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70" yWindow="75" windowWidth="27450" windowHeight="5175"/>
  </bookViews>
  <sheets>
    <sheet name="원가계산" sheetId="12" r:id="rId1"/>
    <sheet name="공종별집계표" sheetId="10" r:id="rId2"/>
    <sheet name="공종별내역서" sheetId="9" r:id="rId3"/>
    <sheet name="일위대가목록" sheetId="8" r:id="rId4"/>
    <sheet name="일위대가" sheetId="7" r:id="rId5"/>
    <sheet name="중기단가목록" sheetId="6" r:id="rId6"/>
    <sheet name="중기단가산출서" sheetId="5" r:id="rId7"/>
    <sheet name="단가대비표" sheetId="4" r:id="rId8"/>
  </sheets>
  <externalReferences>
    <externalReference r:id="rId9"/>
    <externalReference r:id="rId10"/>
    <externalReference r:id="rId11"/>
    <externalReference r:id="rId12"/>
  </externalReferences>
  <definedNames>
    <definedName name="B">#REF!</definedName>
    <definedName name="CELLNOTE4" localSheetId="0">[1]노무비!#REF!</definedName>
    <definedName name="CELLNOTE4">[1]노무비!#REF!</definedName>
    <definedName name="CELLNOTE5" localSheetId="0">[2]노무비!#REF!</definedName>
    <definedName name="CELLNOTE5">[2]노무비!#REF!</definedName>
    <definedName name="CELLNOTE6" localSheetId="0">[1]노무비!#REF!</definedName>
    <definedName name="CELLNOTE6">[1]노무비!#REF!</definedName>
    <definedName name="CR">#REF!</definedName>
    <definedName name="CRa">#REF!</definedName>
    <definedName name="CRb">#REF!</definedName>
    <definedName name="_xlnm.Database">#REF!</definedName>
    <definedName name="GONGJONG">#REF!</definedName>
    <definedName name="Main">#REF!</definedName>
    <definedName name="MAINPART" localSheetId="0">#REF!</definedName>
    <definedName name="MAINPART">#REF!</definedName>
    <definedName name="mf" localSheetId="0">#REF!</definedName>
    <definedName name="mf">#REF!</definedName>
    <definedName name="_xlnm.Print_Area" localSheetId="2">공종별내역서!$A$1:$M$410</definedName>
    <definedName name="_xlnm.Print_Area" localSheetId="1">공종별집계표!$A$1:$M$27</definedName>
    <definedName name="_xlnm.Print_Area" localSheetId="7">단가대비표!$A$1:$X$145</definedName>
    <definedName name="_xlnm.Print_Area" localSheetId="0">원가계산!$A$1:$H$39</definedName>
    <definedName name="_xlnm.Print_Area" localSheetId="4">일위대가!$A$1:$M$553</definedName>
    <definedName name="_xlnm.Print_Area" localSheetId="3">일위대가목록!$A$1:$J$93</definedName>
    <definedName name="_xlnm.Print_Area" localSheetId="5">중기단가목록!$A$1:$J$8</definedName>
    <definedName name="_xlnm.Print_Area" localSheetId="6">중기단가산출서!$A$1:$F$216</definedName>
    <definedName name="_xlnm.Print_Area">#REF!</definedName>
    <definedName name="PRINT_AREA_MI">#REF!</definedName>
    <definedName name="_xlnm.Print_Titles" localSheetId="2">공종별내역서!$1:$3</definedName>
    <definedName name="_xlnm.Print_Titles" localSheetId="1">공종별집계표!$1:$4</definedName>
    <definedName name="_xlnm.Print_Titles" localSheetId="7">단가대비표!$1:$4</definedName>
    <definedName name="_xlnm.Print_Titles" localSheetId="4">일위대가!$1:$3</definedName>
    <definedName name="_xlnm.Print_Titles" localSheetId="3">일위대가목록!$1:$3</definedName>
    <definedName name="_xlnm.Print_Titles" localSheetId="5">중기단가목록!$1:$3</definedName>
    <definedName name="_xlnm.Print_Titles" localSheetId="6">중기단가산출서!$1:$3</definedName>
    <definedName name="SChonsei">#REF!</definedName>
    <definedName name="SubDic">#REF!</definedName>
    <definedName name="TChonsei">#REF!</definedName>
    <definedName name="TDeposit">#REF!</definedName>
    <definedName name="TRent">#REF!</definedName>
    <definedName name="ㄹㄴㅇㄹㄴㅇㄹ" localSheetId="0">'[3]인원계획-미화'!#REF!</definedName>
    <definedName name="ㄹㄴㅇㄹㄴㅇㄹ">'[3]인원계획-미화'!#REF!</definedName>
    <definedName name="반대탭" localSheetId="0">[4]시설장비!#REF!</definedName>
    <definedName name="반대탭">[4]시설장비!#REF!</definedName>
    <definedName name="연봉" localSheetId="0">'[3]인원계획-미화'!#REF!</definedName>
    <definedName name="연봉">'[3]인원계획-미화'!#REF!</definedName>
  </definedNames>
  <calcPr calcId="124519" iterate="1"/>
</workbook>
</file>

<file path=xl/calcChain.xml><?xml version="1.0" encoding="utf-8"?>
<calcChain xmlns="http://schemas.openxmlformats.org/spreadsheetml/2006/main">
  <c r="D39" i="12"/>
  <c r="F219" i="9"/>
  <c r="D301"/>
  <c r="E249" i="7"/>
  <c r="D297" i="9"/>
  <c r="D37"/>
  <c r="K36"/>
  <c r="F36"/>
  <c r="H36"/>
  <c r="L36" l="1"/>
  <c r="H49" i="12" l="1"/>
  <c r="F25"/>
  <c r="I389" i="9" l="1"/>
  <c r="J389" s="1"/>
  <c r="G389"/>
  <c r="E389"/>
  <c r="I388"/>
  <c r="G388"/>
  <c r="H388" s="1"/>
  <c r="E388"/>
  <c r="F388" s="1"/>
  <c r="I366"/>
  <c r="G366"/>
  <c r="E366"/>
  <c r="F366" s="1"/>
  <c r="I365"/>
  <c r="J365" s="1"/>
  <c r="G365"/>
  <c r="I364"/>
  <c r="G364"/>
  <c r="H364" s="1"/>
  <c r="E364"/>
  <c r="I340"/>
  <c r="G340"/>
  <c r="E340"/>
  <c r="I306"/>
  <c r="G306"/>
  <c r="E306"/>
  <c r="F306" s="1"/>
  <c r="I297"/>
  <c r="J297" s="1"/>
  <c r="G297"/>
  <c r="I296"/>
  <c r="J296" s="1"/>
  <c r="G296"/>
  <c r="H296" s="1"/>
  <c r="I295"/>
  <c r="G295"/>
  <c r="E295"/>
  <c r="F295" s="1"/>
  <c r="I294"/>
  <c r="J294" s="1"/>
  <c r="G294"/>
  <c r="E294"/>
  <c r="I293"/>
  <c r="J293" s="1"/>
  <c r="G293"/>
  <c r="H293" s="1"/>
  <c r="E293"/>
  <c r="I272"/>
  <c r="G272"/>
  <c r="H272" s="1"/>
  <c r="E272"/>
  <c r="F272" s="1"/>
  <c r="I271"/>
  <c r="J271" s="1"/>
  <c r="G271"/>
  <c r="E271"/>
  <c r="I269"/>
  <c r="G269"/>
  <c r="E269"/>
  <c r="F269" s="1"/>
  <c r="I247"/>
  <c r="G247"/>
  <c r="H247" s="1"/>
  <c r="E247"/>
  <c r="I246"/>
  <c r="J246" s="1"/>
  <c r="G246"/>
  <c r="H246" s="1"/>
  <c r="E246"/>
  <c r="F246" s="1"/>
  <c r="I245"/>
  <c r="G245"/>
  <c r="H245" s="1"/>
  <c r="E245"/>
  <c r="F245" s="1"/>
  <c r="I212"/>
  <c r="J212" s="1"/>
  <c r="G212"/>
  <c r="E212"/>
  <c r="F212" s="1"/>
  <c r="I211"/>
  <c r="J211" s="1"/>
  <c r="G211"/>
  <c r="H211" s="1"/>
  <c r="E211"/>
  <c r="I210"/>
  <c r="J210" s="1"/>
  <c r="G210"/>
  <c r="H210" s="1"/>
  <c r="E210"/>
  <c r="F210" s="1"/>
  <c r="I205"/>
  <c r="J205" s="1"/>
  <c r="G205"/>
  <c r="H205" s="1"/>
  <c r="E205"/>
  <c r="F205" s="1"/>
  <c r="I204"/>
  <c r="G204"/>
  <c r="H204" s="1"/>
  <c r="E204"/>
  <c r="F204" s="1"/>
  <c r="I198"/>
  <c r="G198"/>
  <c r="E198"/>
  <c r="F198" s="1"/>
  <c r="I139"/>
  <c r="J139" s="1"/>
  <c r="G139"/>
  <c r="E139"/>
  <c r="I137"/>
  <c r="G137"/>
  <c r="H137" s="1"/>
  <c r="E137"/>
  <c r="F137" s="1"/>
  <c r="I135"/>
  <c r="J135" s="1"/>
  <c r="G135"/>
  <c r="H135" s="1"/>
  <c r="E135"/>
  <c r="F135" s="1"/>
  <c r="I134"/>
  <c r="G134"/>
  <c r="H134" s="1"/>
  <c r="E134"/>
  <c r="F134" s="1"/>
  <c r="I133"/>
  <c r="J133" s="1"/>
  <c r="G133"/>
  <c r="E133"/>
  <c r="F133" s="1"/>
  <c r="I131"/>
  <c r="J131" s="1"/>
  <c r="G131"/>
  <c r="H131" s="1"/>
  <c r="E131"/>
  <c r="I128"/>
  <c r="J128" s="1"/>
  <c r="G128"/>
  <c r="E128"/>
  <c r="F128" s="1"/>
  <c r="F35"/>
  <c r="H32"/>
  <c r="F31"/>
  <c r="I29"/>
  <c r="J29" s="1"/>
  <c r="G29"/>
  <c r="E29"/>
  <c r="I552" i="7"/>
  <c r="G552"/>
  <c r="E552"/>
  <c r="I550"/>
  <c r="G550"/>
  <c r="E550"/>
  <c r="I549"/>
  <c r="G549"/>
  <c r="E549"/>
  <c r="I545"/>
  <c r="G545"/>
  <c r="E545"/>
  <c r="F545" s="1"/>
  <c r="I543"/>
  <c r="G543"/>
  <c r="E543"/>
  <c r="I542"/>
  <c r="J542" s="1"/>
  <c r="G542"/>
  <c r="E542"/>
  <c r="I537"/>
  <c r="G537"/>
  <c r="K537" s="1"/>
  <c r="E537"/>
  <c r="I536"/>
  <c r="G536"/>
  <c r="E536"/>
  <c r="K536" s="1"/>
  <c r="I532"/>
  <c r="G532"/>
  <c r="E532"/>
  <c r="I531"/>
  <c r="K531" s="1"/>
  <c r="G531"/>
  <c r="E531"/>
  <c r="I530"/>
  <c r="G530"/>
  <c r="K530" s="1"/>
  <c r="E530"/>
  <c r="I529"/>
  <c r="G529"/>
  <c r="E529"/>
  <c r="K529" s="1"/>
  <c r="I524"/>
  <c r="G524"/>
  <c r="E524"/>
  <c r="I523"/>
  <c r="J523" s="1"/>
  <c r="G523"/>
  <c r="E523"/>
  <c r="I519"/>
  <c r="G519"/>
  <c r="H519" s="1"/>
  <c r="E519"/>
  <c r="I518"/>
  <c r="G518"/>
  <c r="E518"/>
  <c r="F518" s="1"/>
  <c r="I517"/>
  <c r="G517"/>
  <c r="E517"/>
  <c r="I516"/>
  <c r="J516" s="1"/>
  <c r="G516"/>
  <c r="E516"/>
  <c r="I511"/>
  <c r="G511"/>
  <c r="K511" s="1"/>
  <c r="E511"/>
  <c r="I510"/>
  <c r="G510"/>
  <c r="E510"/>
  <c r="K510" s="1"/>
  <c r="I506"/>
  <c r="G506"/>
  <c r="E506"/>
  <c r="I504"/>
  <c r="J504" s="1"/>
  <c r="G504"/>
  <c r="E504"/>
  <c r="I503"/>
  <c r="G503"/>
  <c r="H503" s="1"/>
  <c r="E503"/>
  <c r="I498"/>
  <c r="G498"/>
  <c r="E498"/>
  <c r="K498" s="1"/>
  <c r="I497"/>
  <c r="G497"/>
  <c r="E497"/>
  <c r="I492"/>
  <c r="J492" s="1"/>
  <c r="G492"/>
  <c r="E492"/>
  <c r="I491"/>
  <c r="J491" s="1"/>
  <c r="G491"/>
  <c r="H491" s="1"/>
  <c r="E491"/>
  <c r="I490"/>
  <c r="G490"/>
  <c r="E490"/>
  <c r="K490" s="1"/>
  <c r="I489"/>
  <c r="G489"/>
  <c r="E489"/>
  <c r="I488"/>
  <c r="J488" s="1"/>
  <c r="G488"/>
  <c r="E488"/>
  <c r="I487"/>
  <c r="G487"/>
  <c r="H487" s="1"/>
  <c r="E487"/>
  <c r="I483"/>
  <c r="G483"/>
  <c r="E483"/>
  <c r="F483" s="1"/>
  <c r="F484" s="1"/>
  <c r="E83" i="8" s="1"/>
  <c r="I479" i="7"/>
  <c r="G479"/>
  <c r="E479"/>
  <c r="I477"/>
  <c r="J477" s="1"/>
  <c r="G477"/>
  <c r="E477"/>
  <c r="I476"/>
  <c r="G476"/>
  <c r="H476" s="1"/>
  <c r="E476"/>
  <c r="I472"/>
  <c r="G472"/>
  <c r="E472"/>
  <c r="K472" s="1"/>
  <c r="I470"/>
  <c r="G470"/>
  <c r="E470"/>
  <c r="I469"/>
  <c r="K469" s="1"/>
  <c r="G469"/>
  <c r="E469"/>
  <c r="I465"/>
  <c r="G465"/>
  <c r="K465" s="1"/>
  <c r="E465"/>
  <c r="I463"/>
  <c r="G463"/>
  <c r="E463"/>
  <c r="K463" s="1"/>
  <c r="I462"/>
  <c r="G462"/>
  <c r="E462"/>
  <c r="I458"/>
  <c r="J458" s="1"/>
  <c r="J459" s="1"/>
  <c r="G79" i="8" s="1"/>
  <c r="I448" i="7" s="1"/>
  <c r="J448" s="1"/>
  <c r="G458"/>
  <c r="E458"/>
  <c r="I453"/>
  <c r="G453"/>
  <c r="K453" s="1"/>
  <c r="E453"/>
  <c r="I452"/>
  <c r="G452"/>
  <c r="E452"/>
  <c r="F452" s="1"/>
  <c r="I447"/>
  <c r="G447"/>
  <c r="E447"/>
  <c r="I446"/>
  <c r="K446" s="1"/>
  <c r="G446"/>
  <c r="E446"/>
  <c r="I441"/>
  <c r="G441"/>
  <c r="H441" s="1"/>
  <c r="E441"/>
  <c r="I440"/>
  <c r="G440"/>
  <c r="E440"/>
  <c r="K440" s="1"/>
  <c r="I439"/>
  <c r="G439"/>
  <c r="E439"/>
  <c r="I438"/>
  <c r="J438" s="1"/>
  <c r="G438"/>
  <c r="E438"/>
  <c r="I437"/>
  <c r="G437"/>
  <c r="H437" s="1"/>
  <c r="E437"/>
  <c r="I435"/>
  <c r="G435"/>
  <c r="E435"/>
  <c r="K435" s="1"/>
  <c r="I434"/>
  <c r="G434"/>
  <c r="E434"/>
  <c r="I433"/>
  <c r="J433" s="1"/>
  <c r="G433"/>
  <c r="E433"/>
  <c r="I428"/>
  <c r="G428"/>
  <c r="K428" s="1"/>
  <c r="E428"/>
  <c r="I427"/>
  <c r="G427"/>
  <c r="E427"/>
  <c r="F427" s="1"/>
  <c r="I426"/>
  <c r="G426"/>
  <c r="E426"/>
  <c r="I425"/>
  <c r="K425" s="1"/>
  <c r="G425"/>
  <c r="E425"/>
  <c r="I424"/>
  <c r="G424"/>
  <c r="K424" s="1"/>
  <c r="E424"/>
  <c r="I422"/>
  <c r="G422"/>
  <c r="E422"/>
  <c r="F422" s="1"/>
  <c r="I421"/>
  <c r="G421"/>
  <c r="E421"/>
  <c r="I420"/>
  <c r="K420" s="1"/>
  <c r="G420"/>
  <c r="E420"/>
  <c r="I410"/>
  <c r="G410"/>
  <c r="H410" s="1"/>
  <c r="E410"/>
  <c r="I409"/>
  <c r="G409"/>
  <c r="E409"/>
  <c r="K409" s="1"/>
  <c r="I405"/>
  <c r="G405"/>
  <c r="E405"/>
  <c r="I404"/>
  <c r="J404" s="1"/>
  <c r="G404"/>
  <c r="E404"/>
  <c r="I403"/>
  <c r="G403"/>
  <c r="H403" s="1"/>
  <c r="E403"/>
  <c r="I402"/>
  <c r="G402"/>
  <c r="E402"/>
  <c r="K402" s="1"/>
  <c r="I397"/>
  <c r="G397"/>
  <c r="E397"/>
  <c r="I392"/>
  <c r="J392" s="1"/>
  <c r="G392"/>
  <c r="E392"/>
  <c r="I391"/>
  <c r="G391"/>
  <c r="H391" s="1"/>
  <c r="I393" s="1"/>
  <c r="K393" s="1"/>
  <c r="E391"/>
  <c r="I390"/>
  <c r="G390"/>
  <c r="E390"/>
  <c r="F390" s="1"/>
  <c r="I389"/>
  <c r="G389"/>
  <c r="E389"/>
  <c r="I388"/>
  <c r="J388" s="1"/>
  <c r="G388"/>
  <c r="E388"/>
  <c r="I387"/>
  <c r="G387"/>
  <c r="H387" s="1"/>
  <c r="E387"/>
  <c r="I383"/>
  <c r="G383"/>
  <c r="E383"/>
  <c r="F383" s="1"/>
  <c r="I382"/>
  <c r="G382"/>
  <c r="E382"/>
  <c r="I377"/>
  <c r="J377" s="1"/>
  <c r="G377"/>
  <c r="E377"/>
  <c r="I376"/>
  <c r="G376"/>
  <c r="H376" s="1"/>
  <c r="H379" s="1"/>
  <c r="F68" i="8" s="1"/>
  <c r="G152" i="7" s="1"/>
  <c r="H152" s="1"/>
  <c r="E376"/>
  <c r="I371"/>
  <c r="G371"/>
  <c r="E371"/>
  <c r="K371" s="1"/>
  <c r="I370"/>
  <c r="G370"/>
  <c r="E370"/>
  <c r="I365"/>
  <c r="K365" s="1"/>
  <c r="G365"/>
  <c r="E365"/>
  <c r="I361"/>
  <c r="G361"/>
  <c r="H361" s="1"/>
  <c r="H362" s="1"/>
  <c r="F65" i="8" s="1"/>
  <c r="G436" i="7" s="1"/>
  <c r="H436" s="1"/>
  <c r="E361"/>
  <c r="I356"/>
  <c r="G356"/>
  <c r="E356"/>
  <c r="F356" s="1"/>
  <c r="I355"/>
  <c r="G355"/>
  <c r="E355"/>
  <c r="I354"/>
  <c r="K354" s="1"/>
  <c r="G354"/>
  <c r="E354"/>
  <c r="I353"/>
  <c r="G353"/>
  <c r="K353" s="1"/>
  <c r="E353"/>
  <c r="I352"/>
  <c r="G352"/>
  <c r="E352"/>
  <c r="F352" s="1"/>
  <c r="I350"/>
  <c r="G350"/>
  <c r="E350"/>
  <c r="I349"/>
  <c r="K349" s="1"/>
  <c r="G349"/>
  <c r="E349"/>
  <c r="I348"/>
  <c r="G348"/>
  <c r="K348" s="1"/>
  <c r="E348"/>
  <c r="I343"/>
  <c r="G343"/>
  <c r="E343"/>
  <c r="K343" s="1"/>
  <c r="I342"/>
  <c r="G342"/>
  <c r="E342"/>
  <c r="I341"/>
  <c r="J341" s="1"/>
  <c r="G341"/>
  <c r="E341"/>
  <c r="I340"/>
  <c r="G340"/>
  <c r="H340" s="1"/>
  <c r="E340"/>
  <c r="I339"/>
  <c r="G339"/>
  <c r="E339"/>
  <c r="K339" s="1"/>
  <c r="I337"/>
  <c r="G337"/>
  <c r="E337"/>
  <c r="I336"/>
  <c r="J336" s="1"/>
  <c r="G336"/>
  <c r="E336"/>
  <c r="I335"/>
  <c r="G335"/>
  <c r="H335" s="1"/>
  <c r="E335"/>
  <c r="I330"/>
  <c r="G330"/>
  <c r="E330"/>
  <c r="F330" s="1"/>
  <c r="I329"/>
  <c r="G329"/>
  <c r="E329"/>
  <c r="I328"/>
  <c r="K328" s="1"/>
  <c r="G328"/>
  <c r="E328"/>
  <c r="I327"/>
  <c r="G327"/>
  <c r="K327" s="1"/>
  <c r="E327"/>
  <c r="I326"/>
  <c r="G326"/>
  <c r="E326"/>
  <c r="F326" s="1"/>
  <c r="I324"/>
  <c r="G324"/>
  <c r="E324"/>
  <c r="I323"/>
  <c r="K323" s="1"/>
  <c r="G323"/>
  <c r="E323"/>
  <c r="I322"/>
  <c r="G322"/>
  <c r="K322" s="1"/>
  <c r="E322"/>
  <c r="I317"/>
  <c r="G317"/>
  <c r="E317"/>
  <c r="K317" s="1"/>
  <c r="I316"/>
  <c r="G316"/>
  <c r="E316"/>
  <c r="I315"/>
  <c r="J315" s="1"/>
  <c r="G315"/>
  <c r="E315"/>
  <c r="I314"/>
  <c r="G314"/>
  <c r="H314" s="1"/>
  <c r="E314"/>
  <c r="I313"/>
  <c r="G313"/>
  <c r="E313"/>
  <c r="K313" s="1"/>
  <c r="I311"/>
  <c r="G311"/>
  <c r="E311"/>
  <c r="I310"/>
  <c r="J310" s="1"/>
  <c r="G310"/>
  <c r="E310"/>
  <c r="I309"/>
  <c r="G309"/>
  <c r="H309" s="1"/>
  <c r="E309"/>
  <c r="I295"/>
  <c r="G295"/>
  <c r="E295"/>
  <c r="F295" s="1"/>
  <c r="F296" s="1"/>
  <c r="I291"/>
  <c r="G291"/>
  <c r="E291"/>
  <c r="I287"/>
  <c r="J287" s="1"/>
  <c r="G287"/>
  <c r="E287"/>
  <c r="I285"/>
  <c r="G285"/>
  <c r="H285" s="1"/>
  <c r="E285"/>
  <c r="I284"/>
  <c r="G284"/>
  <c r="E284"/>
  <c r="K284" s="1"/>
  <c r="I279"/>
  <c r="G279"/>
  <c r="E279"/>
  <c r="I278"/>
  <c r="J278" s="1"/>
  <c r="G278"/>
  <c r="E278"/>
  <c r="I273"/>
  <c r="G273"/>
  <c r="H273" s="1"/>
  <c r="E273"/>
  <c r="I272"/>
  <c r="G272"/>
  <c r="E272"/>
  <c r="K272" s="1"/>
  <c r="I267"/>
  <c r="G267"/>
  <c r="E267"/>
  <c r="I266"/>
  <c r="K266" s="1"/>
  <c r="G266"/>
  <c r="E266"/>
  <c r="I261"/>
  <c r="G261"/>
  <c r="K261" s="1"/>
  <c r="E261"/>
  <c r="I260"/>
  <c r="G260"/>
  <c r="E260"/>
  <c r="F260" s="1"/>
  <c r="F263" s="1"/>
  <c r="I256"/>
  <c r="G256"/>
  <c r="E256"/>
  <c r="I255"/>
  <c r="K255" s="1"/>
  <c r="G255"/>
  <c r="E255"/>
  <c r="I254"/>
  <c r="G254"/>
  <c r="K254" s="1"/>
  <c r="E254"/>
  <c r="I248"/>
  <c r="G248"/>
  <c r="F248"/>
  <c r="F249" s="1"/>
  <c r="L249" s="1"/>
  <c r="I239"/>
  <c r="G239"/>
  <c r="E239"/>
  <c r="I235"/>
  <c r="K235" s="1"/>
  <c r="G235"/>
  <c r="E235"/>
  <c r="I234"/>
  <c r="G234"/>
  <c r="K234" s="1"/>
  <c r="E234"/>
  <c r="I232"/>
  <c r="G232"/>
  <c r="E232"/>
  <c r="K232" s="1"/>
  <c r="I228"/>
  <c r="G228"/>
  <c r="E228"/>
  <c r="I227"/>
  <c r="J227" s="1"/>
  <c r="G227"/>
  <c r="E227"/>
  <c r="I226"/>
  <c r="G226"/>
  <c r="H226" s="1"/>
  <c r="E226"/>
  <c r="I221"/>
  <c r="G221"/>
  <c r="E221"/>
  <c r="F221" s="1"/>
  <c r="I215"/>
  <c r="G215"/>
  <c r="E215"/>
  <c r="I202"/>
  <c r="K202" s="1"/>
  <c r="G202"/>
  <c r="E202"/>
  <c r="I201"/>
  <c r="G201"/>
  <c r="H201" s="1"/>
  <c r="E201"/>
  <c r="I200"/>
  <c r="G200"/>
  <c r="E200"/>
  <c r="F200" s="1"/>
  <c r="I198"/>
  <c r="G198"/>
  <c r="E198"/>
  <c r="I197"/>
  <c r="K197" s="1"/>
  <c r="G197"/>
  <c r="E197"/>
  <c r="I192"/>
  <c r="G192"/>
  <c r="H192" s="1"/>
  <c r="E192"/>
  <c r="I191"/>
  <c r="G191"/>
  <c r="E191"/>
  <c r="F191" s="1"/>
  <c r="F194" s="1"/>
  <c r="E40" i="8" s="1"/>
  <c r="E270" i="9" s="1"/>
  <c r="I185" i="7"/>
  <c r="G185"/>
  <c r="E185"/>
  <c r="I180"/>
  <c r="J180" s="1"/>
  <c r="G180"/>
  <c r="E180"/>
  <c r="I176"/>
  <c r="G176"/>
  <c r="H176" s="1"/>
  <c r="H177" s="1"/>
  <c r="F37" i="8" s="1"/>
  <c r="G197" i="9" s="1"/>
  <c r="H197" s="1"/>
  <c r="E176" i="7"/>
  <c r="I167"/>
  <c r="G167"/>
  <c r="E167"/>
  <c r="F167" s="1"/>
  <c r="I166"/>
  <c r="G166"/>
  <c r="E166"/>
  <c r="I165"/>
  <c r="K165" s="1"/>
  <c r="G165"/>
  <c r="E165"/>
  <c r="I164"/>
  <c r="G164"/>
  <c r="K164" s="1"/>
  <c r="E164"/>
  <c r="I163"/>
  <c r="G163"/>
  <c r="E163"/>
  <c r="F163" s="1"/>
  <c r="I148"/>
  <c r="G148"/>
  <c r="E148"/>
  <c r="I144"/>
  <c r="K144" s="1"/>
  <c r="G144"/>
  <c r="E144"/>
  <c r="I140"/>
  <c r="G140"/>
  <c r="K140" s="1"/>
  <c r="E140"/>
  <c r="I135"/>
  <c r="G135"/>
  <c r="E135"/>
  <c r="F135" s="1"/>
  <c r="I134"/>
  <c r="G134"/>
  <c r="E134"/>
  <c r="I129"/>
  <c r="J129" s="1"/>
  <c r="G129"/>
  <c r="E129"/>
  <c r="I128"/>
  <c r="G128"/>
  <c r="H128" s="1"/>
  <c r="E128"/>
  <c r="I123"/>
  <c r="G123"/>
  <c r="E123"/>
  <c r="F123" s="1"/>
  <c r="I118"/>
  <c r="G118"/>
  <c r="E118"/>
  <c r="I114"/>
  <c r="J114" s="1"/>
  <c r="J115" s="1"/>
  <c r="G25" i="8" s="1"/>
  <c r="I127" i="9" s="1"/>
  <c r="J127" s="1"/>
  <c r="G114" i="7"/>
  <c r="E114"/>
  <c r="I110"/>
  <c r="G110"/>
  <c r="H110" s="1"/>
  <c r="E110"/>
  <c r="I109"/>
  <c r="G109"/>
  <c r="E109"/>
  <c r="K109" s="1"/>
  <c r="I108"/>
  <c r="G108"/>
  <c r="E108"/>
  <c r="I107"/>
  <c r="J107" s="1"/>
  <c r="G107"/>
  <c r="E107"/>
  <c r="I106"/>
  <c r="G106"/>
  <c r="H106" s="1"/>
  <c r="E106"/>
  <c r="I101"/>
  <c r="G101"/>
  <c r="E101"/>
  <c r="K101" s="1"/>
  <c r="I97"/>
  <c r="G97"/>
  <c r="E97"/>
  <c r="I96"/>
  <c r="J96" s="1"/>
  <c r="G96"/>
  <c r="E96"/>
  <c r="I95"/>
  <c r="G95"/>
  <c r="H95" s="1"/>
  <c r="E95"/>
  <c r="I91"/>
  <c r="G91"/>
  <c r="E91"/>
  <c r="F91" s="1"/>
  <c r="I90"/>
  <c r="G90"/>
  <c r="E90"/>
  <c r="I89"/>
  <c r="J89" s="1"/>
  <c r="G89"/>
  <c r="E89"/>
  <c r="I88"/>
  <c r="G88"/>
  <c r="H88" s="1"/>
  <c r="E88"/>
  <c r="I80"/>
  <c r="G80"/>
  <c r="E80"/>
  <c r="F80" s="1"/>
  <c r="I79"/>
  <c r="G79"/>
  <c r="E79"/>
  <c r="I76"/>
  <c r="J76" s="1"/>
  <c r="G76"/>
  <c r="E76"/>
  <c r="I75"/>
  <c r="G75"/>
  <c r="H75" s="1"/>
  <c r="E75"/>
  <c r="I74"/>
  <c r="G74"/>
  <c r="E74"/>
  <c r="F74" s="1"/>
  <c r="I68"/>
  <c r="G68"/>
  <c r="E68"/>
  <c r="I63"/>
  <c r="J63" s="1"/>
  <c r="G63"/>
  <c r="E63"/>
  <c r="I59"/>
  <c r="E59"/>
  <c r="F59" s="1"/>
  <c r="F60" s="1"/>
  <c r="E16" i="8" s="1"/>
  <c r="I55" i="7"/>
  <c r="E55"/>
  <c r="I51"/>
  <c r="E51"/>
  <c r="K51" s="1"/>
  <c r="I47"/>
  <c r="G47"/>
  <c r="H47" s="1"/>
  <c r="E47"/>
  <c r="I43"/>
  <c r="J43" s="1"/>
  <c r="J44" s="1"/>
  <c r="G12" i="8" s="1"/>
  <c r="G43" i="7"/>
  <c r="E43"/>
  <c r="F43" s="1"/>
  <c r="I39"/>
  <c r="G39"/>
  <c r="H39" s="1"/>
  <c r="E39"/>
  <c r="I33"/>
  <c r="G33"/>
  <c r="E33"/>
  <c r="I28"/>
  <c r="G28"/>
  <c r="K28" s="1"/>
  <c r="E28"/>
  <c r="I23"/>
  <c r="J23" s="1"/>
  <c r="G23"/>
  <c r="E23"/>
  <c r="F23" s="1"/>
  <c r="I19"/>
  <c r="G19"/>
  <c r="H19" s="1"/>
  <c r="E19"/>
  <c r="I15"/>
  <c r="G15"/>
  <c r="E15"/>
  <c r="F15" s="1"/>
  <c r="F16" s="1"/>
  <c r="E6" i="8" s="1"/>
  <c r="I10" i="7"/>
  <c r="G10"/>
  <c r="H10" s="1"/>
  <c r="E10"/>
  <c r="I9"/>
  <c r="J9" s="1"/>
  <c r="G9"/>
  <c r="E9"/>
  <c r="F9" s="1"/>
  <c r="I5"/>
  <c r="G5"/>
  <c r="H5" s="1"/>
  <c r="H6" s="1"/>
  <c r="F4" i="8" s="1"/>
  <c r="E5" i="7"/>
  <c r="O144" i="4"/>
  <c r="O143"/>
  <c r="O142"/>
  <c r="O141"/>
  <c r="O140"/>
  <c r="O139"/>
  <c r="O136"/>
  <c r="O135"/>
  <c r="O134"/>
  <c r="O133"/>
  <c r="O132"/>
  <c r="V131"/>
  <c r="O130"/>
  <c r="E365" i="9" s="1"/>
  <c r="O129" i="4"/>
  <c r="O128"/>
  <c r="O127"/>
  <c r="O126"/>
  <c r="O125"/>
  <c r="O124"/>
  <c r="O123"/>
  <c r="O122"/>
  <c r="O121"/>
  <c r="O120"/>
  <c r="V98"/>
  <c r="O97"/>
  <c r="O96"/>
  <c r="O95"/>
  <c r="O94"/>
  <c r="O93"/>
  <c r="O92"/>
  <c r="O91"/>
  <c r="O90"/>
  <c r="O89"/>
  <c r="O88"/>
  <c r="O87"/>
  <c r="O86"/>
  <c r="O85"/>
  <c r="O84"/>
  <c r="O83"/>
  <c r="O82"/>
  <c r="O81"/>
  <c r="O80"/>
  <c r="O79"/>
  <c r="O78"/>
  <c r="O77"/>
  <c r="O76"/>
  <c r="O75"/>
  <c r="O74"/>
  <c r="O73"/>
  <c r="O72"/>
  <c r="O71"/>
  <c r="O70"/>
  <c r="O69"/>
  <c r="O68"/>
  <c r="O67"/>
  <c r="O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V13"/>
  <c r="V12"/>
  <c r="V11"/>
  <c r="V10"/>
  <c r="V9"/>
  <c r="V8"/>
  <c r="V7"/>
  <c r="V6"/>
  <c r="V5"/>
  <c r="F552" i="7"/>
  <c r="H552"/>
  <c r="J552"/>
  <c r="K552"/>
  <c r="H551"/>
  <c r="J551"/>
  <c r="F550"/>
  <c r="E551" s="1"/>
  <c r="F551" s="1"/>
  <c r="H550"/>
  <c r="J550"/>
  <c r="F549"/>
  <c r="J549"/>
  <c r="H545"/>
  <c r="J545"/>
  <c r="H544"/>
  <c r="J544"/>
  <c r="F543"/>
  <c r="E544" s="1"/>
  <c r="F544" s="1"/>
  <c r="L544" s="1"/>
  <c r="H543"/>
  <c r="J543"/>
  <c r="K543"/>
  <c r="F542"/>
  <c r="H542"/>
  <c r="K542"/>
  <c r="F538"/>
  <c r="H538"/>
  <c r="F537"/>
  <c r="H537"/>
  <c r="J537"/>
  <c r="H536"/>
  <c r="J536"/>
  <c r="F532"/>
  <c r="H532"/>
  <c r="J532"/>
  <c r="K532"/>
  <c r="F531"/>
  <c r="H531"/>
  <c r="F530"/>
  <c r="H530"/>
  <c r="J530"/>
  <c r="H529"/>
  <c r="J529"/>
  <c r="H525"/>
  <c r="J525"/>
  <c r="F524"/>
  <c r="H524"/>
  <c r="J524"/>
  <c r="K524"/>
  <c r="F523"/>
  <c r="H523"/>
  <c r="K523"/>
  <c r="F519"/>
  <c r="J519"/>
  <c r="K519"/>
  <c r="H518"/>
  <c r="J518"/>
  <c r="K518"/>
  <c r="F517"/>
  <c r="H517"/>
  <c r="J517"/>
  <c r="K517"/>
  <c r="F516"/>
  <c r="H516"/>
  <c r="K516"/>
  <c r="F512"/>
  <c r="H512"/>
  <c r="F511"/>
  <c r="H511"/>
  <c r="J511"/>
  <c r="H510"/>
  <c r="J510"/>
  <c r="F506"/>
  <c r="H506"/>
  <c r="J506"/>
  <c r="K506"/>
  <c r="H505"/>
  <c r="J505"/>
  <c r="F504"/>
  <c r="E505" s="1"/>
  <c r="F505" s="1"/>
  <c r="H504"/>
  <c r="K504"/>
  <c r="F503"/>
  <c r="J503"/>
  <c r="F499"/>
  <c r="H499"/>
  <c r="H498"/>
  <c r="J498"/>
  <c r="F497"/>
  <c r="H497"/>
  <c r="J497"/>
  <c r="K497"/>
  <c r="H493"/>
  <c r="J493"/>
  <c r="F492"/>
  <c r="H492"/>
  <c r="K492"/>
  <c r="F491"/>
  <c r="F490"/>
  <c r="H490"/>
  <c r="J490"/>
  <c r="F489"/>
  <c r="H489"/>
  <c r="J489"/>
  <c r="K489"/>
  <c r="F488"/>
  <c r="H488"/>
  <c r="F487"/>
  <c r="J487"/>
  <c r="H483"/>
  <c r="H484" s="1"/>
  <c r="F83" i="8" s="1"/>
  <c r="J483" i="7"/>
  <c r="J484" s="1"/>
  <c r="G83" i="8" s="1"/>
  <c r="F479" i="7"/>
  <c r="H479"/>
  <c r="J479"/>
  <c r="K479"/>
  <c r="H478"/>
  <c r="J478"/>
  <c r="F477"/>
  <c r="E478" s="1"/>
  <c r="F478" s="1"/>
  <c r="H477"/>
  <c r="F476"/>
  <c r="J476"/>
  <c r="F472"/>
  <c r="H472"/>
  <c r="J472"/>
  <c r="H471"/>
  <c r="J471"/>
  <c r="F470"/>
  <c r="E471" s="1"/>
  <c r="F471" s="1"/>
  <c r="H470"/>
  <c r="J470"/>
  <c r="K470"/>
  <c r="F469"/>
  <c r="H469"/>
  <c r="J469"/>
  <c r="F465"/>
  <c r="J465"/>
  <c r="H464"/>
  <c r="J464"/>
  <c r="F463"/>
  <c r="E464" s="1"/>
  <c r="F464" s="1"/>
  <c r="H463"/>
  <c r="J463"/>
  <c r="F462"/>
  <c r="H462"/>
  <c r="J462"/>
  <c r="K462"/>
  <c r="F458"/>
  <c r="F459" s="1"/>
  <c r="H458"/>
  <c r="H459" s="1"/>
  <c r="F79" i="8" s="1"/>
  <c r="G448" i="7" s="1"/>
  <c r="H448" s="1"/>
  <c r="F454"/>
  <c r="H454"/>
  <c r="F453"/>
  <c r="J453"/>
  <c r="H452"/>
  <c r="J452"/>
  <c r="F447"/>
  <c r="H447"/>
  <c r="J447"/>
  <c r="K447"/>
  <c r="F446"/>
  <c r="H446"/>
  <c r="F442"/>
  <c r="H442"/>
  <c r="F441"/>
  <c r="J441"/>
  <c r="H440"/>
  <c r="J440"/>
  <c r="F439"/>
  <c r="H439"/>
  <c r="J439"/>
  <c r="K439"/>
  <c r="F438"/>
  <c r="H438"/>
  <c r="F437"/>
  <c r="J437"/>
  <c r="H435"/>
  <c r="J435"/>
  <c r="F434"/>
  <c r="H434"/>
  <c r="J434"/>
  <c r="K434"/>
  <c r="F433"/>
  <c r="H433"/>
  <c r="F429"/>
  <c r="H429"/>
  <c r="F428"/>
  <c r="J428"/>
  <c r="H427"/>
  <c r="J427"/>
  <c r="F426"/>
  <c r="H426"/>
  <c r="J426"/>
  <c r="K426"/>
  <c r="F425"/>
  <c r="H425"/>
  <c r="F424"/>
  <c r="J424"/>
  <c r="H422"/>
  <c r="J422"/>
  <c r="F421"/>
  <c r="H421"/>
  <c r="J421"/>
  <c r="K421"/>
  <c r="F420"/>
  <c r="H420"/>
  <c r="F411"/>
  <c r="H411"/>
  <c r="F410"/>
  <c r="J410"/>
  <c r="H409"/>
  <c r="J409"/>
  <c r="F405"/>
  <c r="H405"/>
  <c r="J405"/>
  <c r="K405"/>
  <c r="F404"/>
  <c r="H404"/>
  <c r="F403"/>
  <c r="J403"/>
  <c r="H402"/>
  <c r="J402"/>
  <c r="J399"/>
  <c r="G71" i="8" s="1"/>
  <c r="I158" i="7" s="1"/>
  <c r="J158" s="1"/>
  <c r="H398"/>
  <c r="J398"/>
  <c r="F397"/>
  <c r="H397"/>
  <c r="H399" s="1"/>
  <c r="F71" i="8" s="1"/>
  <c r="G158" i="7" s="1"/>
  <c r="H158" s="1"/>
  <c r="J397"/>
  <c r="K397"/>
  <c r="F393"/>
  <c r="H393"/>
  <c r="F392"/>
  <c r="H392"/>
  <c r="F391"/>
  <c r="J391"/>
  <c r="H390"/>
  <c r="J390"/>
  <c r="F389"/>
  <c r="H389"/>
  <c r="J389"/>
  <c r="K389"/>
  <c r="F388"/>
  <c r="H388"/>
  <c r="K388"/>
  <c r="F387"/>
  <c r="J387"/>
  <c r="H383"/>
  <c r="J383"/>
  <c r="F382"/>
  <c r="H382"/>
  <c r="H384" s="1"/>
  <c r="F69" i="8" s="1"/>
  <c r="G153" i="7" s="1"/>
  <c r="H153" s="1"/>
  <c r="J382"/>
  <c r="J384" s="1"/>
  <c r="G69" i="8" s="1"/>
  <c r="I153" i="7" s="1"/>
  <c r="J153" s="1"/>
  <c r="K382"/>
  <c r="H378"/>
  <c r="J378"/>
  <c r="F377"/>
  <c r="H377"/>
  <c r="F376"/>
  <c r="J376"/>
  <c r="F372"/>
  <c r="H372"/>
  <c r="H371"/>
  <c r="J371"/>
  <c r="F370"/>
  <c r="H370"/>
  <c r="J370"/>
  <c r="K370"/>
  <c r="F366"/>
  <c r="F367" s="1"/>
  <c r="E66" i="8" s="1"/>
  <c r="H366" i="7"/>
  <c r="F365"/>
  <c r="H365"/>
  <c r="F361"/>
  <c r="F362" s="1"/>
  <c r="J361"/>
  <c r="J362" s="1"/>
  <c r="G65" i="8" s="1"/>
  <c r="I436" i="7" s="1"/>
  <c r="J436" s="1"/>
  <c r="F357"/>
  <c r="H357"/>
  <c r="H356"/>
  <c r="J356"/>
  <c r="F355"/>
  <c r="H355"/>
  <c r="J355"/>
  <c r="K355"/>
  <c r="F354"/>
  <c r="H354"/>
  <c r="F353"/>
  <c r="J353"/>
  <c r="H352"/>
  <c r="J352"/>
  <c r="F350"/>
  <c r="H350"/>
  <c r="J350"/>
  <c r="K350"/>
  <c r="F349"/>
  <c r="H349"/>
  <c r="F348"/>
  <c r="J348"/>
  <c r="F344"/>
  <c r="H344"/>
  <c r="H343"/>
  <c r="J343"/>
  <c r="F342"/>
  <c r="H342"/>
  <c r="J342"/>
  <c r="K342"/>
  <c r="F341"/>
  <c r="H341"/>
  <c r="F340"/>
  <c r="J340"/>
  <c r="H339"/>
  <c r="J339"/>
  <c r="F337"/>
  <c r="H337"/>
  <c r="J337"/>
  <c r="K337"/>
  <c r="F336"/>
  <c r="H336"/>
  <c r="F335"/>
  <c r="J335"/>
  <c r="F331"/>
  <c r="H331"/>
  <c r="H330"/>
  <c r="J330"/>
  <c r="F329"/>
  <c r="H329"/>
  <c r="J329"/>
  <c r="K329"/>
  <c r="F328"/>
  <c r="H328"/>
  <c r="F327"/>
  <c r="J327"/>
  <c r="H326"/>
  <c r="J326"/>
  <c r="F324"/>
  <c r="H324"/>
  <c r="J324"/>
  <c r="K324"/>
  <c r="F323"/>
  <c r="H323"/>
  <c r="F322"/>
  <c r="J322"/>
  <c r="F318"/>
  <c r="H318"/>
  <c r="H317"/>
  <c r="J317"/>
  <c r="F316"/>
  <c r="H316"/>
  <c r="J316"/>
  <c r="K316"/>
  <c r="F315"/>
  <c r="H315"/>
  <c r="F314"/>
  <c r="J314"/>
  <c r="H313"/>
  <c r="J313"/>
  <c r="F311"/>
  <c r="H311"/>
  <c r="J311"/>
  <c r="K311"/>
  <c r="F310"/>
  <c r="H310"/>
  <c r="F309"/>
  <c r="J309"/>
  <c r="J296"/>
  <c r="G58" i="8" s="1"/>
  <c r="I70" i="7" s="1"/>
  <c r="J70" s="1"/>
  <c r="H295"/>
  <c r="J295"/>
  <c r="K295"/>
  <c r="F291"/>
  <c r="F292" s="1"/>
  <c r="H291"/>
  <c r="H292" s="1"/>
  <c r="F57" i="8" s="1"/>
  <c r="G64" i="7" s="1"/>
  <c r="H64" s="1"/>
  <c r="J291"/>
  <c r="J292" s="1"/>
  <c r="G57" i="8" s="1"/>
  <c r="I64" i="7" s="1"/>
  <c r="J64" s="1"/>
  <c r="K291"/>
  <c r="F287"/>
  <c r="H287"/>
  <c r="H286"/>
  <c r="J286"/>
  <c r="F285"/>
  <c r="E286" s="1"/>
  <c r="F286" s="1"/>
  <c r="J285"/>
  <c r="F284"/>
  <c r="H284"/>
  <c r="J284"/>
  <c r="F279"/>
  <c r="H279"/>
  <c r="J279"/>
  <c r="K279"/>
  <c r="F278"/>
  <c r="H278"/>
  <c r="F273"/>
  <c r="J273"/>
  <c r="H272"/>
  <c r="J272"/>
  <c r="F268"/>
  <c r="H268"/>
  <c r="F267"/>
  <c r="H267"/>
  <c r="J267"/>
  <c r="K267"/>
  <c r="F266"/>
  <c r="H266"/>
  <c r="I268" s="1"/>
  <c r="K268" s="1"/>
  <c r="F262"/>
  <c r="H262"/>
  <c r="F261"/>
  <c r="J261"/>
  <c r="H260"/>
  <c r="J260"/>
  <c r="F256"/>
  <c r="H256"/>
  <c r="J256"/>
  <c r="K256"/>
  <c r="F255"/>
  <c r="H255"/>
  <c r="F254"/>
  <c r="H254"/>
  <c r="J254"/>
  <c r="H249"/>
  <c r="J249"/>
  <c r="H248"/>
  <c r="J248"/>
  <c r="H240"/>
  <c r="F48" i="8" s="1"/>
  <c r="G303" i="9" s="1"/>
  <c r="H303" s="1"/>
  <c r="F239" i="7"/>
  <c r="F240" s="1"/>
  <c r="H239"/>
  <c r="J239"/>
  <c r="J240" s="1"/>
  <c r="G48" i="8" s="1"/>
  <c r="I303" i="9" s="1"/>
  <c r="J303" s="1"/>
  <c r="K239" i="7"/>
  <c r="F235"/>
  <c r="H235"/>
  <c r="F234"/>
  <c r="J234"/>
  <c r="F233"/>
  <c r="H233"/>
  <c r="H232"/>
  <c r="J232"/>
  <c r="F228"/>
  <c r="H228"/>
  <c r="J228"/>
  <c r="K228"/>
  <c r="F227"/>
  <c r="H227"/>
  <c r="F226"/>
  <c r="F229" s="1"/>
  <c r="E46" i="8" s="1"/>
  <c r="E301" i="9" s="1"/>
  <c r="J226" i="7"/>
  <c r="F222"/>
  <c r="H222"/>
  <c r="H221"/>
  <c r="I222" s="1"/>
  <c r="K222" s="1"/>
  <c r="J221"/>
  <c r="F215"/>
  <c r="H215"/>
  <c r="J215"/>
  <c r="L215" s="1"/>
  <c r="K215"/>
  <c r="F202"/>
  <c r="H202"/>
  <c r="J202"/>
  <c r="F201"/>
  <c r="J201"/>
  <c r="H200"/>
  <c r="J200"/>
  <c r="F199"/>
  <c r="H199"/>
  <c r="F198"/>
  <c r="H198"/>
  <c r="J198"/>
  <c r="K198"/>
  <c r="F197"/>
  <c r="H197"/>
  <c r="F193"/>
  <c r="H193"/>
  <c r="F192"/>
  <c r="J192"/>
  <c r="H191"/>
  <c r="J191"/>
  <c r="F185"/>
  <c r="H185"/>
  <c r="J185"/>
  <c r="K185"/>
  <c r="F180"/>
  <c r="H180"/>
  <c r="F176"/>
  <c r="F177" s="1"/>
  <c r="J176"/>
  <c r="J177" s="1"/>
  <c r="G37" i="8" s="1"/>
  <c r="I197" i="9" s="1"/>
  <c r="J197" s="1"/>
  <c r="H168" i="7"/>
  <c r="J168"/>
  <c r="H167"/>
  <c r="E168" s="1"/>
  <c r="F168" s="1"/>
  <c r="J167"/>
  <c r="F166"/>
  <c r="H166"/>
  <c r="J166"/>
  <c r="K166"/>
  <c r="F165"/>
  <c r="H165"/>
  <c r="F164"/>
  <c r="J164"/>
  <c r="H163"/>
  <c r="J163"/>
  <c r="H149"/>
  <c r="F32" i="8" s="1"/>
  <c r="G141" i="9" s="1"/>
  <c r="H141" s="1"/>
  <c r="F148" i="7"/>
  <c r="F149" s="1"/>
  <c r="E32" i="8" s="1"/>
  <c r="E141" i="9" s="1"/>
  <c r="H148" i="7"/>
  <c r="J148"/>
  <c r="J149" s="1"/>
  <c r="G32" i="8" s="1"/>
  <c r="I141" i="9" s="1"/>
  <c r="J141" s="1"/>
  <c r="K148" i="7"/>
  <c r="F145"/>
  <c r="E31" i="8" s="1"/>
  <c r="E140" i="9" s="1"/>
  <c r="F144" i="7"/>
  <c r="H144"/>
  <c r="J141"/>
  <c r="G30" i="8" s="1"/>
  <c r="I138" i="9" s="1"/>
  <c r="J138" s="1"/>
  <c r="F140" i="7"/>
  <c r="F141" s="1"/>
  <c r="J140"/>
  <c r="F136"/>
  <c r="H136"/>
  <c r="H135"/>
  <c r="J135"/>
  <c r="F134"/>
  <c r="H134"/>
  <c r="J134"/>
  <c r="K134"/>
  <c r="F130"/>
  <c r="H130"/>
  <c r="F129"/>
  <c r="H129"/>
  <c r="F128"/>
  <c r="J128"/>
  <c r="F124"/>
  <c r="H124"/>
  <c r="H123"/>
  <c r="I124" s="1"/>
  <c r="K124" s="1"/>
  <c r="J123"/>
  <c r="F119"/>
  <c r="H119"/>
  <c r="F118"/>
  <c r="F120" s="1"/>
  <c r="E26" i="8" s="1"/>
  <c r="E129" i="9" s="1"/>
  <c r="H118" i="7"/>
  <c r="J118"/>
  <c r="K118"/>
  <c r="F114"/>
  <c r="F115" s="1"/>
  <c r="H114"/>
  <c r="H115" s="1"/>
  <c r="F25" i="8" s="1"/>
  <c r="G127" i="9" s="1"/>
  <c r="H127" s="1"/>
  <c r="F110" i="7"/>
  <c r="J110"/>
  <c r="F109"/>
  <c r="H109"/>
  <c r="J109"/>
  <c r="F108"/>
  <c r="H108"/>
  <c r="J108"/>
  <c r="K108"/>
  <c r="F107"/>
  <c r="H107"/>
  <c r="F106"/>
  <c r="J106"/>
  <c r="H101"/>
  <c r="J101"/>
  <c r="F97"/>
  <c r="H97"/>
  <c r="J97"/>
  <c r="K97"/>
  <c r="F96"/>
  <c r="H96"/>
  <c r="K96"/>
  <c r="F95"/>
  <c r="J95"/>
  <c r="H91"/>
  <c r="J91"/>
  <c r="F90"/>
  <c r="H90"/>
  <c r="J90"/>
  <c r="K90"/>
  <c r="F89"/>
  <c r="H89"/>
  <c r="F88"/>
  <c r="J88"/>
  <c r="K88"/>
  <c r="H80"/>
  <c r="J80"/>
  <c r="F79"/>
  <c r="H79"/>
  <c r="J79"/>
  <c r="K79"/>
  <c r="F76"/>
  <c r="H76"/>
  <c r="F75"/>
  <c r="J75"/>
  <c r="H74"/>
  <c r="J74"/>
  <c r="K74"/>
  <c r="H69"/>
  <c r="J69"/>
  <c r="F68"/>
  <c r="E69" s="1"/>
  <c r="F69" s="1"/>
  <c r="H68"/>
  <c r="J68"/>
  <c r="K68"/>
  <c r="F63"/>
  <c r="H63"/>
  <c r="J60"/>
  <c r="G16" i="8" s="1"/>
  <c r="H59" i="7"/>
  <c r="H60" s="1"/>
  <c r="J59"/>
  <c r="K59"/>
  <c r="F55"/>
  <c r="F56" s="1"/>
  <c r="E15" i="8" s="1"/>
  <c r="H55" i="7"/>
  <c r="H56" s="1"/>
  <c r="J55"/>
  <c r="K55"/>
  <c r="H51"/>
  <c r="J51"/>
  <c r="J52" s="1"/>
  <c r="G14" i="8" s="1"/>
  <c r="I37" i="9" s="1"/>
  <c r="J48" i="7"/>
  <c r="G13" i="8" s="1"/>
  <c r="F47" i="7"/>
  <c r="J47"/>
  <c r="K47"/>
  <c r="H43"/>
  <c r="H44" s="1"/>
  <c r="F39"/>
  <c r="J39"/>
  <c r="J40" s="1"/>
  <c r="G11" i="8" s="1"/>
  <c r="I35" i="9" s="1"/>
  <c r="F33" i="7"/>
  <c r="H33"/>
  <c r="J33"/>
  <c r="F28"/>
  <c r="J28"/>
  <c r="H23"/>
  <c r="F19"/>
  <c r="F20" s="1"/>
  <c r="E7" i="8" s="1"/>
  <c r="J19" i="7"/>
  <c r="J20" s="1"/>
  <c r="G7" i="8" s="1"/>
  <c r="I31" i="9" s="1"/>
  <c r="J31" s="1"/>
  <c r="H16" i="7"/>
  <c r="F6" i="8" s="1"/>
  <c r="H15" i="7"/>
  <c r="J15"/>
  <c r="J16" s="1"/>
  <c r="G6" i="8" s="1"/>
  <c r="I30" i="9" s="1"/>
  <c r="F11" i="7"/>
  <c r="H11"/>
  <c r="F10"/>
  <c r="J10"/>
  <c r="K10"/>
  <c r="H9"/>
  <c r="F5"/>
  <c r="F6" s="1"/>
  <c r="E4" i="8" s="1"/>
  <c r="E221" i="9" s="1"/>
  <c r="F221" s="1"/>
  <c r="F243" s="1"/>
  <c r="E17" i="10" s="1"/>
  <c r="J5" i="7"/>
  <c r="J6" s="1"/>
  <c r="G4" i="8" s="1"/>
  <c r="F389" i="9"/>
  <c r="J388"/>
  <c r="H366"/>
  <c r="J366"/>
  <c r="H365"/>
  <c r="J364"/>
  <c r="H340"/>
  <c r="J340"/>
  <c r="H306"/>
  <c r="J306"/>
  <c r="F297"/>
  <c r="H297"/>
  <c r="F296"/>
  <c r="H295"/>
  <c r="J295"/>
  <c r="F294"/>
  <c r="H294"/>
  <c r="F293"/>
  <c r="J272"/>
  <c r="H271"/>
  <c r="H269"/>
  <c r="F247"/>
  <c r="J247"/>
  <c r="J245"/>
  <c r="H198"/>
  <c r="J198"/>
  <c r="H139"/>
  <c r="J134"/>
  <c r="H133"/>
  <c r="F131"/>
  <c r="F37"/>
  <c r="H37"/>
  <c r="H35"/>
  <c r="F32"/>
  <c r="F30"/>
  <c r="H30"/>
  <c r="H29"/>
  <c r="K210" l="1"/>
  <c r="K295"/>
  <c r="K271"/>
  <c r="K340"/>
  <c r="K211"/>
  <c r="F340"/>
  <c r="L340" s="1"/>
  <c r="K366"/>
  <c r="K269"/>
  <c r="K294"/>
  <c r="K364"/>
  <c r="K29"/>
  <c r="K139"/>
  <c r="F271"/>
  <c r="K128"/>
  <c r="K137"/>
  <c r="K131"/>
  <c r="K205"/>
  <c r="K246"/>
  <c r="K212"/>
  <c r="K247"/>
  <c r="H128"/>
  <c r="L128" s="1"/>
  <c r="J137"/>
  <c r="L137" s="1"/>
  <c r="J269"/>
  <c r="J410"/>
  <c r="I24" i="10" s="1"/>
  <c r="J24" s="1"/>
  <c r="F29" i="9"/>
  <c r="K135"/>
  <c r="F139"/>
  <c r="K245"/>
  <c r="K272"/>
  <c r="K293"/>
  <c r="K306"/>
  <c r="K198"/>
  <c r="K204"/>
  <c r="K133"/>
  <c r="H212"/>
  <c r="L212" s="1"/>
  <c r="K296"/>
  <c r="F364"/>
  <c r="L364" s="1"/>
  <c r="K134"/>
  <c r="K297"/>
  <c r="K5" i="7"/>
  <c r="K9"/>
  <c r="K19"/>
  <c r="K39"/>
  <c r="K43"/>
  <c r="K80"/>
  <c r="K95"/>
  <c r="F101"/>
  <c r="J144"/>
  <c r="J145" s="1"/>
  <c r="G31" i="8" s="1"/>
  <c r="I140" i="9" s="1"/>
  <c r="J140" s="1"/>
  <c r="K192" i="7"/>
  <c r="K201"/>
  <c r="F232"/>
  <c r="F257"/>
  <c r="E51" i="8" s="1"/>
  <c r="F272" i="7"/>
  <c r="K287"/>
  <c r="F317"/>
  <c r="J328"/>
  <c r="F343"/>
  <c r="J354"/>
  <c r="K387"/>
  <c r="K392"/>
  <c r="I499"/>
  <c r="K499" s="1"/>
  <c r="J98"/>
  <c r="G22" i="8" s="1"/>
  <c r="I103" i="9" s="1"/>
  <c r="J103" s="1"/>
  <c r="L128" i="7"/>
  <c r="F137"/>
  <c r="E29" i="8" s="1"/>
  <c r="E136" i="9" s="1"/>
  <c r="F136" s="1"/>
  <c r="I318" i="7"/>
  <c r="K318" s="1"/>
  <c r="I344"/>
  <c r="K344" s="1"/>
  <c r="H394"/>
  <c r="F70" i="8" s="1"/>
  <c r="G157" i="7" s="1"/>
  <c r="H157" s="1"/>
  <c r="F455"/>
  <c r="J520"/>
  <c r="G88" i="8" s="1"/>
  <c r="I220" i="7" s="1"/>
  <c r="J220" s="1"/>
  <c r="J526"/>
  <c r="G89" i="8" s="1"/>
  <c r="I243" i="7" s="1"/>
  <c r="J243" s="1"/>
  <c r="K549"/>
  <c r="K550"/>
  <c r="K75"/>
  <c r="K89"/>
  <c r="F111"/>
  <c r="E24" i="8" s="1"/>
  <c r="E126" i="9" s="1"/>
  <c r="H120" i="7"/>
  <c r="F26" i="8" s="1"/>
  <c r="G129" i="9" s="1"/>
  <c r="H129" s="1"/>
  <c r="K180" i="7"/>
  <c r="J365"/>
  <c r="K390"/>
  <c r="F402"/>
  <c r="F406" s="1"/>
  <c r="J420"/>
  <c r="F435"/>
  <c r="J446"/>
  <c r="K503"/>
  <c r="F51"/>
  <c r="F52" s="1"/>
  <c r="E14" i="8" s="1"/>
  <c r="K76" i="7"/>
  <c r="K91"/>
  <c r="H140"/>
  <c r="H141" s="1"/>
  <c r="F30" i="8" s="1"/>
  <c r="G138" i="9" s="1"/>
  <c r="H138" s="1"/>
  <c r="J165" i="7"/>
  <c r="K191"/>
  <c r="K200"/>
  <c r="J235"/>
  <c r="K248"/>
  <c r="J266"/>
  <c r="L286"/>
  <c r="F313"/>
  <c r="J323"/>
  <c r="F339"/>
  <c r="J349"/>
  <c r="H373"/>
  <c r="F67" i="8" s="1"/>
  <c r="G102" i="7" s="1"/>
  <c r="H102" s="1"/>
  <c r="K383"/>
  <c r="K391"/>
  <c r="F409"/>
  <c r="F412" s="1"/>
  <c r="E73" i="8" s="1"/>
  <c r="E172" i="7" s="1"/>
  <c r="J425"/>
  <c r="F440"/>
  <c r="F12"/>
  <c r="E5" i="8" s="1"/>
  <c r="K15" i="7"/>
  <c r="K33"/>
  <c r="H28"/>
  <c r="L39"/>
  <c r="K63"/>
  <c r="L74"/>
  <c r="J92"/>
  <c r="G21" i="8" s="1"/>
  <c r="I102" i="9" s="1"/>
  <c r="J102" s="1"/>
  <c r="K106" i="7"/>
  <c r="K107"/>
  <c r="K110"/>
  <c r="K114"/>
  <c r="K128"/>
  <c r="K129"/>
  <c r="H164"/>
  <c r="L168"/>
  <c r="K176"/>
  <c r="K226"/>
  <c r="K227"/>
  <c r="H234"/>
  <c r="H261"/>
  <c r="H263" s="1"/>
  <c r="F52" i="8" s="1"/>
  <c r="G29" i="7" s="1"/>
  <c r="H29" s="1"/>
  <c r="H30" s="1"/>
  <c r="F9" i="8" s="1"/>
  <c r="G33" i="9" s="1"/>
  <c r="H33" s="1"/>
  <c r="K273" i="7"/>
  <c r="K278"/>
  <c r="K285"/>
  <c r="K309"/>
  <c r="K310"/>
  <c r="K314"/>
  <c r="K315"/>
  <c r="H322"/>
  <c r="L323"/>
  <c r="H327"/>
  <c r="I331" s="1"/>
  <c r="K331" s="1"/>
  <c r="K335"/>
  <c r="K336"/>
  <c r="K340"/>
  <c r="K341"/>
  <c r="H348"/>
  <c r="H353"/>
  <c r="K361"/>
  <c r="H367"/>
  <c r="F66" i="8" s="1"/>
  <c r="G84" i="7" s="1"/>
  <c r="H84" s="1"/>
  <c r="H85" s="1"/>
  <c r="F20" i="8" s="1"/>
  <c r="F371" i="7"/>
  <c r="F373" s="1"/>
  <c r="E67" i="8" s="1"/>
  <c r="E102" i="7" s="1"/>
  <c r="K376"/>
  <c r="K377"/>
  <c r="J379"/>
  <c r="G68" i="8" s="1"/>
  <c r="I152" i="7" s="1"/>
  <c r="J152" s="1"/>
  <c r="K403"/>
  <c r="K404"/>
  <c r="K410"/>
  <c r="H424"/>
  <c r="H428"/>
  <c r="K433"/>
  <c r="K437"/>
  <c r="K438"/>
  <c r="K441"/>
  <c r="H453"/>
  <c r="K458"/>
  <c r="H465"/>
  <c r="H473"/>
  <c r="F81" i="8" s="1"/>
  <c r="K476" i="7"/>
  <c r="K477"/>
  <c r="K487"/>
  <c r="K488"/>
  <c r="K491"/>
  <c r="F498"/>
  <c r="L503"/>
  <c r="F510"/>
  <c r="F513" s="1"/>
  <c r="L517"/>
  <c r="L524"/>
  <c r="F529"/>
  <c r="F533" s="1"/>
  <c r="F536"/>
  <c r="F539" s="1"/>
  <c r="E91" i="8" s="1"/>
  <c r="E250" i="7" s="1"/>
  <c r="H549"/>
  <c r="H553" s="1"/>
  <c r="F93" i="8" s="1"/>
  <c r="K23" i="7"/>
  <c r="L55"/>
  <c r="I119"/>
  <c r="K123"/>
  <c r="K135"/>
  <c r="K163"/>
  <c r="K167"/>
  <c r="J197"/>
  <c r="K221"/>
  <c r="J255"/>
  <c r="K260"/>
  <c r="I262"/>
  <c r="K262" s="1"/>
  <c r="K326"/>
  <c r="K330"/>
  <c r="K352"/>
  <c r="K356"/>
  <c r="F384"/>
  <c r="E69" i="8" s="1"/>
  <c r="H406" i="7"/>
  <c r="F72" i="8" s="1"/>
  <c r="G159" i="7" s="1"/>
  <c r="H159" s="1"/>
  <c r="H412"/>
  <c r="F73" i="8" s="1"/>
  <c r="G172" i="7" s="1"/>
  <c r="H172" s="1"/>
  <c r="H173" s="1"/>
  <c r="F36" i="8" s="1"/>
  <c r="G173" i="9" s="1"/>
  <c r="H173" s="1"/>
  <c r="H195" s="1"/>
  <c r="G14" i="10" s="1"/>
  <c r="H14" s="1"/>
  <c r="K422" i="7"/>
  <c r="K427"/>
  <c r="K452"/>
  <c r="K483"/>
  <c r="L497"/>
  <c r="J531"/>
  <c r="K545"/>
  <c r="J553"/>
  <c r="G93" i="8" s="1"/>
  <c r="J229" i="7"/>
  <c r="G46" i="8" s="1"/>
  <c r="I301" i="9" s="1"/>
  <c r="J301" s="1"/>
  <c r="J406" i="7"/>
  <c r="G72" i="8" s="1"/>
  <c r="I159" i="7" s="1"/>
  <c r="J159" s="1"/>
  <c r="L471"/>
  <c r="H526"/>
  <c r="F89" i="8" s="1"/>
  <c r="G243" i="7" s="1"/>
  <c r="H243" s="1"/>
  <c r="L551"/>
  <c r="I221" i="9"/>
  <c r="J221" s="1"/>
  <c r="J243" s="1"/>
  <c r="I17" i="10" s="1"/>
  <c r="J17" s="1"/>
  <c r="I5" i="9"/>
  <c r="J5" s="1"/>
  <c r="J27" s="1"/>
  <c r="I7" i="10" s="1"/>
  <c r="J7" s="1"/>
  <c r="G5" i="9"/>
  <c r="H5" s="1"/>
  <c r="H27" s="1"/>
  <c r="G7" i="10" s="1"/>
  <c r="H7" s="1"/>
  <c r="G221" i="9"/>
  <c r="H221" s="1"/>
  <c r="H243" s="1"/>
  <c r="G17" i="10" s="1"/>
  <c r="H17" s="1"/>
  <c r="E341" i="9"/>
  <c r="F341" s="1"/>
  <c r="E206"/>
  <c r="F206" s="1"/>
  <c r="J35"/>
  <c r="L35" s="1"/>
  <c r="K35"/>
  <c r="F270"/>
  <c r="K30"/>
  <c r="J30"/>
  <c r="L30" s="1"/>
  <c r="F129"/>
  <c r="F141"/>
  <c r="L141" s="1"/>
  <c r="K141"/>
  <c r="K37"/>
  <c r="J37"/>
  <c r="F126"/>
  <c r="F140"/>
  <c r="F301"/>
  <c r="L89" i="7"/>
  <c r="F125"/>
  <c r="H125"/>
  <c r="F27" i="8" s="1"/>
  <c r="F131" i="7"/>
  <c r="E28" i="8" s="1"/>
  <c r="E132" i="9" s="1"/>
  <c r="H131" i="7"/>
  <c r="F28" i="8" s="1"/>
  <c r="G132" i="9" s="1"/>
  <c r="H132" s="1"/>
  <c r="H194" i="7"/>
  <c r="F236"/>
  <c r="E47" i="8" s="1"/>
  <c r="E302" i="9" s="1"/>
  <c r="J257" i="7"/>
  <c r="F269"/>
  <c r="H269"/>
  <c r="F53" i="8" s="1"/>
  <c r="G34" i="7" s="1"/>
  <c r="H34" s="1"/>
  <c r="F288"/>
  <c r="J71"/>
  <c r="G18" i="8" s="1"/>
  <c r="L309" i="7"/>
  <c r="L361"/>
  <c r="F394"/>
  <c r="H443"/>
  <c r="F76" i="8" s="1"/>
  <c r="G416" i="7" s="1"/>
  <c r="H416" s="1"/>
  <c r="I442"/>
  <c r="K442" s="1"/>
  <c r="H449"/>
  <c r="F77" i="8" s="1"/>
  <c r="G186" i="7" s="1"/>
  <c r="H186" s="1"/>
  <c r="H466"/>
  <c r="F80" i="8" s="1"/>
  <c r="H480" i="7"/>
  <c r="F82" i="8" s="1"/>
  <c r="F500" i="7"/>
  <c r="E85" i="8" s="1"/>
  <c r="E207" i="7" s="1"/>
  <c r="H500"/>
  <c r="F85" i="8" s="1"/>
  <c r="G207" i="7" s="1"/>
  <c r="H207" s="1"/>
  <c r="L505"/>
  <c r="J533"/>
  <c r="G90" i="8" s="1"/>
  <c r="I244" i="7" s="1"/>
  <c r="J244" s="1"/>
  <c r="E5" i="9"/>
  <c r="F5" s="1"/>
  <c r="F27" s="1"/>
  <c r="E7" i="10" s="1"/>
  <c r="F7" s="1"/>
  <c r="I136" i="7"/>
  <c r="K136" s="1"/>
  <c r="H169"/>
  <c r="F35" i="8" s="1"/>
  <c r="G151" i="9" s="1"/>
  <c r="H151" s="1"/>
  <c r="I357" i="7"/>
  <c r="K357" s="1"/>
  <c r="J473"/>
  <c r="G81" i="8" s="1"/>
  <c r="H520" i="7"/>
  <c r="F88" i="8" s="1"/>
  <c r="G220" i="7" s="1"/>
  <c r="H220" s="1"/>
  <c r="I423"/>
  <c r="J423" s="1"/>
  <c r="L9"/>
  <c r="L15"/>
  <c r="F48"/>
  <c r="E13" i="8" s="1"/>
  <c r="L51" i="7"/>
  <c r="J56"/>
  <c r="G15" i="8" s="1"/>
  <c r="F98" i="7"/>
  <c r="E22" i="8" s="1"/>
  <c r="E103" i="9" s="1"/>
  <c r="H111" i="7"/>
  <c r="F24" i="8" s="1"/>
  <c r="G126" i="9" s="1"/>
  <c r="H126" s="1"/>
  <c r="L163" i="7"/>
  <c r="I193"/>
  <c r="K193" s="1"/>
  <c r="L200"/>
  <c r="H288"/>
  <c r="F56" i="8" s="1"/>
  <c r="G280" i="7" s="1"/>
  <c r="H280" s="1"/>
  <c r="H65"/>
  <c r="F17" i="8" s="1"/>
  <c r="G54" i="9" s="1"/>
  <c r="H54" s="1"/>
  <c r="L295" i="7"/>
  <c r="H103"/>
  <c r="F23" i="8" s="1"/>
  <c r="G125" i="9" s="1"/>
  <c r="H125" s="1"/>
  <c r="L371" i="7"/>
  <c r="L397"/>
  <c r="I429"/>
  <c r="K429" s="1"/>
  <c r="I454"/>
  <c r="K454" s="1"/>
  <c r="L542"/>
  <c r="J546"/>
  <c r="G92" i="8" s="1"/>
  <c r="H546" i="7"/>
  <c r="F92" i="8" s="1"/>
  <c r="G423" i="7"/>
  <c r="H423" s="1"/>
  <c r="H430" s="1"/>
  <c r="F75" i="8" s="1"/>
  <c r="G415" i="7" s="1"/>
  <c r="H415" s="1"/>
  <c r="H417" s="1"/>
  <c r="F74" i="8" s="1"/>
  <c r="G181" i="7" s="1"/>
  <c r="H181" s="1"/>
  <c r="H182" s="1"/>
  <c r="F38" i="8" s="1"/>
  <c r="G200" i="9" s="1"/>
  <c r="H200" s="1"/>
  <c r="L19" i="7"/>
  <c r="F44"/>
  <c r="L47"/>
  <c r="L63"/>
  <c r="L68"/>
  <c r="L69"/>
  <c r="F92"/>
  <c r="E21" i="8" s="1"/>
  <c r="E102" i="9" s="1"/>
  <c r="L95" i="7"/>
  <c r="H98"/>
  <c r="F22" i="8" s="1"/>
  <c r="G103" i="9" s="1"/>
  <c r="H103" s="1"/>
  <c r="J111" i="7"/>
  <c r="G24" i="8" s="1"/>
  <c r="I126" i="9" s="1"/>
  <c r="J126" s="1"/>
  <c r="I130" i="7"/>
  <c r="K130" s="1"/>
  <c r="L144"/>
  <c r="L176"/>
  <c r="F203"/>
  <c r="H257"/>
  <c r="F51" i="8" s="1"/>
  <c r="G24" i="7" s="1"/>
  <c r="H24" s="1"/>
  <c r="H25" s="1"/>
  <c r="F8" i="8" s="1"/>
  <c r="J65" i="7"/>
  <c r="G17" i="8" s="1"/>
  <c r="I54" i="9" s="1"/>
  <c r="J54" s="1"/>
  <c r="H296" i="7"/>
  <c r="F58" i="8" s="1"/>
  <c r="G70" i="7" s="1"/>
  <c r="H70" s="1"/>
  <c r="L420"/>
  <c r="L446"/>
  <c r="L464"/>
  <c r="J466"/>
  <c r="G80" i="8" s="1"/>
  <c r="L478" i="7"/>
  <c r="J480"/>
  <c r="G82" i="8" s="1"/>
  <c r="H494" i="7"/>
  <c r="F84" i="8" s="1"/>
  <c r="G206" i="7" s="1"/>
  <c r="H206" s="1"/>
  <c r="H208" s="1"/>
  <c r="F42" i="8" s="1"/>
  <c r="G274" i="9" s="1"/>
  <c r="H274" s="1"/>
  <c r="H513" i="7"/>
  <c r="F87" i="8" s="1"/>
  <c r="G216" i="7" s="1"/>
  <c r="H216" s="1"/>
  <c r="H217" s="1"/>
  <c r="F44" i="8" s="1"/>
  <c r="G299" i="9" s="1"/>
  <c r="H299" s="1"/>
  <c r="H533" i="7"/>
  <c r="F90" i="8" s="1"/>
  <c r="G244" i="7" s="1"/>
  <c r="H244" s="1"/>
  <c r="F410" i="9"/>
  <c r="E24" i="10" s="1"/>
  <c r="F24" s="1"/>
  <c r="K389" i="9"/>
  <c r="J213"/>
  <c r="F211"/>
  <c r="L211" s="1"/>
  <c r="J267"/>
  <c r="I18" i="10" s="1"/>
  <c r="J18" s="1"/>
  <c r="H389" i="9"/>
  <c r="H410" s="1"/>
  <c r="G24" i="10" s="1"/>
  <c r="J204" i="9"/>
  <c r="L204" s="1"/>
  <c r="K388"/>
  <c r="L246"/>
  <c r="H386"/>
  <c r="G23" i="10" s="1"/>
  <c r="H23" s="1"/>
  <c r="L388" i="9"/>
  <c r="L29"/>
  <c r="L205"/>
  <c r="F267"/>
  <c r="E18" i="10" s="1"/>
  <c r="F18" s="1"/>
  <c r="H267" i="9"/>
  <c r="G18" i="10" s="1"/>
  <c r="H18" s="1"/>
  <c r="L294" i="9"/>
  <c r="F365"/>
  <c r="K365"/>
  <c r="J386"/>
  <c r="I23" i="10" s="1"/>
  <c r="J23" s="1"/>
  <c r="L366" i="9"/>
  <c r="L306"/>
  <c r="L297"/>
  <c r="L296"/>
  <c r="L295"/>
  <c r="L293"/>
  <c r="L272"/>
  <c r="L271"/>
  <c r="L269"/>
  <c r="L247"/>
  <c r="L245"/>
  <c r="F17" i="10"/>
  <c r="L210" i="9"/>
  <c r="L198"/>
  <c r="L139"/>
  <c r="L135"/>
  <c r="L134"/>
  <c r="L133"/>
  <c r="L131"/>
  <c r="L37"/>
  <c r="L552" i="7"/>
  <c r="F553"/>
  <c r="L553" s="1"/>
  <c r="L550"/>
  <c r="L549"/>
  <c r="L545"/>
  <c r="L543"/>
  <c r="F546"/>
  <c r="L546" s="1"/>
  <c r="L537"/>
  <c r="L536"/>
  <c r="I538"/>
  <c r="H539"/>
  <c r="F91" i="8" s="1"/>
  <c r="G250" i="7" s="1"/>
  <c r="H250" s="1"/>
  <c r="H251" s="1"/>
  <c r="F50" i="8" s="1"/>
  <c r="G316" i="9" s="1"/>
  <c r="H316" s="1"/>
  <c r="H338" s="1"/>
  <c r="G21" i="10" s="1"/>
  <c r="H21" s="1"/>
  <c r="L532" i="7"/>
  <c r="L531"/>
  <c r="L530"/>
  <c r="E90" i="8"/>
  <c r="L529" i="7"/>
  <c r="H245"/>
  <c r="F49" i="8" s="1"/>
  <c r="G305" i="9" s="1"/>
  <c r="H305" s="1"/>
  <c r="E525" i="7"/>
  <c r="L523"/>
  <c r="L519"/>
  <c r="L518"/>
  <c r="L516"/>
  <c r="F520"/>
  <c r="L511"/>
  <c r="I512"/>
  <c r="E87" i="8"/>
  <c r="E216" i="7" s="1"/>
  <c r="L510"/>
  <c r="H507"/>
  <c r="F86" i="8" s="1"/>
  <c r="G211" i="7" s="1"/>
  <c r="H211" s="1"/>
  <c r="H212" s="1"/>
  <c r="F43" i="8" s="1"/>
  <c r="G298" i="9" s="1"/>
  <c r="H298" s="1"/>
  <c r="L506" i="7"/>
  <c r="F507"/>
  <c r="L504"/>
  <c r="J507"/>
  <c r="G86" i="8" s="1"/>
  <c r="I211" i="7" s="1"/>
  <c r="J211" s="1"/>
  <c r="J212" s="1"/>
  <c r="G43" i="8" s="1"/>
  <c r="I298" i="9" s="1"/>
  <c r="J298" s="1"/>
  <c r="L498" i="7"/>
  <c r="J499"/>
  <c r="F207"/>
  <c r="L492"/>
  <c r="J494"/>
  <c r="G84" i="8" s="1"/>
  <c r="I206" i="7" s="1"/>
  <c r="J206" s="1"/>
  <c r="L491"/>
  <c r="L490"/>
  <c r="L489"/>
  <c r="L488"/>
  <c r="L487"/>
  <c r="E493"/>
  <c r="L484"/>
  <c r="L483"/>
  <c r="H83" i="8"/>
  <c r="L479" i="7"/>
  <c r="F480"/>
  <c r="E82" i="8" s="1"/>
  <c r="H82" s="1"/>
  <c r="L477" i="7"/>
  <c r="L476"/>
  <c r="L472"/>
  <c r="L470"/>
  <c r="F473"/>
  <c r="L473" s="1"/>
  <c r="L469"/>
  <c r="L465"/>
  <c r="L463"/>
  <c r="F466"/>
  <c r="L462"/>
  <c r="J449"/>
  <c r="G77" i="8" s="1"/>
  <c r="I186" i="7" s="1"/>
  <c r="J186" s="1"/>
  <c r="E79" i="8"/>
  <c r="L459" i="7"/>
  <c r="L458"/>
  <c r="H455"/>
  <c r="F78" i="8" s="1"/>
  <c r="G187" i="7" s="1"/>
  <c r="H187" s="1"/>
  <c r="H188" s="1"/>
  <c r="F39" i="8" s="1"/>
  <c r="L453" i="7"/>
  <c r="J454"/>
  <c r="E78" i="8"/>
  <c r="E187" i="7" s="1"/>
  <c r="L452"/>
  <c r="L447"/>
  <c r="L441"/>
  <c r="L440"/>
  <c r="L439"/>
  <c r="L438"/>
  <c r="L437"/>
  <c r="L435"/>
  <c r="J442"/>
  <c r="L442" s="1"/>
  <c r="L434"/>
  <c r="L433"/>
  <c r="L428"/>
  <c r="L427"/>
  <c r="L426"/>
  <c r="L425"/>
  <c r="J429"/>
  <c r="L429" s="1"/>
  <c r="L424"/>
  <c r="L422"/>
  <c r="L421"/>
  <c r="J430"/>
  <c r="G75" i="8" s="1"/>
  <c r="I415" i="7" s="1"/>
  <c r="J415" s="1"/>
  <c r="L410"/>
  <c r="I411"/>
  <c r="F172"/>
  <c r="F173" s="1"/>
  <c r="E36" i="8" s="1"/>
  <c r="E173" i="9" s="1"/>
  <c r="L409" i="7"/>
  <c r="L405"/>
  <c r="L404"/>
  <c r="L403"/>
  <c r="E72" i="8"/>
  <c r="E159" i="7" s="1"/>
  <c r="L406"/>
  <c r="L402"/>
  <c r="E398"/>
  <c r="L392"/>
  <c r="L391"/>
  <c r="L390"/>
  <c r="L389"/>
  <c r="J393"/>
  <c r="L393" s="1"/>
  <c r="L388"/>
  <c r="H160"/>
  <c r="F34" i="8" s="1"/>
  <c r="E70"/>
  <c r="E157" i="7" s="1"/>
  <c r="L387"/>
  <c r="L383"/>
  <c r="J154"/>
  <c r="G33" i="8" s="1"/>
  <c r="E153" i="7"/>
  <c r="H69" i="8"/>
  <c r="L384" i="7"/>
  <c r="L382"/>
  <c r="L377"/>
  <c r="H154"/>
  <c r="F33" i="8" s="1"/>
  <c r="L376" i="7"/>
  <c r="E378"/>
  <c r="I372"/>
  <c r="L370"/>
  <c r="I366"/>
  <c r="E84"/>
  <c r="L365"/>
  <c r="I325"/>
  <c r="J325" s="1"/>
  <c r="I312"/>
  <c r="J312" s="1"/>
  <c r="I351"/>
  <c r="J351" s="1"/>
  <c r="I338"/>
  <c r="J338" s="1"/>
  <c r="G338"/>
  <c r="H338" s="1"/>
  <c r="H345" s="1"/>
  <c r="F63" i="8" s="1"/>
  <c r="G304" i="7" s="1"/>
  <c r="H304" s="1"/>
  <c r="G312"/>
  <c r="H312" s="1"/>
  <c r="H319" s="1"/>
  <c r="F61" i="8" s="1"/>
  <c r="G299" i="7" s="1"/>
  <c r="H299" s="1"/>
  <c r="G351"/>
  <c r="H351" s="1"/>
  <c r="G325"/>
  <c r="H325" s="1"/>
  <c r="H358"/>
  <c r="F64" i="8" s="1"/>
  <c r="G305" i="7" s="1"/>
  <c r="H305" s="1"/>
  <c r="E65" i="8"/>
  <c r="L362" i="7"/>
  <c r="L356"/>
  <c r="L355"/>
  <c r="L354"/>
  <c r="L353"/>
  <c r="L352"/>
  <c r="L350"/>
  <c r="J357"/>
  <c r="L357" s="1"/>
  <c r="L349"/>
  <c r="L348"/>
  <c r="L343"/>
  <c r="L342"/>
  <c r="L341"/>
  <c r="L340"/>
  <c r="L339"/>
  <c r="L337"/>
  <c r="J344"/>
  <c r="L336"/>
  <c r="L335"/>
  <c r="L330"/>
  <c r="L329"/>
  <c r="L328"/>
  <c r="H332"/>
  <c r="F62" i="8" s="1"/>
  <c r="G300" i="7" s="1"/>
  <c r="H300" s="1"/>
  <c r="L327"/>
  <c r="L326"/>
  <c r="L324"/>
  <c r="J331"/>
  <c r="L331" s="1"/>
  <c r="L322"/>
  <c r="L317"/>
  <c r="L316"/>
  <c r="L315"/>
  <c r="L314"/>
  <c r="L313"/>
  <c r="L311"/>
  <c r="L310"/>
  <c r="J318"/>
  <c r="L296"/>
  <c r="E58" i="8"/>
  <c r="E70" i="7" s="1"/>
  <c r="E57" i="8"/>
  <c r="E64" i="7" s="1"/>
  <c r="L292"/>
  <c r="L291"/>
  <c r="J288"/>
  <c r="G56" i="8" s="1"/>
  <c r="I280" i="7" s="1"/>
  <c r="J280" s="1"/>
  <c r="J281" s="1"/>
  <c r="G55" i="8" s="1"/>
  <c r="I274" i="7" s="1"/>
  <c r="J274" s="1"/>
  <c r="J275" s="1"/>
  <c r="G54" i="8" s="1"/>
  <c r="I35" i="7" s="1"/>
  <c r="J35" s="1"/>
  <c r="L287"/>
  <c r="L285"/>
  <c r="H281"/>
  <c r="F55" i="8" s="1"/>
  <c r="G274" i="7" s="1"/>
  <c r="H274" s="1"/>
  <c r="H275" s="1"/>
  <c r="F54" i="8" s="1"/>
  <c r="G35" i="7" s="1"/>
  <c r="H35" s="1"/>
  <c r="H36" s="1"/>
  <c r="F10" i="8" s="1"/>
  <c r="E56"/>
  <c r="L284" i="7"/>
  <c r="L279"/>
  <c r="L278"/>
  <c r="L273"/>
  <c r="L272"/>
  <c r="J268"/>
  <c r="L267"/>
  <c r="E53" i="8"/>
  <c r="E34" i="7" s="1"/>
  <c r="L266"/>
  <c r="L261"/>
  <c r="L260"/>
  <c r="E52" i="8"/>
  <c r="L256" i="7"/>
  <c r="L255"/>
  <c r="L257"/>
  <c r="G51" i="8"/>
  <c r="I24" i="7" s="1"/>
  <c r="J24" s="1"/>
  <c r="J25" s="1"/>
  <c r="G8" i="8" s="1"/>
  <c r="I32" i="9" s="1"/>
  <c r="E24" i="7"/>
  <c r="L254"/>
  <c r="L248"/>
  <c r="J245"/>
  <c r="G49" i="8" s="1"/>
  <c r="I305" i="9" s="1"/>
  <c r="J305" s="1"/>
  <c r="E48" i="8"/>
  <c r="L240" i="7"/>
  <c r="L239"/>
  <c r="H236"/>
  <c r="F47" i="8" s="1"/>
  <c r="G302" i="9" s="1"/>
  <c r="H302" s="1"/>
  <c r="L235" i="7"/>
  <c r="L234"/>
  <c r="L232"/>
  <c r="I233"/>
  <c r="K233" s="1"/>
  <c r="L228"/>
  <c r="L227"/>
  <c r="H229"/>
  <c r="L229" s="1"/>
  <c r="L226"/>
  <c r="L221"/>
  <c r="H223"/>
  <c r="F45" i="8" s="1"/>
  <c r="G300" i="9" s="1"/>
  <c r="H300" s="1"/>
  <c r="J222" i="7"/>
  <c r="L202"/>
  <c r="H203"/>
  <c r="F41" i="8" s="1"/>
  <c r="G273" i="9" s="1"/>
  <c r="H273" s="1"/>
  <c r="L201" i="7"/>
  <c r="L198"/>
  <c r="I199"/>
  <c r="K199" s="1"/>
  <c r="E41" i="8"/>
  <c r="E273" i="9" s="1"/>
  <c r="L197" i="7"/>
  <c r="L192"/>
  <c r="F40" i="8"/>
  <c r="G270" i="9" s="1"/>
  <c r="H270" s="1"/>
  <c r="L191" i="7"/>
  <c r="J193"/>
  <c r="L185"/>
  <c r="L180"/>
  <c r="L177"/>
  <c r="E37" i="8"/>
  <c r="E197" i="9" s="1"/>
  <c r="K197" s="1"/>
  <c r="L167" i="7"/>
  <c r="L166"/>
  <c r="L165"/>
  <c r="F169"/>
  <c r="E35" i="8" s="1"/>
  <c r="E151" i="9" s="1"/>
  <c r="L164" i="7"/>
  <c r="J169"/>
  <c r="G35" i="8" s="1"/>
  <c r="I151" i="9" s="1"/>
  <c r="J151" s="1"/>
  <c r="K168" i="7"/>
  <c r="H32" i="8"/>
  <c r="L148" i="7"/>
  <c r="L149"/>
  <c r="H145"/>
  <c r="L141"/>
  <c r="L140"/>
  <c r="E30" i="8"/>
  <c r="E138" i="9" s="1"/>
  <c r="H137" i="7"/>
  <c r="F29" i="8" s="1"/>
  <c r="G136" i="9" s="1"/>
  <c r="H136" s="1"/>
  <c r="L135" i="7"/>
  <c r="L134"/>
  <c r="J136"/>
  <c r="L129"/>
  <c r="J130"/>
  <c r="J124"/>
  <c r="E27" i="8"/>
  <c r="L123" i="7"/>
  <c r="L118"/>
  <c r="E25" i="8"/>
  <c r="L115" i="7"/>
  <c r="L114"/>
  <c r="L110"/>
  <c r="L109"/>
  <c r="L108"/>
  <c r="L107"/>
  <c r="L111"/>
  <c r="H24" i="8"/>
  <c r="L106" i="7"/>
  <c r="L101"/>
  <c r="L97"/>
  <c r="L96"/>
  <c r="L91"/>
  <c r="L90"/>
  <c r="H92"/>
  <c r="F21" i="8" s="1"/>
  <c r="L88" i="7"/>
  <c r="L80"/>
  <c r="L79"/>
  <c r="L76"/>
  <c r="L75"/>
  <c r="H71"/>
  <c r="F18" i="8" s="1"/>
  <c r="L60" i="7"/>
  <c r="H16" i="8"/>
  <c r="L59" i="7"/>
  <c r="H52"/>
  <c r="H48"/>
  <c r="L44"/>
  <c r="E12" i="8"/>
  <c r="H12" s="1"/>
  <c r="L43" i="7"/>
  <c r="F40"/>
  <c r="E11" i="8" s="1"/>
  <c r="H40" i="7"/>
  <c r="L33"/>
  <c r="L28"/>
  <c r="L23"/>
  <c r="H20"/>
  <c r="L16"/>
  <c r="L10"/>
  <c r="H12"/>
  <c r="F5" i="8" s="1"/>
  <c r="I11" i="7"/>
  <c r="K11" s="1"/>
  <c r="L6"/>
  <c r="L5"/>
  <c r="K551"/>
  <c r="K544"/>
  <c r="K505"/>
  <c r="K478"/>
  <c r="K471"/>
  <c r="K464"/>
  <c r="K286"/>
  <c r="J262"/>
  <c r="K249"/>
  <c r="H37" i="8"/>
  <c r="H22"/>
  <c r="L98" i="7"/>
  <c r="K69"/>
  <c r="H15" i="8"/>
  <c r="L56" i="7"/>
  <c r="H6" i="8"/>
  <c r="H4"/>
  <c r="L389" i="9" l="1"/>
  <c r="F386"/>
  <c r="E23" i="10" s="1"/>
  <c r="F23" s="1"/>
  <c r="L23" s="1"/>
  <c r="K221" i="9"/>
  <c r="L221"/>
  <c r="L243" s="1"/>
  <c r="H213"/>
  <c r="L7" i="10"/>
  <c r="L466" i="7"/>
  <c r="L533"/>
  <c r="H30" i="8"/>
  <c r="H306" i="7"/>
  <c r="F60" i="8" s="1"/>
  <c r="G78" i="7" s="1"/>
  <c r="H78" s="1"/>
  <c r="L126" i="9"/>
  <c r="J119" i="7"/>
  <c r="K119"/>
  <c r="H57" i="8"/>
  <c r="J394" i="7"/>
  <c r="G70" i="8" s="1"/>
  <c r="I157" i="7" s="1"/>
  <c r="J157" s="1"/>
  <c r="J160" s="1"/>
  <c r="G34" i="8" s="1"/>
  <c r="I202" i="9" s="1"/>
  <c r="J202" s="1"/>
  <c r="G341"/>
  <c r="G206"/>
  <c r="H206" s="1"/>
  <c r="H76"/>
  <c r="G9" i="10" s="1"/>
  <c r="H9" s="1"/>
  <c r="G342" i="9"/>
  <c r="H342" s="1"/>
  <c r="G208"/>
  <c r="H208" s="1"/>
  <c r="F151"/>
  <c r="L151" s="1"/>
  <c r="K151"/>
  <c r="G201"/>
  <c r="H201" s="1"/>
  <c r="G34"/>
  <c r="H34" s="1"/>
  <c r="F102"/>
  <c r="K103"/>
  <c r="F103"/>
  <c r="L103" s="1"/>
  <c r="F302"/>
  <c r="G199"/>
  <c r="H199" s="1"/>
  <c r="G130"/>
  <c r="H130" s="1"/>
  <c r="H291"/>
  <c r="G19" i="10" s="1"/>
  <c r="H19" s="1"/>
  <c r="G343" i="9"/>
  <c r="H343" s="1"/>
  <c r="G207"/>
  <c r="J32"/>
  <c r="K32"/>
  <c r="E423" i="7"/>
  <c r="E436"/>
  <c r="G304" i="9"/>
  <c r="H304" s="1"/>
  <c r="G149"/>
  <c r="H149" s="1"/>
  <c r="J76"/>
  <c r="I9" i="10" s="1"/>
  <c r="J9" s="1"/>
  <c r="I342" i="9"/>
  <c r="J342" s="1"/>
  <c r="I208"/>
  <c r="F132"/>
  <c r="H301" i="7"/>
  <c r="F59" i="8" s="1"/>
  <c r="G77" i="7" s="1"/>
  <c r="H77" s="1"/>
  <c r="E92" i="8"/>
  <c r="H92" s="1"/>
  <c r="L17" i="10"/>
  <c r="K126" i="9"/>
  <c r="H21" i="8"/>
  <c r="G102" i="9"/>
  <c r="H102" s="1"/>
  <c r="H123" s="1"/>
  <c r="G11" i="10" s="1"/>
  <c r="H11" s="1"/>
  <c r="E199" i="9"/>
  <c r="F199" s="1"/>
  <c r="E130"/>
  <c r="F138"/>
  <c r="L138" s="1"/>
  <c r="K138"/>
  <c r="F273"/>
  <c r="H48" i="8"/>
  <c r="E303" i="9"/>
  <c r="G150"/>
  <c r="H150" s="1"/>
  <c r="G202"/>
  <c r="J11" i="7"/>
  <c r="F197" i="9"/>
  <c r="K5"/>
  <c r="H25" i="8"/>
  <c r="E127" i="9"/>
  <c r="I304"/>
  <c r="J304" s="1"/>
  <c r="I149"/>
  <c r="J149" s="1"/>
  <c r="F173"/>
  <c r="L18" i="10"/>
  <c r="H24"/>
  <c r="L24" s="1"/>
  <c r="K24"/>
  <c r="F213" i="9"/>
  <c r="L410"/>
  <c r="K18" i="10"/>
  <c r="L5" i="9"/>
  <c r="L27" s="1"/>
  <c r="K7" i="10"/>
  <c r="L365" i="9"/>
  <c r="L386" s="1"/>
  <c r="L267"/>
  <c r="K17" i="10"/>
  <c r="L213" i="9"/>
  <c r="E93" i="8"/>
  <c r="H93" s="1"/>
  <c r="K538" i="7"/>
  <c r="J538"/>
  <c r="F250"/>
  <c r="H90" i="8"/>
  <c r="E244" i="7"/>
  <c r="F525"/>
  <c r="K525"/>
  <c r="E88" i="8"/>
  <c r="L520" i="7"/>
  <c r="K512"/>
  <c r="J512"/>
  <c r="F216"/>
  <c r="L507"/>
  <c r="E86" i="8"/>
  <c r="E211" i="7" s="1"/>
  <c r="F211" s="1"/>
  <c r="L499"/>
  <c r="J500"/>
  <c r="F493"/>
  <c r="K493"/>
  <c r="L480"/>
  <c r="E81" i="8"/>
  <c r="H81" s="1"/>
  <c r="E80"/>
  <c r="H80" s="1"/>
  <c r="E448" i="7"/>
  <c r="H79" i="8"/>
  <c r="L454" i="7"/>
  <c r="J455"/>
  <c r="F187"/>
  <c r="J443"/>
  <c r="G76" i="8" s="1"/>
  <c r="I416" i="7" s="1"/>
  <c r="J416" s="1"/>
  <c r="J417" s="1"/>
  <c r="G74" i="8" s="1"/>
  <c r="I181" i="7" s="1"/>
  <c r="J181" s="1"/>
  <c r="J182" s="1"/>
  <c r="G38" i="8" s="1"/>
  <c r="I200" i="9" s="1"/>
  <c r="J200" s="1"/>
  <c r="K411" i="7"/>
  <c r="J411"/>
  <c r="H72" i="8"/>
  <c r="K159" i="7"/>
  <c r="F159"/>
  <c r="L159" s="1"/>
  <c r="F398"/>
  <c r="K398"/>
  <c r="F157"/>
  <c r="K153"/>
  <c r="F153"/>
  <c r="L153" s="1"/>
  <c r="F378"/>
  <c r="K378"/>
  <c r="K372"/>
  <c r="J372"/>
  <c r="F102"/>
  <c r="J366"/>
  <c r="K366"/>
  <c r="F84"/>
  <c r="H65" i="8"/>
  <c r="E325" i="7"/>
  <c r="E312"/>
  <c r="E338"/>
  <c r="E351"/>
  <c r="J358"/>
  <c r="G64" i="8" s="1"/>
  <c r="I305" i="7" s="1"/>
  <c r="J305" s="1"/>
  <c r="H81"/>
  <c r="F19" i="8" s="1"/>
  <c r="G78" i="9" s="1"/>
  <c r="H78" s="1"/>
  <c r="H100" s="1"/>
  <c r="G10" i="10" s="1"/>
  <c r="H10" s="1"/>
  <c r="L344" i="7"/>
  <c r="J345"/>
  <c r="J332"/>
  <c r="G62" i="8" s="1"/>
  <c r="I300" i="7" s="1"/>
  <c r="J300" s="1"/>
  <c r="L318"/>
  <c r="J319"/>
  <c r="H58" i="8"/>
  <c r="K70" i="7"/>
  <c r="F70"/>
  <c r="F64"/>
  <c r="K64"/>
  <c r="L288"/>
  <c r="H56" i="8"/>
  <c r="E280" i="7"/>
  <c r="L268"/>
  <c r="J269"/>
  <c r="F34"/>
  <c r="L262"/>
  <c r="J263"/>
  <c r="E29"/>
  <c r="H51" i="8"/>
  <c r="K24" i="7"/>
  <c r="F24"/>
  <c r="J233"/>
  <c r="L233" s="1"/>
  <c r="F46" i="8"/>
  <c r="L222" i="7"/>
  <c r="J223"/>
  <c r="G45" i="8" s="1"/>
  <c r="I300" i="9" s="1"/>
  <c r="J300" s="1"/>
  <c r="J199" i="7"/>
  <c r="L193"/>
  <c r="J194"/>
  <c r="H35" i="8"/>
  <c r="L169" i="7"/>
  <c r="L145"/>
  <c r="F31" i="8"/>
  <c r="L136" i="7"/>
  <c r="J137"/>
  <c r="L130"/>
  <c r="J131"/>
  <c r="L124"/>
  <c r="J125"/>
  <c r="L92"/>
  <c r="L52"/>
  <c r="H14" i="8"/>
  <c r="L48" i="7"/>
  <c r="H13" i="8"/>
  <c r="H11"/>
  <c r="L40" i="7"/>
  <c r="L20"/>
  <c r="F7" i="8"/>
  <c r="L11" i="7"/>
  <c r="J12"/>
  <c r="K23" i="10" l="1"/>
  <c r="J120" i="7"/>
  <c r="L119"/>
  <c r="K157"/>
  <c r="I150" i="9"/>
  <c r="J150" s="1"/>
  <c r="J171" s="1"/>
  <c r="I13" i="10" s="1"/>
  <c r="J13" s="1"/>
  <c r="H70" i="8"/>
  <c r="L394" i="7"/>
  <c r="H46" i="8"/>
  <c r="G301" i="9"/>
  <c r="H7" i="8"/>
  <c r="G31" i="9"/>
  <c r="H31" i="8"/>
  <c r="G140" i="9"/>
  <c r="H341"/>
  <c r="H171"/>
  <c r="G13" i="10" s="1"/>
  <c r="H13" s="1"/>
  <c r="F127" i="9"/>
  <c r="L127" s="1"/>
  <c r="K127"/>
  <c r="L197"/>
  <c r="F303"/>
  <c r="L303" s="1"/>
  <c r="K303"/>
  <c r="F423" i="7"/>
  <c r="K423"/>
  <c r="K102" i="9"/>
  <c r="F195"/>
  <c r="E14" i="10" s="1"/>
  <c r="F436" i="7"/>
  <c r="K436"/>
  <c r="H207" i="9"/>
  <c r="H209" s="1"/>
  <c r="L102"/>
  <c r="H202"/>
  <c r="H203" s="1"/>
  <c r="F130"/>
  <c r="J208"/>
  <c r="L32"/>
  <c r="J236" i="7"/>
  <c r="G47" i="8" s="1"/>
  <c r="L538" i="7"/>
  <c r="J539"/>
  <c r="F251"/>
  <c r="K244"/>
  <c r="F244"/>
  <c r="L244" s="1"/>
  <c r="L525"/>
  <c r="F526"/>
  <c r="H88" i="8"/>
  <c r="E220" i="7"/>
  <c r="L512"/>
  <c r="J513"/>
  <c r="F217"/>
  <c r="K211"/>
  <c r="H86" i="8"/>
  <c r="F212" i="7"/>
  <c r="L211"/>
  <c r="G85" i="8"/>
  <c r="L500" i="7"/>
  <c r="L493"/>
  <c r="F494"/>
  <c r="K448"/>
  <c r="F448"/>
  <c r="G78" i="8"/>
  <c r="L455" i="7"/>
  <c r="L411"/>
  <c r="J412"/>
  <c r="L398"/>
  <c r="F399"/>
  <c r="L157"/>
  <c r="L378"/>
  <c r="F379"/>
  <c r="J373"/>
  <c r="L372"/>
  <c r="F103"/>
  <c r="L366"/>
  <c r="J367"/>
  <c r="F85"/>
  <c r="K312"/>
  <c r="F312"/>
  <c r="K325"/>
  <c r="F325"/>
  <c r="F338"/>
  <c r="K338"/>
  <c r="K351"/>
  <c r="F351"/>
  <c r="G63" i="8"/>
  <c r="G61"/>
  <c r="F71" i="7"/>
  <c r="L70"/>
  <c r="F65"/>
  <c r="L64"/>
  <c r="K280"/>
  <c r="F280"/>
  <c r="G53" i="8"/>
  <c r="L269" i="7"/>
  <c r="G52" i="8"/>
  <c r="L263" i="7"/>
  <c r="F29"/>
  <c r="F25"/>
  <c r="L24"/>
  <c r="L199"/>
  <c r="J203"/>
  <c r="G40" i="8"/>
  <c r="L194" i="7"/>
  <c r="G29" i="8"/>
  <c r="L137" i="7"/>
  <c r="G28" i="8"/>
  <c r="L131" i="7"/>
  <c r="G27" i="8"/>
  <c r="L125" i="7"/>
  <c r="G5" i="8"/>
  <c r="L12" i="7"/>
  <c r="L236" l="1"/>
  <c r="G26" i="8"/>
  <c r="L120" i="7"/>
  <c r="H5" i="8"/>
  <c r="I206" i="9"/>
  <c r="I341"/>
  <c r="H28" i="8"/>
  <c r="I132" i="9"/>
  <c r="H40" i="8"/>
  <c r="I270" i="9"/>
  <c r="H47" i="8"/>
  <c r="I302" i="9"/>
  <c r="H362"/>
  <c r="G22" i="10" s="1"/>
  <c r="H22" s="1"/>
  <c r="H219" i="9"/>
  <c r="G15" i="10" s="1"/>
  <c r="H15" s="1"/>
  <c r="L436" i="7"/>
  <c r="F443"/>
  <c r="F14" i="10"/>
  <c r="H140" i="9"/>
  <c r="K140"/>
  <c r="H301"/>
  <c r="K301"/>
  <c r="H27" i="8"/>
  <c r="I199" i="9"/>
  <c r="I130"/>
  <c r="H29" i="8"/>
  <c r="I136" i="9"/>
  <c r="F430" i="7"/>
  <c r="L423"/>
  <c r="K31" i="9"/>
  <c r="H31"/>
  <c r="G91" i="8"/>
  <c r="L539" i="7"/>
  <c r="E50" i="8"/>
  <c r="E316" i="9" s="1"/>
  <c r="L526" i="7"/>
  <c r="E89" i="8"/>
  <c r="K220" i="7"/>
  <c r="F220"/>
  <c r="G87" i="8"/>
  <c r="L513" i="7"/>
  <c r="E44" i="8"/>
  <c r="E299" i="9" s="1"/>
  <c r="L212" i="7"/>
  <c r="E43" i="8"/>
  <c r="I207" i="7"/>
  <c r="H85" i="8"/>
  <c r="E84"/>
  <c r="L494" i="7"/>
  <c r="L448"/>
  <c r="F449"/>
  <c r="I187"/>
  <c r="H78" i="8"/>
  <c r="G73"/>
  <c r="L412" i="7"/>
  <c r="L399"/>
  <c r="E71" i="8"/>
  <c r="E68"/>
  <c r="L379" i="7"/>
  <c r="G67" i="8"/>
  <c r="L373" i="7"/>
  <c r="E23" i="8"/>
  <c r="E125" i="9" s="1"/>
  <c r="G66" i="8"/>
  <c r="L367" i="7"/>
  <c r="E20" i="8"/>
  <c r="F332" i="7"/>
  <c r="L325"/>
  <c r="L351"/>
  <c r="F358"/>
  <c r="L312"/>
  <c r="F319"/>
  <c r="F345"/>
  <c r="L338"/>
  <c r="I304"/>
  <c r="I299"/>
  <c r="E18" i="8"/>
  <c r="L71" i="7"/>
  <c r="E17" i="8"/>
  <c r="L65" i="7"/>
  <c r="F281"/>
  <c r="L280"/>
  <c r="I34"/>
  <c r="H53" i="8"/>
  <c r="I29" i="7"/>
  <c r="H52" i="8"/>
  <c r="F30" i="7"/>
  <c r="L25"/>
  <c r="E8" i="8"/>
  <c r="H8" s="1"/>
  <c r="G41"/>
  <c r="L203" i="7"/>
  <c r="I129" i="9" l="1"/>
  <c r="H26" i="8"/>
  <c r="H41"/>
  <c r="I273" i="9"/>
  <c r="H17" i="8"/>
  <c r="E54" i="9"/>
  <c r="F125"/>
  <c r="F316"/>
  <c r="H43" i="8"/>
  <c r="E298" i="9"/>
  <c r="J302"/>
  <c r="L302" s="1"/>
  <c r="K302"/>
  <c r="J132"/>
  <c r="L132" s="1"/>
  <c r="K132"/>
  <c r="H18" i="8"/>
  <c r="E342" i="9"/>
  <c r="E208"/>
  <c r="J136"/>
  <c r="L136" s="1"/>
  <c r="K136"/>
  <c r="L140"/>
  <c r="H147"/>
  <c r="G12" i="10" s="1"/>
  <c r="H12" s="1"/>
  <c r="J206" i="9"/>
  <c r="K206"/>
  <c r="F299"/>
  <c r="L31"/>
  <c r="H52"/>
  <c r="G8" i="10" s="1"/>
  <c r="H8" s="1"/>
  <c r="K199" i="9"/>
  <c r="J199"/>
  <c r="E76" i="8"/>
  <c r="L443" i="7"/>
  <c r="J270" i="9"/>
  <c r="K270"/>
  <c r="J341"/>
  <c r="K341"/>
  <c r="E75" i="8"/>
  <c r="L430" i="7"/>
  <c r="J130" i="9"/>
  <c r="L130" s="1"/>
  <c r="K130"/>
  <c r="L301"/>
  <c r="H314"/>
  <c r="G20" i="10" s="1"/>
  <c r="H20" s="1"/>
  <c r="G16" s="1"/>
  <c r="H16" s="1"/>
  <c r="I250" i="7"/>
  <c r="H91" i="8"/>
  <c r="E243" i="7"/>
  <c r="H89" i="8"/>
  <c r="F223" i="7"/>
  <c r="L220"/>
  <c r="I216"/>
  <c r="H87" i="8"/>
  <c r="J207" i="7"/>
  <c r="K207"/>
  <c r="E206"/>
  <c r="H84" i="8"/>
  <c r="E77"/>
  <c r="L449" i="7"/>
  <c r="J187"/>
  <c r="K187"/>
  <c r="I172"/>
  <c r="H73" i="8"/>
  <c r="E158" i="7"/>
  <c r="H71" i="8"/>
  <c r="E152" i="7"/>
  <c r="H68" i="8"/>
  <c r="I102" i="7"/>
  <c r="H67" i="8"/>
  <c r="I84" i="7"/>
  <c r="H66" i="8"/>
  <c r="E64"/>
  <c r="L358" i="7"/>
  <c r="E63" i="8"/>
  <c r="L345" i="7"/>
  <c r="E61" i="8"/>
  <c r="L319" i="7"/>
  <c r="E62" i="8"/>
  <c r="L332" i="7"/>
  <c r="J304"/>
  <c r="J299"/>
  <c r="E55" i="8"/>
  <c r="L281" i="7"/>
  <c r="J34"/>
  <c r="K34"/>
  <c r="J29"/>
  <c r="K29"/>
  <c r="E9" i="8"/>
  <c r="E33" i="9" s="1"/>
  <c r="G6" i="10" l="1"/>
  <c r="H6" s="1"/>
  <c r="G5" s="1"/>
  <c r="H5" s="1"/>
  <c r="H27" s="1"/>
  <c r="K129" i="9"/>
  <c r="J129"/>
  <c r="L129" s="1"/>
  <c r="L199"/>
  <c r="F33"/>
  <c r="L341"/>
  <c r="E416" i="7"/>
  <c r="H76" i="8"/>
  <c r="L206" i="9"/>
  <c r="F338"/>
  <c r="E21" i="10" s="1"/>
  <c r="K54" i="9"/>
  <c r="F54"/>
  <c r="J273"/>
  <c r="L273" s="1"/>
  <c r="K273"/>
  <c r="F342"/>
  <c r="K342"/>
  <c r="F147"/>
  <c r="E12" i="10" s="1"/>
  <c r="F123" i="9"/>
  <c r="E11" i="10" s="1"/>
  <c r="E415" i="7"/>
  <c r="H75" i="8"/>
  <c r="L270" i="9"/>
  <c r="F208"/>
  <c r="L208" s="1"/>
  <c r="K208"/>
  <c r="F298"/>
  <c r="K298"/>
  <c r="J250" i="7"/>
  <c r="K250"/>
  <c r="K243"/>
  <c r="F243"/>
  <c r="E45" i="8"/>
  <c r="L223" i="7"/>
  <c r="J216"/>
  <c r="K216"/>
  <c r="L207"/>
  <c r="J208"/>
  <c r="G42" i="8" s="1"/>
  <c r="I274" i="9" s="1"/>
  <c r="J274" s="1"/>
  <c r="K206" i="7"/>
  <c r="F206"/>
  <c r="E186"/>
  <c r="H77" i="8"/>
  <c r="J188" i="7"/>
  <c r="L187"/>
  <c r="J172"/>
  <c r="K172"/>
  <c r="K158"/>
  <c r="F158"/>
  <c r="K152"/>
  <c r="F152"/>
  <c r="J102"/>
  <c r="K102"/>
  <c r="J84"/>
  <c r="K84"/>
  <c r="E304"/>
  <c r="H63" i="8"/>
  <c r="E300" i="7"/>
  <c r="H62" i="8"/>
  <c r="E299" i="7"/>
  <c r="H61" i="8"/>
  <c r="E305" i="7"/>
  <c r="H64" i="8"/>
  <c r="J306" i="7"/>
  <c r="J301"/>
  <c r="E274"/>
  <c r="H55" i="8"/>
  <c r="J36" i="7"/>
  <c r="L34"/>
  <c r="J30"/>
  <c r="L29"/>
  <c r="J291" i="9" l="1"/>
  <c r="I19" i="10" s="1"/>
  <c r="J19" s="1"/>
  <c r="D8" i="12"/>
  <c r="D9" s="1"/>
  <c r="D10" s="1"/>
  <c r="F21" i="10"/>
  <c r="F416" i="7"/>
  <c r="L416" s="1"/>
  <c r="K416"/>
  <c r="L298" i="9"/>
  <c r="H45" i="8"/>
  <c r="E300" i="9"/>
  <c r="F12" i="10"/>
  <c r="K415" i="7"/>
  <c r="F415"/>
  <c r="F11" i="10"/>
  <c r="L342" i="9"/>
  <c r="F76"/>
  <c r="E9" i="10" s="1"/>
  <c r="L54" i="9"/>
  <c r="L76" s="1"/>
  <c r="J251" i="7"/>
  <c r="L250"/>
  <c r="F245"/>
  <c r="L243"/>
  <c r="J217"/>
  <c r="L216"/>
  <c r="L206"/>
  <c r="F208"/>
  <c r="K186"/>
  <c r="F186"/>
  <c r="G39" i="8"/>
  <c r="J173" i="7"/>
  <c r="L172"/>
  <c r="L158"/>
  <c r="F160"/>
  <c r="F154"/>
  <c r="L152"/>
  <c r="J103"/>
  <c r="L102"/>
  <c r="J85"/>
  <c r="L84"/>
  <c r="F305"/>
  <c r="L305" s="1"/>
  <c r="K305"/>
  <c r="K300"/>
  <c r="F300"/>
  <c r="L300" s="1"/>
  <c r="F299"/>
  <c r="K299"/>
  <c r="F304"/>
  <c r="K304"/>
  <c r="G60" i="8"/>
  <c r="G59"/>
  <c r="K274" i="7"/>
  <c r="F274"/>
  <c r="G10" i="8"/>
  <c r="G9"/>
  <c r="L30" i="7"/>
  <c r="D16" i="12" l="1"/>
  <c r="D18" s="1"/>
  <c r="D15"/>
  <c r="D17"/>
  <c r="F9" i="10"/>
  <c r="L9" s="1"/>
  <c r="K9"/>
  <c r="I343" i="9"/>
  <c r="J343" s="1"/>
  <c r="J362" s="1"/>
  <c r="I22" i="10" s="1"/>
  <c r="J22" s="1"/>
  <c r="I207" i="9"/>
  <c r="J207" s="1"/>
  <c r="J209" s="1"/>
  <c r="D14" i="12"/>
  <c r="D13"/>
  <c r="K300" i="9"/>
  <c r="F300"/>
  <c r="I201"/>
  <c r="J201" s="1"/>
  <c r="J203" s="1"/>
  <c r="I34"/>
  <c r="J34" s="1"/>
  <c r="H9" i="8"/>
  <c r="I33" i="9"/>
  <c r="L415" i="7"/>
  <c r="F417"/>
  <c r="G50" i="8"/>
  <c r="L251" i="7"/>
  <c r="E49" i="8"/>
  <c r="L245" i="7"/>
  <c r="G44" i="8"/>
  <c r="L217" i="7"/>
  <c r="E42" i="8"/>
  <c r="L208" i="7"/>
  <c r="F188"/>
  <c r="L186"/>
  <c r="G36" i="8"/>
  <c r="L173" i="7"/>
  <c r="L160"/>
  <c r="E34" i="8"/>
  <c r="E33"/>
  <c r="L154" i="7"/>
  <c r="G23" i="8"/>
  <c r="L103" i="7"/>
  <c r="G20" i="8"/>
  <c r="L85" i="7"/>
  <c r="F306"/>
  <c r="L304"/>
  <c r="F301"/>
  <c r="L299"/>
  <c r="I78"/>
  <c r="I77"/>
  <c r="L274"/>
  <c r="F275"/>
  <c r="J219" i="9" l="1"/>
  <c r="I15" i="10" s="1"/>
  <c r="J15" s="1"/>
  <c r="H20" i="8"/>
  <c r="H33"/>
  <c r="E304" i="9"/>
  <c r="E149"/>
  <c r="H36" i="8"/>
  <c r="I173" i="9"/>
  <c r="H23" i="8"/>
  <c r="I125" i="9"/>
  <c r="H42" i="8"/>
  <c r="E274" i="9"/>
  <c r="H49" i="8"/>
  <c r="E305" i="9"/>
  <c r="L417" i="7"/>
  <c r="E74" i="8"/>
  <c r="H34"/>
  <c r="E150" i="9"/>
  <c r="E202"/>
  <c r="H44" i="8"/>
  <c r="I299" i="9"/>
  <c r="H50" i="8"/>
  <c r="I316" i="9"/>
  <c r="J33"/>
  <c r="K33"/>
  <c r="L300"/>
  <c r="E39" i="8"/>
  <c r="L188" i="7"/>
  <c r="E59" i="8"/>
  <c r="L301" i="7"/>
  <c r="E60" i="8"/>
  <c r="L306" i="7"/>
  <c r="J78"/>
  <c r="J77"/>
  <c r="E54" i="8"/>
  <c r="L275" i="7"/>
  <c r="J316" i="9" l="1"/>
  <c r="K316"/>
  <c r="K274"/>
  <c r="F274"/>
  <c r="F305"/>
  <c r="L305" s="1"/>
  <c r="K305"/>
  <c r="E181" i="7"/>
  <c r="H74" i="8"/>
  <c r="J173" i="9"/>
  <c r="K173"/>
  <c r="J52"/>
  <c r="I8" i="10" s="1"/>
  <c r="J8" s="1"/>
  <c r="L33" i="9"/>
  <c r="F304"/>
  <c r="K304"/>
  <c r="H39" i="8"/>
  <c r="E207" i="9"/>
  <c r="E343"/>
  <c r="J299"/>
  <c r="K299"/>
  <c r="F150"/>
  <c r="L150" s="1"/>
  <c r="K150"/>
  <c r="J125"/>
  <c r="K125"/>
  <c r="K149"/>
  <c r="F149"/>
  <c r="F202"/>
  <c r="L202" s="1"/>
  <c r="K202"/>
  <c r="E78" i="7"/>
  <c r="H60" i="8"/>
  <c r="E77" i="7"/>
  <c r="H59" i="8"/>
  <c r="J81" i="7"/>
  <c r="H54" i="8"/>
  <c r="E35" i="7"/>
  <c r="J147" i="9" l="1"/>
  <c r="I12" i="10" s="1"/>
  <c r="L125" i="9"/>
  <c r="L147" s="1"/>
  <c r="J314"/>
  <c r="I20" i="10" s="1"/>
  <c r="J20" s="1"/>
  <c r="L299" i="9"/>
  <c r="J123"/>
  <c r="I11" i="10" s="1"/>
  <c r="L123" i="9"/>
  <c r="F207"/>
  <c r="K207"/>
  <c r="L274"/>
  <c r="L291" s="1"/>
  <c r="F291"/>
  <c r="E19" i="10" s="1"/>
  <c r="L149" i="9"/>
  <c r="L171" s="1"/>
  <c r="F171"/>
  <c r="E13" i="10" s="1"/>
  <c r="K343" i="9"/>
  <c r="F343"/>
  <c r="L304"/>
  <c r="F314"/>
  <c r="E20" i="10" s="1"/>
  <c r="J195" i="9"/>
  <c r="I14" i="10" s="1"/>
  <c r="L173" i="9"/>
  <c r="L195" s="1"/>
  <c r="J338"/>
  <c r="I21" i="10" s="1"/>
  <c r="L316" i="9"/>
  <c r="L338" s="1"/>
  <c r="F181" i="7"/>
  <c r="K181"/>
  <c r="F77"/>
  <c r="K77"/>
  <c r="F78"/>
  <c r="L78" s="1"/>
  <c r="K78"/>
  <c r="G19" i="8"/>
  <c r="I78" i="9" s="1"/>
  <c r="J78" s="1"/>
  <c r="J100" s="1"/>
  <c r="I10" i="10" s="1"/>
  <c r="J10" s="1"/>
  <c r="F35" i="7"/>
  <c r="K35"/>
  <c r="L314" i="9" l="1"/>
  <c r="F20" i="10"/>
  <c r="L20" s="1"/>
  <c r="K20"/>
  <c r="F13"/>
  <c r="L13" s="1"/>
  <c r="K13"/>
  <c r="J14"/>
  <c r="L14" s="1"/>
  <c r="K14"/>
  <c r="J11"/>
  <c r="K11"/>
  <c r="J12"/>
  <c r="L12" s="1"/>
  <c r="K12"/>
  <c r="L181" i="7"/>
  <c r="F182"/>
  <c r="L343" i="9"/>
  <c r="L362" s="1"/>
  <c r="F362"/>
  <c r="E22" i="10" s="1"/>
  <c r="F19"/>
  <c r="K19"/>
  <c r="J21"/>
  <c r="L21" s="1"/>
  <c r="K21"/>
  <c r="L207" i="9"/>
  <c r="L209" s="1"/>
  <c r="F209"/>
  <c r="I16" i="10"/>
  <c r="J16" s="1"/>
  <c r="F81" i="7"/>
  <c r="L77"/>
  <c r="L35"/>
  <c r="F36"/>
  <c r="L11" i="10" l="1"/>
  <c r="I6"/>
  <c r="J6" s="1"/>
  <c r="I5" s="1"/>
  <c r="J5" s="1"/>
  <c r="F22"/>
  <c r="L22" s="1"/>
  <c r="K22"/>
  <c r="E38" i="8"/>
  <c r="L182" i="7"/>
  <c r="L19" i="10"/>
  <c r="E19" i="8"/>
  <c r="L81" i="7"/>
  <c r="E10" i="8"/>
  <c r="L36" i="7"/>
  <c r="D12" i="12" l="1"/>
  <c r="J27" i="10"/>
  <c r="H10" i="8"/>
  <c r="E201" i="9"/>
  <c r="E34"/>
  <c r="H19" i="8"/>
  <c r="E78" i="9"/>
  <c r="E16" i="10"/>
  <c r="H38" i="8"/>
  <c r="E200" i="9"/>
  <c r="F34" l="1"/>
  <c r="K34"/>
  <c r="F16" i="10"/>
  <c r="L16" s="1"/>
  <c r="K16"/>
  <c r="F200" i="9"/>
  <c r="K200"/>
  <c r="F78"/>
  <c r="K78"/>
  <c r="K201"/>
  <c r="F201"/>
  <c r="L201" s="1"/>
  <c r="L200" l="1"/>
  <c r="F203"/>
  <c r="E15" i="10" s="1"/>
  <c r="L34" i="9"/>
  <c r="L52" s="1"/>
  <c r="F52"/>
  <c r="E8" i="10" s="1"/>
  <c r="F100" i="9"/>
  <c r="E10" i="10" s="1"/>
  <c r="L78" i="9"/>
  <c r="L100" s="1"/>
  <c r="F15" i="10" l="1"/>
  <c r="L15" s="1"/>
  <c r="K15"/>
  <c r="F8"/>
  <c r="K8"/>
  <c r="L203" i="9"/>
  <c r="L219" s="1"/>
  <c r="K10" i="10"/>
  <c r="F10"/>
  <c r="L10" s="1"/>
  <c r="E6" l="1"/>
  <c r="L8"/>
  <c r="F6" l="1"/>
  <c r="K6"/>
  <c r="E5" l="1"/>
  <c r="L6"/>
  <c r="K5" l="1"/>
  <c r="F5"/>
  <c r="D4" i="12" l="1"/>
  <c r="L5" i="10"/>
  <c r="L27" s="1"/>
  <c r="F27"/>
  <c r="D23" i="12" l="1"/>
  <c r="D24" s="1"/>
  <c r="D7"/>
  <c r="D41"/>
  <c r="D26" l="1"/>
  <c r="D25"/>
  <c r="D22" s="1"/>
  <c r="D27"/>
  <c r="D28" l="1"/>
  <c r="D29" s="1"/>
  <c r="D30" l="1"/>
  <c r="D31" s="1"/>
  <c r="D36" l="1"/>
  <c r="D37" s="1"/>
  <c r="D46"/>
  <c r="D47"/>
  <c r="D43"/>
</calcChain>
</file>

<file path=xl/sharedStrings.xml><?xml version="1.0" encoding="utf-8"?>
<sst xmlns="http://schemas.openxmlformats.org/spreadsheetml/2006/main" count="11103" uniqueCount="1875">
  <si>
    <t>공 종 별 집 계 표</t>
  </si>
  <si>
    <t>[ 양평우체국임시청사영업과조성공사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</si>
  <si>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</si>
  <si>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</si>
  <si>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</si>
  <si>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</si>
  <si>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</si>
  <si>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</si>
  <si>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</si>
  <si>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</si>
  <si>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</si>
  <si>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</si>
  <si>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</si>
  <si>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</si>
  <si>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</si>
  <si>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</si>
  <si>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</si>
  <si>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</si>
  <si>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</si>
  <si>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</si>
  <si>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</si>
  <si>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</si>
  <si>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</si>
  <si>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</si>
  <si>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</si>
  <si>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</si>
  <si>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</si>
  <si>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</si>
  <si>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</si>
  <si>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</si>
  <si>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</si>
  <si>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</si>
  <si>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</si>
  <si>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</si>
  <si>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</si>
  <si>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</si>
  <si>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</si>
  <si>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</si>
  <si>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</si>
  <si>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</si>
  <si>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</si>
  <si>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</si>
  <si>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</si>
  <si>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</si>
  <si>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</si>
  <si>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</si>
  <si>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</si>
  <si>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</si>
  <si>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</si>
  <si>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</si>
  <si>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</si>
  <si>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양평우체국임시청사영업과조성공사</t>
  </si>
  <si>
    <t/>
  </si>
  <si>
    <t>01</t>
  </si>
  <si>
    <t>0101  01.내부공사</t>
  </si>
  <si>
    <t>0101</t>
  </si>
  <si>
    <t>010101  가  설  공  사</t>
  </si>
  <si>
    <t>010101</t>
  </si>
  <si>
    <t>건축물 현장정리</t>
  </si>
  <si>
    <t>보수</t>
  </si>
  <si>
    <t>M2</t>
  </si>
  <si>
    <t>호표 1</t>
  </si>
  <si>
    <t>5B00560B3E219A7C4FFFE39659FF89</t>
  </si>
  <si>
    <t>T</t>
  </si>
  <si>
    <t>F</t>
  </si>
  <si>
    <t>0101015B00560B3E219A7C4FFFE39659FF89</t>
  </si>
  <si>
    <t>[ 합           계 ]</t>
  </si>
  <si>
    <t>TOTAL</t>
  </si>
  <si>
    <t>레미콘/무근</t>
  </si>
  <si>
    <t>레미콘,25-18-12</t>
  </si>
  <si>
    <t>M3</t>
  </si>
  <si>
    <t>5C24D6D364619C74C79273A550B690E3CDB447</t>
  </si>
  <si>
    <t>레디믹스트콘크리트 인력운반 타설</t>
  </si>
  <si>
    <t>무근구조물</t>
  </si>
  <si>
    <t>호표 2</t>
  </si>
  <si>
    <t>5B00068B92C19E0728E8237656540F</t>
  </si>
  <si>
    <t>010103  목공사및수장공사</t>
  </si>
  <si>
    <t>010103</t>
  </si>
  <si>
    <t>조립식패널</t>
  </si>
  <si>
    <t>조립식패널, SGP칸막이, A형</t>
  </si>
  <si>
    <t>시공도</t>
  </si>
  <si>
    <t>5C24D6D36341971083CA235A52801690415C70</t>
  </si>
  <si>
    <t>0101035C24D6D36341971083CA235A52801690415C70</t>
  </si>
  <si>
    <t>난방필름 설치</t>
  </si>
  <si>
    <t>0.3t</t>
  </si>
  <si>
    <t>호표 3</t>
  </si>
  <si>
    <t>5B0036C3513191BE5DB1E3025ACACC</t>
  </si>
  <si>
    <t>0101035B0036C3513191BE5DB1E3025ACACC</t>
  </si>
  <si>
    <t>온도조절기</t>
  </si>
  <si>
    <t>EA</t>
  </si>
  <si>
    <t>호표 4</t>
  </si>
  <si>
    <t>5B0036C3513191BE5DB1E3025ACACF</t>
  </si>
  <si>
    <t>0101035B0036C3513191BE5DB1E3025ACACF</t>
  </si>
  <si>
    <t>장판지 깔기</t>
  </si>
  <si>
    <t>3.0mm, 지정용</t>
  </si>
  <si>
    <t>호표 5</t>
  </si>
  <si>
    <t>5B00B6F915219507CB28739C5D4AA6</t>
  </si>
  <si>
    <t>0101035B00B6F915219507CB28739C5D4AA6</t>
  </si>
  <si>
    <t>재료분리대 설치</t>
  </si>
  <si>
    <t>코너목재,ㄱ,20t100*82</t>
  </si>
  <si>
    <t>M</t>
  </si>
  <si>
    <t>호표 6</t>
  </si>
  <si>
    <t>5B00D6C4D78190781AB8334D544155</t>
  </si>
  <si>
    <t>0101035B00D6C4D78190781AB8334D544155</t>
  </si>
  <si>
    <t>건식벽 설치(C-STUD)</t>
  </si>
  <si>
    <t>벽,100t,9.5t*2겹,양면</t>
  </si>
  <si>
    <t>호표 7</t>
  </si>
  <si>
    <t>5B00B6FBC3519EE104C8738458E7DD</t>
  </si>
  <si>
    <t>0101035B00B6FBC3519EE104C8738458E7DD</t>
  </si>
  <si>
    <t>롤블라인드설치</t>
  </si>
  <si>
    <t>2400*1550,지정용</t>
  </si>
  <si>
    <t>호표 8</t>
  </si>
  <si>
    <t>5B0156FA9551939137CD23DF5BEE6D</t>
  </si>
  <si>
    <t>0101035B0156FA9551939137CD23DF5BEE6D</t>
  </si>
  <si>
    <t>4350*3160,지정용</t>
  </si>
  <si>
    <t>호표 9</t>
  </si>
  <si>
    <t>5B0156FA9551939137CD23DF5BEF0A</t>
  </si>
  <si>
    <t>4400*3160,지정용</t>
  </si>
  <si>
    <t>호표 10</t>
  </si>
  <si>
    <t>5B0156FA9551939137CD23DF5BEF0B</t>
  </si>
  <si>
    <t>전면유리 안전필름 설치</t>
  </si>
  <si>
    <t>4350*3160</t>
  </si>
  <si>
    <t>개소</t>
  </si>
  <si>
    <t>호표 11</t>
  </si>
  <si>
    <t>5B0156FA9551939137CD23DF5BEF09</t>
  </si>
  <si>
    <t>0101035B0156FA9551939137CD23DF5BEF09</t>
  </si>
  <si>
    <t>4400*3160</t>
  </si>
  <si>
    <t>호표 12</t>
  </si>
  <si>
    <t>5B0156FA9551939137CD23DF5BEF0E</t>
  </si>
  <si>
    <t>0101035B0156FA9551939137CD23DF5BEF0E</t>
  </si>
  <si>
    <t>2400*1550</t>
  </si>
  <si>
    <t>호표 13</t>
  </si>
  <si>
    <t>5B0156FA9551939137CD23DF5BEF0F</t>
  </si>
  <si>
    <t>0101035B0156FA9551939137CD23DF5BEF0F</t>
  </si>
  <si>
    <t>010104  방  수  공  사</t>
  </si>
  <si>
    <t>010104</t>
  </si>
  <si>
    <t>수밀코킹(실리콘)</t>
  </si>
  <si>
    <t>삼각, 10mm, 창호주위</t>
  </si>
  <si>
    <t>호표 14</t>
  </si>
  <si>
    <t>5B00C6D81B519D46D54313F8587DCF</t>
  </si>
  <si>
    <t>0101045B00C6D81B519D46D54313F8587DCF</t>
  </si>
  <si>
    <t>와이어메시 바닥깔기</t>
  </si>
  <si>
    <t>#8-150*150</t>
  </si>
  <si>
    <t>호표 15</t>
  </si>
  <si>
    <t>5B00E62839F1994C9798130559EB96</t>
  </si>
  <si>
    <t>010105  금  속  공  사</t>
  </si>
  <si>
    <t>010105</t>
  </si>
  <si>
    <t>스테인리스재료분리대</t>
  </si>
  <si>
    <t>바닥, W45*H20*1.5t</t>
  </si>
  <si>
    <t>호표 16</t>
  </si>
  <si>
    <t>5B00B6FFBD21920E5A26F3275E3A5B</t>
  </si>
  <si>
    <t>0101055B00B6FFBD21920E5A26F3275E3A5B</t>
  </si>
  <si>
    <t>010106  미  장  공  사</t>
  </si>
  <si>
    <t>010106</t>
  </si>
  <si>
    <t>CONC'기계미장</t>
  </si>
  <si>
    <t>바닥</t>
  </si>
  <si>
    <t>호표 17</t>
  </si>
  <si>
    <t>5B0036C357519BC84225D3195D1D47</t>
  </si>
  <si>
    <t>창호주위 모르타르 충전</t>
  </si>
  <si>
    <t>호표 18</t>
  </si>
  <si>
    <t>5B008645AAA192F952E2E3675819B6</t>
  </si>
  <si>
    <t>0101065B008645AAA192F952E2E3675819B6</t>
  </si>
  <si>
    <t>창호주위 발포우레탄 충전</t>
  </si>
  <si>
    <t>호표 19</t>
  </si>
  <si>
    <t>5B008645AAA192F84C9793815161E5</t>
  </si>
  <si>
    <t>0101065B008645AAA192F84C9793815161E5</t>
  </si>
  <si>
    <t>010107  창호 및 유리공사</t>
  </si>
  <si>
    <t>010107</t>
  </si>
  <si>
    <t>FSD01[150*45*1.6T]</t>
  </si>
  <si>
    <t>0.900 x 2.100 = 1.890</t>
  </si>
  <si>
    <t>호표 20</t>
  </si>
  <si>
    <t>5B008642DAB19E417C92037055EF93</t>
  </si>
  <si>
    <t>0101075B008642DAB19E417C92037055EF93</t>
  </si>
  <si>
    <t>SSD01[100*45*1.5T,기밀성]</t>
  </si>
  <si>
    <t>2.600 x 3.160 = 8.216</t>
  </si>
  <si>
    <t>호표 21</t>
  </si>
  <si>
    <t>5B008642DAB19E417C92037055EF95</t>
  </si>
  <si>
    <t>0101075B008642DAB19E417C92037055EF95</t>
  </si>
  <si>
    <t>WD01[150*45]</t>
  </si>
  <si>
    <t>호표 22</t>
  </si>
  <si>
    <t>5B008642DAB19E417C92037055EF97</t>
  </si>
  <si>
    <t>0101075B008642DAB19E417C92037055EF97</t>
  </si>
  <si>
    <t>도어핸들</t>
  </si>
  <si>
    <t>스테인리스</t>
  </si>
  <si>
    <t>조</t>
  </si>
  <si>
    <t>5C24C6CA40319DA6DB0913BC541161440D6F5B</t>
  </si>
  <si>
    <t>0101075C24C6CA40319DA6DB0913BC541161440D6F5B</t>
  </si>
  <si>
    <t>도어록 설치</t>
  </si>
  <si>
    <t>목재문, 재료비 별도</t>
  </si>
  <si>
    <t>호표 23</t>
  </si>
  <si>
    <t>5B008645AF2197892046132657E0A8</t>
  </si>
  <si>
    <t>0101075B008645AF2197892046132657E0A8</t>
  </si>
  <si>
    <t>강재문, 재료비 별도</t>
  </si>
  <si>
    <t>호표 24</t>
  </si>
  <si>
    <t>5B008645AF219789204503B755284F</t>
  </si>
  <si>
    <t>0101075B008645AF219789204503B755284F</t>
  </si>
  <si>
    <t>도어클로저</t>
  </si>
  <si>
    <t>도어클로저, K-2840, KS4호, 고급방화, 60∼85kg</t>
  </si>
  <si>
    <t>5C24D6D362B19E904872F31354BB8E5983D0A5</t>
  </si>
  <si>
    <t>0101075C24D6D362B19E904872F31354BB8E5983D0A5</t>
  </si>
  <si>
    <t>도어체크 설치</t>
  </si>
  <si>
    <t>재료비 별도</t>
  </si>
  <si>
    <t>호표 25</t>
  </si>
  <si>
    <t>5B008645AF21920602FF231853F3E4</t>
  </si>
  <si>
    <t>0101075B008645AF21920602FF231853F3E4</t>
  </si>
  <si>
    <t>도어힌지</t>
  </si>
  <si>
    <t>도어힌지, 냉연분체</t>
  </si>
  <si>
    <t>개</t>
  </si>
  <si>
    <t>5C24C6CA40319DAAB6DB534659C2F68E0718A0</t>
  </si>
  <si>
    <t>0101075C24C6CA40319DAAB6DB534659C2F68E0718A0</t>
  </si>
  <si>
    <t>피벗힌지</t>
  </si>
  <si>
    <t>피벗힌지, 100kg이하, 방화문용</t>
  </si>
  <si>
    <t>5C24C6CA40319DAAB6DB534659C2F0740FB636</t>
  </si>
  <si>
    <t>0101075C24C6CA40319DAAB6DB534659C2F0740FB636</t>
  </si>
  <si>
    <t>플로어힌지</t>
  </si>
  <si>
    <t>플로어힌지, KS2호, 85kg, 강화유리문(K-8200)</t>
  </si>
  <si>
    <t>5C24C6CA40319DAAB6DB534659C2F0740FBA90</t>
  </si>
  <si>
    <t>0101075C24C6CA40319DAAB6DB534659C2F0740FBA90</t>
  </si>
  <si>
    <t>플로어힌지 설치</t>
  </si>
  <si>
    <t>호표 26</t>
  </si>
  <si>
    <t>5B008645AC51917B7EC1E3C35516BB</t>
  </si>
  <si>
    <t>0101075B008645AC51917B7EC1E3C35516BB</t>
  </si>
  <si>
    <t>강화유리문 손잡이</t>
  </si>
  <si>
    <t>5C24C6CA40319DA6DB0913BC541162534E695E</t>
  </si>
  <si>
    <t>0101075C24C6CA40319DA6DB0913BC541162534E695E</t>
  </si>
  <si>
    <t>강화 유리문</t>
  </si>
  <si>
    <t>유리문, 28*900*2100mm 투명</t>
  </si>
  <si>
    <t>호표 27</t>
  </si>
  <si>
    <t>5B008642DAB19E417C92037055EF98</t>
  </si>
  <si>
    <t>0101075B008642DAB19E417C92037055EF98</t>
  </si>
  <si>
    <t>로이 복층유리</t>
  </si>
  <si>
    <t>복층유리, 6LE+12Ar+6LE, 24mm</t>
  </si>
  <si>
    <t>5C24D6D362B19E927F6943B3508782D8D2D3E9</t>
  </si>
  <si>
    <t>0101075C24D6D362B19E927F6943B3508782D8D2D3E9</t>
  </si>
  <si>
    <t>복층유리 끼우기</t>
  </si>
  <si>
    <t>24mm(6+12A+6), 일반창호</t>
  </si>
  <si>
    <t>호표 28</t>
  </si>
  <si>
    <t>5B00864B36A19397B137D397553C35</t>
  </si>
  <si>
    <t>0101075B00864B36A19397B137D397553C35</t>
  </si>
  <si>
    <t>복층유리주위 코킹</t>
  </si>
  <si>
    <t>5*5, 실리콘</t>
  </si>
  <si>
    <t>호표 29</t>
  </si>
  <si>
    <t>5B00864B3F9196F5B11963C65E554D</t>
  </si>
  <si>
    <t>0101075B00864B3F9196F5B11963C65E554D</t>
  </si>
  <si>
    <t>010108  칠    공    사</t>
  </si>
  <si>
    <t>010108</t>
  </si>
  <si>
    <t>녹막이페인트 붓칠</t>
  </si>
  <si>
    <t>철재면, 1회, 1종</t>
  </si>
  <si>
    <t>호표 30</t>
  </si>
  <si>
    <t>5B00A6908D4193D84710138056FC0E</t>
  </si>
  <si>
    <t>0101085B00A6908D4193D84710138056FC0E</t>
  </si>
  <si>
    <t>바탕만들기+비닐페인트 롤러칠</t>
  </si>
  <si>
    <t>내부, 2회, 2급, 석고보드면 줄퍼티</t>
  </si>
  <si>
    <t>호표 31</t>
  </si>
  <si>
    <t>5B00A692BB519D606907B33A52238A</t>
  </si>
  <si>
    <t>0101085B00A692BB519D606907B33A52238A</t>
  </si>
  <si>
    <t>세라민페인트칠</t>
  </si>
  <si>
    <t>2회</t>
  </si>
  <si>
    <t>호표 32</t>
  </si>
  <si>
    <t>5B00A69342119383421EA34B52BF2E</t>
  </si>
  <si>
    <t>0101085B00A69342119383421EA34B52BF2E</t>
  </si>
  <si>
    <t>010109  철  거  공  사</t>
  </si>
  <si>
    <t>010109</t>
  </si>
  <si>
    <t>기존 유리 일부 철거</t>
  </si>
  <si>
    <t>2600*3160</t>
  </si>
  <si>
    <t>호표 33</t>
  </si>
  <si>
    <t>5B0156FA9C819159AC3CC361579F35</t>
  </si>
  <si>
    <t>0101095B0156FA9C819159AC3CC361579F35</t>
  </si>
  <si>
    <t>기존 냉난방기 이전설치</t>
  </si>
  <si>
    <t>견적</t>
  </si>
  <si>
    <t>5AB836251511962A98BEB33258009F2ABF4982</t>
  </si>
  <si>
    <t>시멘트</t>
  </si>
  <si>
    <t>40KG/포</t>
  </si>
  <si>
    <t>포</t>
  </si>
  <si>
    <t>5C24D6D364619C779B74E3DE51D3241487E6AD</t>
  </si>
  <si>
    <t>모래</t>
  </si>
  <si>
    <t>모래, 도착도</t>
  </si>
  <si>
    <t>5C08160D66319C4DFD6C035B5CA23C0AD3EAF6</t>
  </si>
  <si>
    <t>010112  365코너 공사</t>
  </si>
  <si>
    <t>010112</t>
  </si>
  <si>
    <t>AD01[갤러리문]</t>
  </si>
  <si>
    <t>1.200 x 2.100 = 2.520</t>
  </si>
  <si>
    <t>호표 34</t>
  </si>
  <si>
    <t>5B008642DAB19E417C92037055EF91</t>
  </si>
  <si>
    <t>0101125B008642DAB19E417C92037055EF91</t>
  </si>
  <si>
    <t>0101125C24C6CA40319DA6DB0913BC541161440D6F5B</t>
  </si>
  <si>
    <t>0101125B008645AF219789204503B755284F</t>
  </si>
  <si>
    <t>기존출입문 전기정락 설치</t>
  </si>
  <si>
    <t>시스템경비,타공비포함</t>
  </si>
  <si>
    <t>호표 35</t>
  </si>
  <si>
    <t>5B008645AF219789204503B755284E</t>
  </si>
  <si>
    <t>0101125B008645AF219789204503B755284E</t>
  </si>
  <si>
    <t>0101125B00B6FBC3519EE104C8738458E7DD</t>
  </si>
  <si>
    <t>0101125B00A692BB519D606907B33A52238A</t>
  </si>
  <si>
    <t>소    계</t>
  </si>
  <si>
    <t>5AB9865609D19989484483275C10</t>
  </si>
  <si>
    <t>0101125AB9865609D19989484483275C10</t>
  </si>
  <si>
    <t>[경사로]</t>
  </si>
  <si>
    <t>5AB836251511962A98BEB33258009F2ABF4AAA</t>
  </si>
  <si>
    <t>0101125AB836251511962A98BEB33258009F2ABF4AAA</t>
  </si>
  <si>
    <t>0101125C24D6D364619C74C79273A550B690E3CDB447</t>
  </si>
  <si>
    <t>0101125B00068B92C19E0728E8237656540F</t>
  </si>
  <si>
    <t>화강석붙임(습식, 버너)</t>
  </si>
  <si>
    <t>바닥, 포천석 30mm, 모르타르 30mm</t>
  </si>
  <si>
    <t>호표 36</t>
  </si>
  <si>
    <t>5B0096A8AF619158381BE3705D300D</t>
  </si>
  <si>
    <t>0101125B0096A8AF619158381BE3705D300D</t>
  </si>
  <si>
    <t>0101125B00E62839F1994C9798130559EB96</t>
  </si>
  <si>
    <t>[외부 간판]</t>
  </si>
  <si>
    <t>5AB836251511962A98BEB33258009F2ABF4AA9</t>
  </si>
  <si>
    <t>0101125AB836251511962A98BEB33258009F2ABF4AA9</t>
  </si>
  <si>
    <t>365간판 설치(비조명)</t>
  </si>
  <si>
    <t>1510*550</t>
  </si>
  <si>
    <t xml:space="preserve">  "</t>
  </si>
  <si>
    <t>5AB836251511962A98BEB33258009F2ABF4987</t>
  </si>
  <si>
    <t>0101125AB836251511962A98BEB33258009F2ABF4987</t>
  </si>
  <si>
    <t>365코너 부스설치</t>
  </si>
  <si>
    <t>1510*2700</t>
  </si>
  <si>
    <t>5AB836251511962A98BEB33258009F2ABF48FC</t>
  </si>
  <si>
    <t>0101125AB836251511962A98BEB33258009F2ABF48FC</t>
  </si>
  <si>
    <t>[냉난방기]</t>
  </si>
  <si>
    <t>5AB836251511962A98BEB33258009F2ABF4AA2</t>
  </si>
  <si>
    <t>냉난방기</t>
  </si>
  <si>
    <t>대</t>
  </si>
  <si>
    <t>5AB836251511962A98BEB33258009F2ABF498D</t>
  </si>
  <si>
    <t>설치비</t>
  </si>
  <si>
    <t>5AB836251511962A98BEB33258009F2ABF4AAB</t>
  </si>
  <si>
    <t>현업실 수납장 설치-"A"</t>
  </si>
  <si>
    <t>L333000*D400*H2500</t>
  </si>
  <si>
    <t>SET</t>
  </si>
  <si>
    <t>5AB836251511962A98BEB33258009F2ABF48FE</t>
  </si>
  <si>
    <t>현업실 수납장 설치-"B"</t>
  </si>
  <si>
    <t>L4400*D400*H2500</t>
  </si>
  <si>
    <t>5AB836251511962A98BEB33258009F2ABF48F9</t>
  </si>
  <si>
    <t>탈의실 옷장설치</t>
  </si>
  <si>
    <t>L1850*D480*H2115*10EA</t>
  </si>
  <si>
    <t>5AB836251511962A98BEB33258009F2ABF48FF</t>
  </si>
  <si>
    <t>씽크대 및 상.하부장 설치</t>
  </si>
  <si>
    <t>900*600*910</t>
  </si>
  <si>
    <t>5C50661BA721940D59F103DB5CE58BF54204C0</t>
  </si>
  <si>
    <t>운송및 설치</t>
  </si>
  <si>
    <t>식</t>
  </si>
  <si>
    <t>5AB836251511962A98BEB33258009F2ABF4AA8</t>
  </si>
  <si>
    <t>현업실 업무 카운터 제작설치</t>
  </si>
  <si>
    <t>L1700*1150*850*720,상부인조대리석</t>
  </si>
  <si>
    <t>5AB836251511962A98BEB33258009F2ABF48F5</t>
  </si>
  <si>
    <t>하부 오픈장</t>
  </si>
  <si>
    <t>530*400*538</t>
  </si>
  <si>
    <t>5AB836251511962A98BEB33258009F2ABF4AAF</t>
  </si>
  <si>
    <t>사이드 책상</t>
  </si>
  <si>
    <t>800*440*720</t>
  </si>
  <si>
    <t>5AB836251511962A98BEB33258009F2ABF4AAE</t>
  </si>
  <si>
    <t>카운터 마감</t>
  </si>
  <si>
    <t>1150*1000</t>
  </si>
  <si>
    <t>5AB836251511962A98BEB33258009F2ABF4AAD</t>
  </si>
  <si>
    <t>강화유리 파티션</t>
  </si>
  <si>
    <t>650*30*1100</t>
  </si>
  <si>
    <t>5AB836251511962A98BEB33258009F2ABF4AAC</t>
  </si>
  <si>
    <t>이동서랍</t>
  </si>
  <si>
    <t>400*560*596</t>
  </si>
  <si>
    <t>5AB836251511962A98BEB33258009F2ABF4AA3</t>
  </si>
  <si>
    <t>필경대 및 소포포장대 설치</t>
  </si>
  <si>
    <t>3000*800*855,상부인조대리석</t>
  </si>
  <si>
    <t>5AB836251511962A98BEB33258009F2ABF48F8</t>
  </si>
  <si>
    <t>물품대</t>
  </si>
  <si>
    <t>5AB836251511962A98BEB33258009F2ABF4983</t>
  </si>
  <si>
    <t>5AB836251511962A98BEB33258009F2ABF498C</t>
  </si>
  <si>
    <t>0103  02.외부공사</t>
  </si>
  <si>
    <t>0103</t>
  </si>
  <si>
    <t>010301  가  설  공  사</t>
  </si>
  <si>
    <t>010301</t>
  </si>
  <si>
    <t>0103015B00560B3E219A7C4FFFE39659FF89</t>
  </si>
  <si>
    <t>010302  토 및 지정공사</t>
  </si>
  <si>
    <t>010302</t>
  </si>
  <si>
    <t>터파기/토사</t>
  </si>
  <si>
    <t>보통, 굴삭기 0.7m3</t>
  </si>
  <si>
    <t>산근 1</t>
  </si>
  <si>
    <t>5B2556B52A219C3D7F2803605C9CF0</t>
  </si>
  <si>
    <t>0103025B2556B52A219C3D7F2803605C9CF0</t>
  </si>
  <si>
    <t>되메우기/토사, 두께 15cm</t>
  </si>
  <si>
    <t>보통, 굴삭기 0.7m3+래머 80kg</t>
  </si>
  <si>
    <t>산근 2</t>
  </si>
  <si>
    <t>5B2556B8FE419C34640F93CC58D5DC</t>
  </si>
  <si>
    <t>0103025B2556B8FE419C34640F93CC58D5DC</t>
  </si>
  <si>
    <t>토사 운반/단지외 10km</t>
  </si>
  <si>
    <t>보통, 덤프 15ton+굴삭기 0.7m3(고르기 별도)</t>
  </si>
  <si>
    <t>산근 3</t>
  </si>
  <si>
    <t>5B2556B631119EF44E31B3E75A3AFE</t>
  </si>
  <si>
    <t>0103025B2556B631119EF44E31B3E75A3AFE</t>
  </si>
  <si>
    <t>010303  철근콘크리트공사</t>
  </si>
  <si>
    <t>010303</t>
  </si>
  <si>
    <t>레미콘/구조체</t>
  </si>
  <si>
    <t>레미콘 25-21-15</t>
  </si>
  <si>
    <t>5C24D6D364619C74C79273A550B690E3CDB701</t>
  </si>
  <si>
    <t>0103035C24D6D364619C74C79273A550B690E3CDB701</t>
  </si>
  <si>
    <t>철근구조물</t>
  </si>
  <si>
    <t>호표 37</t>
  </si>
  <si>
    <t>5B00068B92C19E0728EBF3B854BE59</t>
  </si>
  <si>
    <t>0103035B00068B92C19E0728EBF3B854BE59</t>
  </si>
  <si>
    <t>이형철근</t>
  </si>
  <si>
    <t>HD-10</t>
  </si>
  <si>
    <t>톤</t>
  </si>
  <si>
    <t>5C24D6D36571925A2A78936A517F55516DFC2C</t>
  </si>
  <si>
    <t>0103035C24D6D36571925A2A78936A517F55516DFC2C</t>
  </si>
  <si>
    <t>HD-19</t>
  </si>
  <si>
    <t>5C24D6D36571925A2A78936A517F55516DFC29</t>
  </si>
  <si>
    <t>0103035C24D6D36571925A2A78936A517F55516DFC29</t>
  </si>
  <si>
    <t>철근, 현장 - 보통 가공 및 조립</t>
  </si>
  <si>
    <t>수직고 7m 미만</t>
  </si>
  <si>
    <t>TON</t>
  </si>
  <si>
    <t>호표 38</t>
  </si>
  <si>
    <t>5B00068F0D119651D090D31757AC01</t>
  </si>
  <si>
    <t>0103035B00068F0D119651D090D31757AC01</t>
  </si>
  <si>
    <t>유로폼 설치 및 해체</t>
  </si>
  <si>
    <t>간단, 수직고 7m까지</t>
  </si>
  <si>
    <t>호표 39</t>
  </si>
  <si>
    <t>5B00068CBDB1929B875F93315177E0</t>
  </si>
  <si>
    <t>0103035B00068CBDB1929B875F93315177E0</t>
  </si>
  <si>
    <t>010304  철  골  공  사</t>
  </si>
  <si>
    <t>010304</t>
  </si>
  <si>
    <t>일반구조용압연강판</t>
  </si>
  <si>
    <t>일반구조용압연강판, 6.0mm</t>
  </si>
  <si>
    <t>5C24D6D3657191B71C73737758D9D92589E3E4</t>
  </si>
  <si>
    <t>0103045C24D6D3657191B71C73737758D9D92589E3E4</t>
  </si>
  <si>
    <t>일반구조용압연강판, 9.0mm</t>
  </si>
  <si>
    <t>5C24D6D3657191B71C73737759EAC040144FF1</t>
  </si>
  <si>
    <t>0103045C24D6D3657191B71C73737759EAC040144FF1</t>
  </si>
  <si>
    <t>ㄱ형강</t>
  </si>
  <si>
    <t>ㄱ형강, 등변, 50*50*6mm</t>
  </si>
  <si>
    <t>kg</t>
  </si>
  <si>
    <t>5C24D6D365719259040AA3985870C76DFBD777</t>
  </si>
  <si>
    <t>0103045C24D6D365719259040AA3985870C76DFBD777</t>
  </si>
  <si>
    <t>일반구조용각형강관</t>
  </si>
  <si>
    <t>일반구조용각형강관, 각형강관, 100*100*2.3mm</t>
  </si>
  <si>
    <t>5C50169842C1922F0FD7E39E553AB26652CE81</t>
  </si>
  <si>
    <t>0103045C50169842C1922F0FD7E39E553AB26652CE81</t>
  </si>
  <si>
    <t>일반구조용각형강관, 각형강관, 200*100*9.0mm</t>
  </si>
  <si>
    <t>5C50169842C1922F0FD7E39E553AB26653D695</t>
  </si>
  <si>
    <t>0103045C50169842C1922F0FD7E39E553AB26653D695</t>
  </si>
  <si>
    <t>일반구조용각형강관, 각형강관, 200*150*6.0mm</t>
  </si>
  <si>
    <t>5C50169842C1922F0FD7E39E553AB26653D5F6</t>
  </si>
  <si>
    <t>트럭크레인(20톤)</t>
  </si>
  <si>
    <t>공장 - 일 처리능력 15톤</t>
  </si>
  <si>
    <t>일</t>
  </si>
  <si>
    <t>호표 40</t>
  </si>
  <si>
    <t>5B00560CC491976E999C93EB575EBE</t>
  </si>
  <si>
    <t>0103045B00560CC491976E999C93EB575EBE</t>
  </si>
  <si>
    <t>기초 앵커 볼트 설치</t>
  </si>
  <si>
    <t>M20*L500</t>
  </si>
  <si>
    <t>호표 41</t>
  </si>
  <si>
    <t>5B0016F6E7D19B3F27B213D3592FA9</t>
  </si>
  <si>
    <t>0103045B0016F6E7D19B3F27B213D3592FA9</t>
  </si>
  <si>
    <t>철골 가공 조립(표준 라멘구조)</t>
  </si>
  <si>
    <t>Rolled shape, 60ton 미만</t>
  </si>
  <si>
    <t>호표 42</t>
  </si>
  <si>
    <t>5B0016F78C919943FE2A333E531A0E</t>
  </si>
  <si>
    <t>0103045B0016F78C919943FE2A333E531A0E</t>
  </si>
  <si>
    <t>철골세우기 - 표준단가</t>
  </si>
  <si>
    <t>6층 미만</t>
  </si>
  <si>
    <t>호표 43</t>
  </si>
  <si>
    <t>5B0016F167819E606CA7C37653A542</t>
  </si>
  <si>
    <t>0103045B0016F167819E606CA7C37653A542</t>
  </si>
  <si>
    <t>현장용접 - 반자동 용접 기준</t>
  </si>
  <si>
    <t>각장 6mm 환산용접 길이</t>
  </si>
  <si>
    <t>호표 44</t>
  </si>
  <si>
    <t>5B0016F16C7191C81E9AF3D55F2CF8</t>
  </si>
  <si>
    <t>0103045B0016F16C7191C81E9AF3D55F2CF8</t>
  </si>
  <si>
    <t>주각부 무수축 모르타르 충전</t>
  </si>
  <si>
    <t>무수축모르타르, GP600</t>
  </si>
  <si>
    <t>호표 45</t>
  </si>
  <si>
    <t>5B0016F16C719024A12F535F5C6E94</t>
  </si>
  <si>
    <t>0103045B0016F16C719024A12F535F5C6E94</t>
  </si>
  <si>
    <t>0103045B00A6908D4193D84710138056FC0E</t>
  </si>
  <si>
    <t>유성페인트 붓칠</t>
  </si>
  <si>
    <t>철재면, 2회. 1급</t>
  </si>
  <si>
    <t>호표 46</t>
  </si>
  <si>
    <t>5B00A69340619257F4C5932E5D6508</t>
  </si>
  <si>
    <t>0103045B00A69340619257F4C5932E5D6508</t>
  </si>
  <si>
    <t>철강설</t>
  </si>
  <si>
    <t>철강설, 고철, 작업설부산물</t>
  </si>
  <si>
    <t>수집상차도</t>
  </si>
  <si>
    <t>5C08160D6E71920C502B835B50230682A66886</t>
  </si>
  <si>
    <t>0103045C08160D6E71920C502B835B50230682A66886</t>
  </si>
  <si>
    <t>010305  지붕 및 홈통공사</t>
  </si>
  <si>
    <t>010305</t>
  </si>
  <si>
    <t>폴리카보네이트 설치</t>
  </si>
  <si>
    <t>10mm,투명</t>
  </si>
  <si>
    <t>호표 47</t>
  </si>
  <si>
    <t>5B00B6FD8E119B0018D9E36254CB63</t>
  </si>
  <si>
    <t>0103055B00B6FD8E119B0018D9E36254CB63</t>
  </si>
  <si>
    <t>2</t>
  </si>
  <si>
    <t>운반비(트레일러 20ton+크레인 10ton)</t>
  </si>
  <si>
    <t>철골, L:30km</t>
  </si>
  <si>
    <t>산근 4</t>
  </si>
  <si>
    <t>5B0106789E9193164DA133745E0ABC</t>
  </si>
  <si>
    <t>철근, L:30km</t>
  </si>
  <si>
    <t>산근 5</t>
  </si>
  <si>
    <t>5B0106789E9193164DA133595F878A</t>
  </si>
  <si>
    <t>010307  외부경사로</t>
  </si>
  <si>
    <t>010307</t>
  </si>
  <si>
    <t>0103075C24D6D364619C74C79273A550B690E3CDB447</t>
  </si>
  <si>
    <t>0103075B00068B92C19E0728E8237656540F</t>
  </si>
  <si>
    <t>0103075B00E62839F1994C9798130559EB96</t>
  </si>
  <si>
    <t>0103075B0096A8AF619158381BE3705D300D</t>
  </si>
  <si>
    <t>010308  외부 간판공사</t>
  </si>
  <si>
    <t>010308</t>
  </si>
  <si>
    <t>전면간판 설치(비조명)</t>
  </si>
  <si>
    <t>3800*700</t>
  </si>
  <si>
    <t>5AB836251511962A98BEB33258009F2ABF4986</t>
  </si>
  <si>
    <t>0103085AB836251511962A98BEB33258009F2ABF4986</t>
  </si>
  <si>
    <t>정면간판 변경이전설치(조명)</t>
  </si>
  <si>
    <t>600*400,국명변경작업</t>
  </si>
  <si>
    <t>5AB836251511962A98BEB33258009F2ABF4980</t>
  </si>
  <si>
    <t>0103085AB836251511962A98BEB33258009F2ABF4980</t>
  </si>
  <si>
    <t>장비대</t>
  </si>
  <si>
    <t>크레인</t>
  </si>
  <si>
    <t>5AB836251511962A98BEB33258009F2ABF4981</t>
  </si>
  <si>
    <t>0103085AB836251511962A98BEB33258009F2ABF4981</t>
  </si>
  <si>
    <t>010309  외부 전동어닝공사</t>
  </si>
  <si>
    <t>010309</t>
  </si>
  <si>
    <t>전동어닝 설치</t>
  </si>
  <si>
    <t>4650*3000</t>
  </si>
  <si>
    <t>5AB836251511962A98BEB33258009F2ABF48F4</t>
  </si>
  <si>
    <t>0103095AB836251511962A98BEB33258009F2ABF48F4</t>
  </si>
  <si>
    <t>3000*2500</t>
  </si>
  <si>
    <t>5AB836251511962A98BEB33258009F2ABF4984</t>
  </si>
  <si>
    <t>0103095AB836251511962A98BEB33258009F2ABF4984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</si>
  <si>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</si>
  <si>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</si>
  <si>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</si>
  <si>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</si>
  <si>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</si>
  <si>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</si>
  <si>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</si>
  <si>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</si>
  <si>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</si>
  <si>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</si>
  <si>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</si>
  <si>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</si>
  <si>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</si>
  <si>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</si>
  <si>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</si>
  <si>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</si>
  <si>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</si>
  <si>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</si>
  <si>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</si>
  <si>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</si>
  <si>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건축물 현장정리  보수  M2     ( 호표 1 )</t>
  </si>
  <si>
    <t>보통인부</t>
  </si>
  <si>
    <t>일반공사 즤종</t>
  </si>
  <si>
    <t>인</t>
  </si>
  <si>
    <t>5BDCB697D6F195D8EFCAC3375963246FA22860</t>
  </si>
  <si>
    <t>5B00560B3E219A7C4FFFE39659FF895BDCB697D6F195D8EFCAC3375963246FA22860</t>
  </si>
  <si>
    <t xml:space="preserve"> [ 합          계 ]</t>
  </si>
  <si>
    <t>레디믹스트콘크리트 인력운반 타설  무근구조물  M3     ( 호표 2 )</t>
  </si>
  <si>
    <t>콘크리트공</t>
  </si>
  <si>
    <t>5BDCB697D6F195D8EFCAC3375963246FA2290A</t>
  </si>
  <si>
    <t>5B00068B92C19E0728E8237656540F5BDCB697D6F195D8EFCAC3375963246FA2290A</t>
  </si>
  <si>
    <t>5B00068B92C19E0728E8237656540F5BDCB697D6F195D8EFCAC3375963246FA22860</t>
  </si>
  <si>
    <t>공구손료</t>
  </si>
  <si>
    <t>인력품의 2%</t>
  </si>
  <si>
    <t>5A1EF6876ED19C2C8B8F632058FA001</t>
  </si>
  <si>
    <t>5B00068B92C19E0728E8237656540F5A1EF6876ED19C2C8B8F632058FA001</t>
  </si>
  <si>
    <t>난방필름 설치  0.3t  M2     ( 호표 3 )</t>
  </si>
  <si>
    <t>필름난방</t>
  </si>
  <si>
    <t>0.3T</t>
  </si>
  <si>
    <t>5C50661BA721940D59F103DB5CE58BF54204C1</t>
  </si>
  <si>
    <t>5B0036C3513191BE5DB1E3025ACACC5C50661BA721940D59F103DB5CE58BF54204C1</t>
  </si>
  <si>
    <t>온도조절기    EA     ( 호표 4 )</t>
  </si>
  <si>
    <t>5C50661BA721940D59F103DB5CE58BF54204C6</t>
  </si>
  <si>
    <t>5B0036C3513191BE5DB1E3025ACACF5C50661BA721940D59F103DB5CE58BF54204C6</t>
  </si>
  <si>
    <t>장판지 깔기  3.0mm, 지정용  M2     ( 호표 5 )</t>
  </si>
  <si>
    <t>비닐시트</t>
  </si>
  <si>
    <t>비닐시트, 3.0t*1830, 퓨전</t>
  </si>
  <si>
    <t>5C24D6D363419712B1C8737751C647EB6F5441</t>
  </si>
  <si>
    <t>5B00B6F915219507CB28739C5D4AA65C24D6D363419712B1C8737751C647EB6F5441</t>
  </si>
  <si>
    <t>PVC계 바닥재 설치 - 시트</t>
  </si>
  <si>
    <t>주재료 제외, 전면접합</t>
  </si>
  <si>
    <t>호표 48</t>
  </si>
  <si>
    <t>5B00B6F91521950623D91395524374</t>
  </si>
  <si>
    <t>5B00B6F915219507CB28739C5D4AA65B00B6F91521950623D91395524374</t>
  </si>
  <si>
    <t>재료분리대 설치  코너목재,ㄱ,20t100*82  M     ( 호표 6 )</t>
  </si>
  <si>
    <t>플로어링보드</t>
  </si>
  <si>
    <t>플로어링보드, 22mm, 경질단풍나무(MAPLE), 비도장제품</t>
  </si>
  <si>
    <t>5C24D6D363419712B1C913EF5E475C3E668035</t>
  </si>
  <si>
    <t>5B00D6C4D78190781AB8334D5441555C24D6D363419712B1C913EF5E475C3E668035</t>
  </si>
  <si>
    <t>플로어링 마루 설치</t>
  </si>
  <si>
    <t>호표 49</t>
  </si>
  <si>
    <t>5B00D6C4D78190781B40A3CD56029A</t>
  </si>
  <si>
    <t>5B00D6C4D78190781AB8334D5441555B00D6C4D78190781B40A3CD56029A</t>
  </si>
  <si>
    <t>건식벽 설치(C-STUD)  벽,100t,9.5t*2겹,양면  M2     ( 호표 7 )</t>
  </si>
  <si>
    <t>석고보드</t>
  </si>
  <si>
    <t>석고보드, 평보드, 9.5*900*2400mm(㎡)</t>
  </si>
  <si>
    <t>5C24D6D36341971083C643DA56AF1225C78D9E</t>
  </si>
  <si>
    <t>5B00B6FBC3519EE104C8738458E7DD5C24D6D36341971083C643DA56AF1225C78D9E</t>
  </si>
  <si>
    <t>석고판(나사고정) 설치 - 바탕용</t>
  </si>
  <si>
    <t>벽, 2겹 붙임</t>
  </si>
  <si>
    <t>호표 50</t>
  </si>
  <si>
    <t>5B00B6FBC3519EE104C8738458E636</t>
  </si>
  <si>
    <t>5B00B6FBC3519EE104C8738458E7DD5B00B6FBC3519EE104C8738458E636</t>
  </si>
  <si>
    <t>스터드설치</t>
  </si>
  <si>
    <t>C-STUD 65*45@450</t>
  </si>
  <si>
    <t>호표 51</t>
  </si>
  <si>
    <t>5B00B6FBC3519EE104C8738458E7AE</t>
  </si>
  <si>
    <t>5B00B6FBC3519EE104C8738458E7DD5B00B6FBC3519EE104C8738458E7AE</t>
  </si>
  <si>
    <t>롤블라인드설치  2400*1550,지정용  EA     ( 호표 8 )</t>
  </si>
  <si>
    <t>롤브라인드</t>
  </si>
  <si>
    <t>방염</t>
  </si>
  <si>
    <t>5C47962168C19E7AF74E03D5523FF7B19CFDD8</t>
  </si>
  <si>
    <t>5B0156FA9551939137CD23DF5BEE6D5C47962168C19E7AF74E03D5523FF7B19CFDD8</t>
  </si>
  <si>
    <t>롤블라인드설치  4350*3160,지정용  EA     ( 호표 9 )</t>
  </si>
  <si>
    <t>5B0156FA9551939137CD23DF5BEF0A5C47962168C19E7AF74E03D5523FF7B19CFDD8</t>
  </si>
  <si>
    <t>롤블라인드설치  4400*3160,지정용  EA     ( 호표 10 )</t>
  </si>
  <si>
    <t>5B0156FA9551939137CD23DF5BEF0B5C47962168C19E7AF74E03D5523FF7B19CFDD8</t>
  </si>
  <si>
    <t>전면유리 안전필름 설치  4350*3160  개소     ( 호표 11 )</t>
  </si>
  <si>
    <t>안전방범필름 - GC1 115</t>
  </si>
  <si>
    <t>0.14 4mil 투명 UV99%차단 내후성 안전우선</t>
  </si>
  <si>
    <t>5C24D6D3619199BC31A6B3AF57DD8E6D46CA6F</t>
  </si>
  <si>
    <t>5B0156FA9551939137CD23DF5BEF095C24D6D3619199BC31A6B3AF57DD8E6D46CA6F</t>
  </si>
  <si>
    <t>전면유리 안전필름 설치  4400*3160  개소     ( 호표 12 )</t>
  </si>
  <si>
    <t>5B0156FA9551939137CD23DF5BEF0E5C24D6D3619199BC31A6B3AF57DD8E6D46CA6F</t>
  </si>
  <si>
    <t>전면유리 안전필름 설치  2400*1550  개소     ( 호표 13 )</t>
  </si>
  <si>
    <t>5B0156FA9551939137CD23DF5BEF0F5C24D6D3619199BC31A6B3AF57DD8E6D46CA6F</t>
  </si>
  <si>
    <t>수밀코킹(실리콘)  삼각, 10mm, 창호주위  M     ( 호표 14 )</t>
  </si>
  <si>
    <t>실링재</t>
  </si>
  <si>
    <t>실링재, 실리콘, 비초산, 유리용, 창호주위</t>
  </si>
  <si>
    <t>L</t>
  </si>
  <si>
    <t>5C24C6C9BEE19FF1247ED33B5A499C326C1D24</t>
  </si>
  <si>
    <t>5B00C6D81B519D46D54313F8587DCF5C24C6C9BEE19FF1247ED33B5A499C326C1D24</t>
  </si>
  <si>
    <t>수밀코킹</t>
  </si>
  <si>
    <t>호표 54</t>
  </si>
  <si>
    <t>5B00C6D818819A8D3909B3A352CA73</t>
  </si>
  <si>
    <t>5B00C6D81B519D46D54313F8587DCF5B00C6D818819A8D3909B3A352CA73</t>
  </si>
  <si>
    <t>와이어메시 바닥깔기  #8-150*150  M2     ( 호표 15 )</t>
  </si>
  <si>
    <t>용접철망</t>
  </si>
  <si>
    <t>용접철망, 와이어메시, #8-150*150</t>
  </si>
  <si>
    <t>5C24D6D364619C7949D0B36652FFE8BB9D6ECE</t>
  </si>
  <si>
    <t>5B00E62839F1994C9798130559EB965C24D6D364619C7949D0B36652FFE8BB9D6ECE</t>
  </si>
  <si>
    <t>잡재료</t>
  </si>
  <si>
    <t>주재료비의 3%</t>
  </si>
  <si>
    <t>5B00E62839F1994C9798130559EB965A1EF6876ED19C2C8B8F632058FA001</t>
  </si>
  <si>
    <t>1800*1800 기준</t>
  </si>
  <si>
    <t>호표 55</t>
  </si>
  <si>
    <t>5B00E62839F1994C9798130559ED43</t>
  </si>
  <si>
    <t>5B00E62839F1994C9798130559EB965B00E62839F1994C9798130559ED43</t>
  </si>
  <si>
    <t>스테인리스재료분리대  바닥, W45*H20*1.5t  M     ( 호표 16 )</t>
  </si>
  <si>
    <t>스테인리스강판</t>
  </si>
  <si>
    <t>스테인리스강판, STS304, 1.5mm</t>
  </si>
  <si>
    <t>5C24D6D3657191B71C7263CA5BB1A72A226FE2</t>
  </si>
  <si>
    <t>5B00B6FFBD21920E5A26F3275E3A5B5C24D6D3657191B71C7263CA5BB1A72A226FE2</t>
  </si>
  <si>
    <t>일반구조용압연강판, 2.3mm</t>
  </si>
  <si>
    <t>5C24D6D3657191B71C73737758D9D92588C530</t>
  </si>
  <si>
    <t>5B00B6FFBD21920E5A26F3275E3A5B5C24D6D3657191B71C73737758D9D92588C530</t>
  </si>
  <si>
    <t>일반구조용압연강판, 1.6mm</t>
  </si>
  <si>
    <t>5C24D6D3657191B71C73737758D9D92588C537</t>
  </si>
  <si>
    <t>5B00B6FFBD21920E5A26F3275E3A5B5C24D6D3657191B71C73737758D9D92588C537</t>
  </si>
  <si>
    <t>각종 잡철물 제작 설치</t>
  </si>
  <si>
    <t>스테인리스, 간단(강판의 가공설치)</t>
  </si>
  <si>
    <t>호표 56</t>
  </si>
  <si>
    <t>5B00E6218B519065F38563E65DEEB3</t>
  </si>
  <si>
    <t>5B00B6FFBD21920E5A26F3275E3A5B5B00E6218B519065F38563E65DEEB3</t>
  </si>
  <si>
    <t>철재, 간단(강판의 가공설치)</t>
  </si>
  <si>
    <t>호표 57</t>
  </si>
  <si>
    <t>5B00E6218B5190669A0F5377553A84</t>
  </si>
  <si>
    <t>5B00B6FFBD21920E5A26F3275E3A5B5B00E6218B5190669A0F5377553A84</t>
  </si>
  <si>
    <t>철강설, 스텐레스, 작업설부산물</t>
  </si>
  <si>
    <t>5C08160D6E71920C502B835B50230682A669AF</t>
  </si>
  <si>
    <t>5B00B6FFBD21920E5A26F3275E3A5B5C08160D6E71920C502B835B50230682A669AF</t>
  </si>
  <si>
    <t>5C08160D6E71920C502B835B50230682A66885</t>
  </si>
  <si>
    <t>5B00B6FFBD21920E5A26F3275E3A5B5C08160D6E71920C502B835B50230682A66885</t>
  </si>
  <si>
    <t>CONC'기계미장  바닥  M2     ( 호표 17 )</t>
  </si>
  <si>
    <t>표면 마무리</t>
  </si>
  <si>
    <t>기계마감</t>
  </si>
  <si>
    <t>호표 63</t>
  </si>
  <si>
    <t>5B0036C357519BC84225D3195D1D36</t>
  </si>
  <si>
    <t>5B0036C357519BC84225D3195D1D475B0036C357519BC84225D3195D1D36</t>
  </si>
  <si>
    <t>창호주위 모르타르 충전    M     ( 호표 18 )</t>
  </si>
  <si>
    <t>미장공</t>
  </si>
  <si>
    <t>일반공사 직종</t>
  </si>
  <si>
    <t>5BDCB697D6F195D8EFCAC3375963246FA22A28</t>
  </si>
  <si>
    <t>5B008645AAA192F952E2E3675819B65BDCB697D6F195D8EFCAC3375963246FA22A28</t>
  </si>
  <si>
    <t>5B008645AAA192F952E2E3675819B65BDCB697D6F195D8EFCAC3375963246FA22860</t>
  </si>
  <si>
    <t>시멘트(별도)</t>
  </si>
  <si>
    <t>별도</t>
  </si>
  <si>
    <t>5C24D6D364619C779B74E3DE51D3241487E6A8</t>
  </si>
  <si>
    <t>5B008645AAA192F952E2E3675819B65C24D6D364619C779B74E3DE51D3241487E6A8</t>
  </si>
  <si>
    <t>(별도)</t>
  </si>
  <si>
    <t>5C08160D66319C4DFD6C035B5DB05F42CD0F3D</t>
  </si>
  <si>
    <t>5B008645AAA192F952E2E3675819B65C08160D66319C4DFD6C035B5DB05F42CD0F3D</t>
  </si>
  <si>
    <t>창호주위 발포우레탄 충전    M     ( 호표 19 )</t>
  </si>
  <si>
    <t>5B008645AAA192F84C9793815161E55BDCB697D6F195D8EFCAC3375963246FA22A28</t>
  </si>
  <si>
    <t>5B008645AAA192F84C9793815161E55BDCB697D6F195D8EFCAC3375963246FA22860</t>
  </si>
  <si>
    <t>우레탄폼 충전</t>
  </si>
  <si>
    <t>창호주위(건식벽)</t>
  </si>
  <si>
    <t>m</t>
  </si>
  <si>
    <t>노무비 75.9%</t>
  </si>
  <si>
    <t>5B0036CA82419E3A9F2183595D2D84</t>
  </si>
  <si>
    <t>5B008645AAA192F84C9793815161E55B0036CA82419E3A9F2183595D2D84</t>
  </si>
  <si>
    <t>FSD01[150*45*1.6T]  0.900 x 2.100 = 1.890  EA     ( 호표 20 )</t>
  </si>
  <si>
    <t>철재후라쉬도아(일반분체)문틀包</t>
  </si>
  <si>
    <t>150*45*1.6T 0.9*2.1 편개</t>
  </si>
  <si>
    <t>㎡</t>
  </si>
  <si>
    <t>5B008642DB4197C17448335D5B0083</t>
  </si>
  <si>
    <t>5B008642DAB19E417C92037055EF935B008642DB4197C17448335D5B0083</t>
  </si>
  <si>
    <t>강재창호 설치</t>
  </si>
  <si>
    <t>1.5~2.5m2 미만</t>
  </si>
  <si>
    <t>호표 64</t>
  </si>
  <si>
    <t>5B008642DB419513DB23B31A5B62D1</t>
  </si>
  <si>
    <t>5B008642DAB19E417C92037055EF935B008642DB419513DB23B31A5B62D1</t>
  </si>
  <si>
    <t>SSD01[100*45*1.5T,기밀성]  2.600 x 3.160 = 8.216  EA     ( 호표 21 )</t>
  </si>
  <si>
    <t>금속제문틀</t>
  </si>
  <si>
    <t>스테인리스창호, 헤어라인,문틀,100*45*2.4mm-상바</t>
  </si>
  <si>
    <t>5C24D6D362B196562499430E524CBC50A17EF2</t>
  </si>
  <si>
    <t>5B008642DAB19E417C92037055EF955C24D6D362B196562499430E524CBC50A17EF2</t>
  </si>
  <si>
    <t>스테인리스창호, 헤어라인,문틀,74*71*2.4mm-중바</t>
  </si>
  <si>
    <t>5C24D6D362B196562499430E524CBC50A17EF1</t>
  </si>
  <si>
    <t>5B008642DAB19E417C92037055EF955C24D6D362B196562499430E524CBC50A17EF1</t>
  </si>
  <si>
    <t>스테인리스창호, 헤어라인,문틀,100*45*2.4mm-통바</t>
  </si>
  <si>
    <t>5C24D6D362B196562499430E524CBC50A17EF0</t>
  </si>
  <si>
    <t>5B008642DAB19E417C92037055EF955C24D6D362B196562499430E524CBC50A17EF0</t>
  </si>
  <si>
    <t>스테인리스창호, 헤어라인,문틀,101*71*2.4mm-하바</t>
  </si>
  <si>
    <t>5C24D6D362B196562499430E524CBC50A17EF7</t>
  </si>
  <si>
    <t>5B008642DAB19E417C92037055EF955C24D6D362B196562499430E524CBC50A17EF7</t>
  </si>
  <si>
    <t>스테인리스창호, 헤어라인,문틀,101*71*2.4mm-잔넬바</t>
  </si>
  <si>
    <t>5C24D6D362B196562499430E524CBC50A17EF6</t>
  </si>
  <si>
    <t>5B008642DAB19E417C92037055EF955C24D6D362B196562499430E524CBC50A17EF6</t>
  </si>
  <si>
    <t>WD01[150*45]  0.900 x 2.100 = 1.890  EA     ( 호표 22 )</t>
  </si>
  <si>
    <t>목재문</t>
  </si>
  <si>
    <t>150*45</t>
  </si>
  <si>
    <t>제작도</t>
  </si>
  <si>
    <t>5C24D6D362B19E90491973F9586B2813217E17</t>
  </si>
  <si>
    <t>5B008642DAB19E417C92037055EF975C24D6D362B19E90491973F9586B2813217E17</t>
  </si>
  <si>
    <t>도어록 설치  목재문, 재료비 별도  개소     ( 호표 23 )</t>
  </si>
  <si>
    <t>창호공</t>
  </si>
  <si>
    <t>5BDCB697D6F195D8EFCAC3375963246FA22A2B</t>
  </si>
  <si>
    <t>5B008645AF2197892046132657E0A85BDCB697D6F195D8EFCAC3375963246FA22A2B</t>
  </si>
  <si>
    <t>5B008645AF2197892046132657E0A85A1EF6876ED19C2C8B8F632058FA001</t>
  </si>
  <si>
    <t>도어록 설치  강재문, 재료비 별도  개소     ( 호표 24 )</t>
  </si>
  <si>
    <t>5B008645AF219789204503B755284F5BDCB697D6F195D8EFCAC3375963246FA22A2B</t>
  </si>
  <si>
    <t>5B008645AF219789204503B755284F5A1EF6876ED19C2C8B8F632058FA001</t>
  </si>
  <si>
    <t>도어체크 설치  재료비 별도  개소     ( 호표 25 )</t>
  </si>
  <si>
    <t>5B008645AF21920602FF231853F3E45BDCB697D6F195D8EFCAC3375963246FA22A2B</t>
  </si>
  <si>
    <t>5B008645AF21920602FF231853F3E45BDCB697D6F195D8EFCAC3375963246FA22860</t>
  </si>
  <si>
    <t>5B008645AF21920602FF231853F3E45A1EF6876ED19C2C8B8F632058FA001</t>
  </si>
  <si>
    <t>플로어힌지 설치  재료비 별도  개소     ( 호표 26 )</t>
  </si>
  <si>
    <t>5B008645AC51917B7EC1E3C35516BB5BDCB697D6F195D8EFCAC3375963246FA22A2B</t>
  </si>
  <si>
    <t>5B008645AC51917B7EC1E3C35516BB5BDCB697D6F195D8EFCAC3375963246FA22860</t>
  </si>
  <si>
    <t>5B008645AC51917B7EC1E3C35516BB5A1EF6876ED19C2C8B8F632058FA001</t>
  </si>
  <si>
    <t>강화 유리문  유리문, 28*900*2100mm 투명  개     ( 호표 27 )</t>
  </si>
  <si>
    <t>유리문</t>
  </si>
  <si>
    <t>유리문, 12*1000*2100mm, 손보호, 투명, 강화유리문</t>
  </si>
  <si>
    <t>5C24D6D362B19E90491C33355E59E9AEA4A097</t>
  </si>
  <si>
    <t>5B008642DAB19E417C92037055EF985C24D6D362B19E90491C33355E59E9AEA4A097</t>
  </si>
  <si>
    <t>복층유리 끼우기  24mm(6+12A+6), 일반창호  M2     ( 호표 28 )</t>
  </si>
  <si>
    <t>유리공</t>
  </si>
  <si>
    <t>5BDCB697D6F195D8EFCAC3375963246FA22A2A</t>
  </si>
  <si>
    <t>5B00864B36A19397B137D397553C355BDCB697D6F195D8EFCAC3375963246FA22A2A</t>
  </si>
  <si>
    <t>복층유리주위 코킹  5*5, 실리콘  M     ( 호표 29 )</t>
  </si>
  <si>
    <t>5B00864B3F9196F5B11963C65E554D5C24C6C9BEE19FF1247ED33B5A499C326C1D24</t>
  </si>
  <si>
    <t>녹막이페인트 붓칠  철재면, 1회, 1종  M2     ( 호표 30 )</t>
  </si>
  <si>
    <t>녹막이 페인트칠</t>
  </si>
  <si>
    <t>호표 65</t>
  </si>
  <si>
    <t>5B00A6908D4193D8460D8324545701</t>
  </si>
  <si>
    <t>5B00A6908D4193D84710138056FC0E5B00A6908D4193D8460D8324545701</t>
  </si>
  <si>
    <t>철재면, 1회</t>
  </si>
  <si>
    <t>호표 66</t>
  </si>
  <si>
    <t>5B00A6908D4193D8460CF3BF533C3E</t>
  </si>
  <si>
    <t>5B00A6908D4193D84710138056FC0E5B00A6908D4193D8460CF3BF533C3E</t>
  </si>
  <si>
    <t>바탕만들기+비닐페인트 롤러칠  내부, 2회, 2급, 석고보드면 줄퍼티  M2     ( 호표 31 )</t>
  </si>
  <si>
    <t>석고보드면 바탕만들기</t>
  </si>
  <si>
    <t>줄퍼티</t>
  </si>
  <si>
    <t>호표 67</t>
  </si>
  <si>
    <t>5B00A6822F21962DC75D63C95BFBD5</t>
  </si>
  <si>
    <t>5B00A692BB519D606907B33A52238A5B00A6822F21962DC75D63C95BFBD5</t>
  </si>
  <si>
    <t>비닐페인트 롤러칠</t>
  </si>
  <si>
    <t>내부, 2회, 2급, 합성수지에멀션페인트</t>
  </si>
  <si>
    <t>호표 68</t>
  </si>
  <si>
    <t>5B00A692BB519D606903D3A95D101E</t>
  </si>
  <si>
    <t>5B00A692BB519D606907B33A52238A5B00A692BB519D606903D3A95D101E</t>
  </si>
  <si>
    <t>수성페인트 롤러칠</t>
  </si>
  <si>
    <t>호표 69</t>
  </si>
  <si>
    <t>5B00A692BB519D606903D3A95FC265</t>
  </si>
  <si>
    <t>5B00A692BB519D606907B33A52238A5B00A692BB519D606903D3A95FC265</t>
  </si>
  <si>
    <t>세라민페인트칠  2회  M2     ( 호표 32 )</t>
  </si>
  <si>
    <t>아크릴수지페인트</t>
  </si>
  <si>
    <t>아크릴수지페인트, KSM6020-2종1급, 흑색</t>
  </si>
  <si>
    <t>5C24C6C9BEE19FF3D29C13A35080D14DCD939A</t>
  </si>
  <si>
    <t>5B00A69342119383421EA34B52BF2E5C24C6C9BEE19FF3D29C13A35080D14DCD939A</t>
  </si>
  <si>
    <t>시너</t>
  </si>
  <si>
    <t>시너, KSM6060, 1종</t>
  </si>
  <si>
    <t>5C24C6C9BEE19FFEFCE8F32A5BCA4D8764B13C</t>
  </si>
  <si>
    <t>5B00A69342119383421EA34B52BF2E5C24C6C9BEE19FFEFCE8F32A5BCA4D8764B13C</t>
  </si>
  <si>
    <t>퍼티</t>
  </si>
  <si>
    <t>퍼티, 319퍼티, 회색</t>
  </si>
  <si>
    <t>1L=1.55kg</t>
  </si>
  <si>
    <t>5C24C6C9BFF1943D973CB31A530851F47E8527</t>
  </si>
  <si>
    <t>5B00A69342119383421EA34B52BF2E5C24C6C9BFF1943D973CB31A530851F47E8527</t>
  </si>
  <si>
    <t>연마지</t>
  </si>
  <si>
    <t>연마지, #120~180, 230*280mm</t>
  </si>
  <si>
    <t>장</t>
  </si>
  <si>
    <t>5C24C6CA4FA195F701B8E3C15AF235C21420D8</t>
  </si>
  <si>
    <t>5B00A69342119383421EA34B52BF2E5C24C6CA4FA195F701B8E3C15AF235C21420D8</t>
  </si>
  <si>
    <t>도장공</t>
  </si>
  <si>
    <t>5BDCB697D6F195D8EFCAC3375963246FA22A26</t>
  </si>
  <si>
    <t>5B00A69342119383421EA34B52BF2E5BDCB697D6F195D8EFCAC3375963246FA22A26</t>
  </si>
  <si>
    <t>5B00A69342119383421EA34B52BF2E5A1EF6876ED19C2C8B8F632058F9002</t>
  </si>
  <si>
    <t>기존 유리 일부 철거  2600*3160  개소     ( 호표 33 )</t>
  </si>
  <si>
    <t>5.5~6.5m2 미만</t>
  </si>
  <si>
    <t>호표 70</t>
  </si>
  <si>
    <t>5B008642DB419513DB23B31A5B664C</t>
  </si>
  <si>
    <t>5B0156FA9C819159AC3CC361579F355B008642DB419513DB23B31A5B664C</t>
  </si>
  <si>
    <t>AD01[갤러리문]  1.200 x 2.100 = 2.520  EA     ( 호표 34 )</t>
  </si>
  <si>
    <t>알루미늄 갤러리</t>
  </si>
  <si>
    <t>불소수지</t>
  </si>
  <si>
    <t>5C24D6D362B19E90491DD3A8581264D37FDFFB</t>
  </si>
  <si>
    <t>5B008642DAB19E417C92037055EF915C24D6D362B19E90491DD3A8581264D37FDFFB</t>
  </si>
  <si>
    <t>기존출입문 전기정락 설치  시스템경비,타공비포함  개소     ( 호표 35 )</t>
  </si>
  <si>
    <t>전기정락</t>
  </si>
  <si>
    <t>5C24C6CA43F1923E8F3723455B8092CA9A556C</t>
  </si>
  <si>
    <t>5B008645AF219789204503B755284E5C24C6CA43F1923E8F3723455B8092CA9A556C</t>
  </si>
  <si>
    <t>걱종 잡철물 제작 설치</t>
  </si>
  <si>
    <t>스테인리스, 간단</t>
  </si>
  <si>
    <t>호표 71</t>
  </si>
  <si>
    <t>5B00E6218B519067BDBEF3045DC3D6</t>
  </si>
  <si>
    <t>5B008645AF219789204503B755284E5B00E6218B519067BDBEF3045DC3D6</t>
  </si>
  <si>
    <t>화강석붙임(습식, 버너)  바닥, 포천석 30mm, 모르타르 30mm  M2     ( 호표 36 )</t>
  </si>
  <si>
    <t>자연석판석</t>
  </si>
  <si>
    <t>자연석판석, 버너마감, 30mm, 포천석판재</t>
  </si>
  <si>
    <t>5C24D6D366119BF4E40FF3C95362670D27B3CC</t>
  </si>
  <si>
    <t>5B0096A8AF619158381BE3705D300D5C24D6D366119BF4E40FF3C95362670D27B3CC</t>
  </si>
  <si>
    <t>모르타르비빔 - 돌붙임(바닥)</t>
  </si>
  <si>
    <t>배합용적비 1:3, 시멘트, 모래 별도</t>
  </si>
  <si>
    <t>호표 74</t>
  </si>
  <si>
    <t>5B0096A8ACA19C8BDF6F637F50C316</t>
  </si>
  <si>
    <t>5B0096A8AF619158381BE3705D300D5B0096A8ACA19C8BDF6F637F50C316</t>
  </si>
  <si>
    <t>습식공법 - 화강석</t>
  </si>
  <si>
    <t>바닥, 자재 별도</t>
  </si>
  <si>
    <t>호표 75</t>
  </si>
  <si>
    <t>5B0096A8AF61927FC17BE3DF51B222</t>
  </si>
  <si>
    <t>5B0096A8AF619158381BE3705D300D5B0096A8AF61927FC17BE3DF51B222</t>
  </si>
  <si>
    <t>레디믹스트콘크리트 인력운반 타설  철근구조물  M3     ( 호표 37 )</t>
  </si>
  <si>
    <t>5B00068B92C19E0728EBF3B854BE595BDCB697D6F195D8EFCAC3375963246FA2290A</t>
  </si>
  <si>
    <t>5B00068B92C19E0728EBF3B854BE595BDCB697D6F195D8EFCAC3375963246FA22860</t>
  </si>
  <si>
    <t>5B00068B92C19E0728EBF3B854BE595A1EF6876ED19C2C8B8F632058FA001</t>
  </si>
  <si>
    <t>철근, 현장 - 보통 가공 및 조립  수직고 7m 미만  TON     ( 호표 38 )</t>
  </si>
  <si>
    <t>철근공</t>
  </si>
  <si>
    <t>5BDCB697D6F195D8EFCAC3375963246FA2286A</t>
  </si>
  <si>
    <t>5B00068F0D119651D090D31757AC015BDCB697D6F195D8EFCAC3375963246FA2286A</t>
  </si>
  <si>
    <t>5B00068F0D119651D090D31757AC015BDCB697D6F195D8EFCAC3375963246FA22860</t>
  </si>
  <si>
    <t>기구손료</t>
  </si>
  <si>
    <t>5B00068F0D119651D090D31757AC015A1EF6876ED19C2C8B8F632058FA001</t>
  </si>
  <si>
    <t>철선</t>
  </si>
  <si>
    <t>철선, 어닐링, ∮0.9mm</t>
  </si>
  <si>
    <t>5C24C6CA43F19A7823EB536155E4504AFAD8B4</t>
  </si>
  <si>
    <t>5B00068F0D119651D090D31757AC015C24C6CA43F19A7823EB536155E4504AFAD8B4</t>
  </si>
  <si>
    <t>유로폼 설치 및 해체  간단, 수직고 7m까지  M2     ( 호표 39 )</t>
  </si>
  <si>
    <t>유로폼 - 자재비</t>
  </si>
  <si>
    <t>호표 81</t>
  </si>
  <si>
    <t>5B00068CBDB1929B86B9330752054E</t>
  </si>
  <si>
    <t>5B00068CBDB1929B875F93315177E05B00068CBDB1929B86B9330752054E</t>
  </si>
  <si>
    <t>유로폼 - 인력투입</t>
  </si>
  <si>
    <t>호표 82</t>
  </si>
  <si>
    <t>5B00068CBDB1929B86BAD37B5BD424</t>
  </si>
  <si>
    <t>5B00068CBDB1929B875F93315177E05B00068CBDB1929B86BAD37B5BD424</t>
  </si>
  <si>
    <t>트럭크레인(20톤)  공장 - 일 처리능력 15톤  일     ( 호표 40 )</t>
  </si>
  <si>
    <t>크레인(타이어)</t>
  </si>
  <si>
    <t>20ton</t>
  </si>
  <si>
    <t>HR</t>
  </si>
  <si>
    <t>호표 83</t>
  </si>
  <si>
    <t>5C1A66684EC193FB4E59636D5E9DFDC709BBC7EC</t>
  </si>
  <si>
    <t>5B00560CC491976E999C93EB575EBE5C1A66684EC193FB4E59636D5E9DFDC709BBC7EC</t>
  </si>
  <si>
    <t>기초 앵커 볼트 설치  M20*L500  개     ( 호표 41 )</t>
  </si>
  <si>
    <t>기초앵커볼트(L형)</t>
  </si>
  <si>
    <t>M22 (7/8"), L:500</t>
  </si>
  <si>
    <t>5C24C6CA40319EB3556463925042D8A9C3CE10</t>
  </si>
  <si>
    <t>5B0016F6E7D19B3F27B213D3592FA95C24C6CA40319EB3556463925042D8A9C3CE10</t>
  </si>
  <si>
    <t>앵커 볼트 설치</t>
  </si>
  <si>
    <t>∮20 이하</t>
  </si>
  <si>
    <t>호표 84</t>
  </si>
  <si>
    <t>5B0016F6E7D19B3F27B213D35FB893</t>
  </si>
  <si>
    <t>5B0016F6E7D19B3F27B213D3592FA95B0016F6E7D19B3F27B213D35FB893</t>
  </si>
  <si>
    <t>철골 가공 조립(표준 라멘구조)  Rolled shape, 60ton 미만  TON     ( 호표 42 )</t>
  </si>
  <si>
    <t>철골공수 산정방법&lt;소요 부자재량&gt;</t>
  </si>
  <si>
    <t>H형강부재(Rolled shape)</t>
  </si>
  <si>
    <t>호표 85</t>
  </si>
  <si>
    <t>5B0016F78C919943FE2923BE5B793C</t>
  </si>
  <si>
    <t>5B0016F78C919943FE2A333E531A0E5B0016F78C919943FE2923BE5B793C</t>
  </si>
  <si>
    <t>철골공</t>
  </si>
  <si>
    <t>5BDCB697D6F195D8EFCAC3375963246FA22908</t>
  </si>
  <si>
    <t>5B0016F78C919943FE2A333E531A0E5BDCB697D6F195D8EFCAC3375963246FA22908</t>
  </si>
  <si>
    <t>제경비</t>
  </si>
  <si>
    <t>인력품의 60%</t>
  </si>
  <si>
    <t>5B0016F78C919943FE2A333E531A0E5A1EF6876ED19C2C8B8F632058FA001</t>
  </si>
  <si>
    <t>철골세우기 - 표준단가  6층 미만  TON     ( 호표 43 )</t>
  </si>
  <si>
    <t>5B0016F167819E606CA7C37653A5425BDCB697D6F195D8EFCAC3375963246FA22908</t>
  </si>
  <si>
    <t>비계공</t>
  </si>
  <si>
    <t>5BDCB697D6F195D8EFCAC3375963246FA22864</t>
  </si>
  <si>
    <t>5B0016F167819E606CA7C37653A5425BDCB697D6F195D8EFCAC3375963246FA22864</t>
  </si>
  <si>
    <t>특별인부</t>
  </si>
  <si>
    <t>5BDCB697D6F195D8EFCAC3375963246FA22861</t>
  </si>
  <si>
    <t>5B0016F167819E606CA7C37653A5425BDCB697D6F195D8EFCAC3375963246FA22861</t>
  </si>
  <si>
    <t>현장용접 - 반자동 용접 기준  각장 6mm 환산용접 길이  M     ( 호표 44 )</t>
  </si>
  <si>
    <t>용접공</t>
  </si>
  <si>
    <t>5BDCB697D6F195D8EFCAC3375963246FA2290B</t>
  </si>
  <si>
    <t>5B0016F16C7191C81E9AF3D55F2CF85BDCB697D6F195D8EFCAC3375963246FA2290B</t>
  </si>
  <si>
    <t>인력품의 4%</t>
  </si>
  <si>
    <t>5B0016F16C7191C81E9AF3D55F2CF85A1EF6876ED19C2C8B8F632058FA001</t>
  </si>
  <si>
    <t>CO2와이어</t>
  </si>
  <si>
    <t>JIS VGW-12,D0.9</t>
  </si>
  <si>
    <t>5C35769AA5A1959E009CE3655E4061E31ACB63</t>
  </si>
  <si>
    <t>5B0016F16C7191C81E9AF3D55F2CF85C35769AA5A1959E009CE3655E4061E31ACB63</t>
  </si>
  <si>
    <t>탄산가스</t>
  </si>
  <si>
    <t>5C082613B6819E3AFE27F3B55ED8C506D538FB</t>
  </si>
  <si>
    <t>5B0016F16C7191C81E9AF3D55F2CF85C082613B6819E3AFE27F3B55ED8C506D538FB</t>
  </si>
  <si>
    <t>주각부 무수축 모르타르 충전  무수축모르타르, GP600  M3     ( 호표 45 )</t>
  </si>
  <si>
    <t>무수축모르타르</t>
  </si>
  <si>
    <t>GP600</t>
  </si>
  <si>
    <t>5C24D6D364619C74C79303015CCBE4AA0DF4DC</t>
  </si>
  <si>
    <t>5B0016F16C719024A12F535F5C6E945C24D6D364619C74C79303015CCBE4AA0DF4DC</t>
  </si>
  <si>
    <t>유성페인트 붓칠  철재면, 2회. 1급  M2     ( 호표 46 )</t>
  </si>
  <si>
    <t>철재면, 2회, 1급</t>
  </si>
  <si>
    <t>호표 86</t>
  </si>
  <si>
    <t>5B00A69340619257F4C593645A45A9</t>
  </si>
  <si>
    <t>5B00A69340619257F4C5932E5D65085B00A69340619257F4C593645A45A9</t>
  </si>
  <si>
    <t>철재면, 2회</t>
  </si>
  <si>
    <t>호표 87</t>
  </si>
  <si>
    <t>5B00A69340619257F4C59364589479</t>
  </si>
  <si>
    <t>5B00A69340619257F4C5932E5D65085B00A69340619257F4C59364589479</t>
  </si>
  <si>
    <t>폴리카보네이트 설치  10mm,투명  M2     ( 호표 47 )</t>
  </si>
  <si>
    <t>폴리카보네이트시트</t>
  </si>
  <si>
    <t>10mm</t>
  </si>
  <si>
    <t>5C24D6D3657191B71D1B83415942CF08FCB4AA</t>
  </si>
  <si>
    <t>5B00B6FD8E119B0018D9E36254CB635C24D6D3657191B71D1B83415942CF08FCB4AA</t>
  </si>
  <si>
    <t>주재료비의 10%</t>
  </si>
  <si>
    <t>5B00B6FD8E119B0018D9E36254CB635A1EF6876ED19C2C8B8F632058F9002</t>
  </si>
  <si>
    <t>호표 88</t>
  </si>
  <si>
    <t>5B00B6FD8E119B0018D9E347577869</t>
  </si>
  <si>
    <t>5B00B6FD8E119B0018D9E36254CB635B00B6FD8E119B0018D9E347577869</t>
  </si>
  <si>
    <t>PVC계 바닥재 설치 - 시트  주재료 제외, 전면접합  M2     ( 호표 48 )</t>
  </si>
  <si>
    <t>내장공</t>
  </si>
  <si>
    <t>5BDCB697D6F195D8EFCAC3375963246FA22B36</t>
  </si>
  <si>
    <t>5B00B6F91521950623D913955243745BDCB697D6F195D8EFCAC3375963246FA22B36</t>
  </si>
  <si>
    <t>5B00B6F91521950623D913955243745BDCB697D6F195D8EFCAC3375963246FA22860</t>
  </si>
  <si>
    <t>초산비닐계접착제</t>
  </si>
  <si>
    <t>초산비닐계접착제, 비닐타일용</t>
  </si>
  <si>
    <t>5C24C6C9BFF1943D9738D3A45DF9D4BC04052F</t>
  </si>
  <si>
    <t>5B00B6F91521950623D913955243745C24C6C9BFF1943D9738D3A45DF9D4BC04052F</t>
  </si>
  <si>
    <t>플로어링 마루 설치    M2     ( 호표 49 )</t>
  </si>
  <si>
    <t>5B00D6C4D78190781B40A3CD56029A5BDCB697D6F195D8EFCAC3375963246FA22B36</t>
  </si>
  <si>
    <t>5B00D6C4D78190781B40A3CD56029A5BDCB697D6F195D8EFCAC3375963246FA22860</t>
  </si>
  <si>
    <t>5B00D6C4D78190781B40A3CD56029A5A1EF6876ED19C2C8B8F632058FA001</t>
  </si>
  <si>
    <t>석고판(나사고정) 설치 - 바탕용  벽, 2겹 붙임  M2     ( 호표 50 )</t>
  </si>
  <si>
    <t>5B00B6FBC3519EE104C8738458E6365BDCB697D6F195D8EFCAC3375963246FA22B36</t>
  </si>
  <si>
    <t>5B00B6FBC3519EE104C8738458E6365BDCB697D6F195D8EFCAC3375963246FA22860</t>
  </si>
  <si>
    <t>인력품의 1%</t>
  </si>
  <si>
    <t>5B00B6FBC3519EE104C8738458E6365A1EF6876ED19C2C8B8F632058FA001</t>
  </si>
  <si>
    <t>스터드설치  C-STUD 65*45@450  M2     ( 호표 51 )</t>
  </si>
  <si>
    <t>C-STUD</t>
  </si>
  <si>
    <t>65*45*0.8t</t>
  </si>
  <si>
    <t>5C24D6D36341971358B1C3295F5860DA681E07</t>
  </si>
  <si>
    <t>5B00B6FBC3519EE104C8738458E7AE5C24D6D36341971358B1C3295F5860DA681E07</t>
  </si>
  <si>
    <t>C-RUNNER</t>
  </si>
  <si>
    <t>65*40*0.8t</t>
  </si>
  <si>
    <t>5C24D6D36341971358B1C3295F5860DA681E06</t>
  </si>
  <si>
    <t>5B00B6FBC3519EE104C8738458E7AE5C24D6D36341971358B1C3295F5860DA681E06</t>
  </si>
  <si>
    <t>부대철골 설치</t>
  </si>
  <si>
    <t>호표 52</t>
  </si>
  <si>
    <t>5B0016F05ED190C48826431554F449</t>
  </si>
  <si>
    <t>5B00B6FBC3519EE104C8738458E7AE5B0016F05ED190C48826431554F449</t>
  </si>
  <si>
    <t>부대철골 설치    TON     ( 호표 52 )</t>
  </si>
  <si>
    <t>5B0016F05ED190C48826431554F4495BDCB697D6F195D8EFCAC3375963246FA22908</t>
  </si>
  <si>
    <t>5B0016F05ED190C48826431554F4495BDCB697D6F195D8EFCAC3375963246FA22861</t>
  </si>
  <si>
    <t>50ton</t>
  </si>
  <si>
    <t>호표 53</t>
  </si>
  <si>
    <t>5C1A66684EC193FB4E59636D5E9A29AAC5132B50</t>
  </si>
  <si>
    <t>5B0016F05ED190C48826431554F4495C1A66684EC193FB4E59636D5E9A29AAC5132B50</t>
  </si>
  <si>
    <t>크레인(타이어)  50ton  HR     ( 호표 53 )</t>
  </si>
  <si>
    <t>A</t>
  </si>
  <si>
    <t>천원</t>
  </si>
  <si>
    <t>5C1A66684EC193FB4E59636D5E9A29AAC5132B</t>
  </si>
  <si>
    <t>5C1A66684EC193FB4E59636D5E9A29AAC5132B505C1A66684EC193FB4E59636D5E9A29AAC5132B</t>
  </si>
  <si>
    <t>경유</t>
  </si>
  <si>
    <t>경유, 저유황</t>
  </si>
  <si>
    <t>5C0856E6C90198B47B0B6387525B3053DC6F56</t>
  </si>
  <si>
    <t>5C1A66684EC193FB4E59636D5E9A29AAC5132B505C0856E6C90198B47B0B6387525B3053DC6F56</t>
  </si>
  <si>
    <t>주연료비의 57%</t>
  </si>
  <si>
    <t>5C1A66684EC193FB4E59636D5E9A29AAC5132B505A1EF6876ED19C2C8B8F632058FA001</t>
  </si>
  <si>
    <t>건설기계운전사</t>
  </si>
  <si>
    <t>5BDCB697D6F195D8EFCAC3375963246FA22CD5</t>
  </si>
  <si>
    <t>5C1A66684EC193FB4E59636D5E9A29AAC5132B505BDCB697D6F195D8EFCAC3375963246FA22CD5</t>
  </si>
  <si>
    <t>수밀코킹  재료비 별도  M     ( 호표 54 )</t>
  </si>
  <si>
    <t>코킹공</t>
  </si>
  <si>
    <t>기타 직종</t>
  </si>
  <si>
    <t>5BDCB697D6F195D8EFCEB3EE5165D4DF343CBA</t>
  </si>
  <si>
    <t>5B00C6D818819A8D3909B3A352CA735BDCB697D6F195D8EFCEB3EE5165D4DF343CBA</t>
  </si>
  <si>
    <t>와이어메시 바닥깔기  1800*1800 기준  M2     ( 호표 55 )</t>
  </si>
  <si>
    <t>5B00E62839F1994C9798130559ED435BDCB697D6F195D8EFCAC3375963246FA22861</t>
  </si>
  <si>
    <t>각종 잡철물 제작 설치  스테인리스, 간단(강판의 가공설치)  kg     ( 호표 56 )</t>
  </si>
  <si>
    <t>각종 잡철물 제작</t>
  </si>
  <si>
    <t>호표 58</t>
  </si>
  <si>
    <t>5B00E6218B519065F03043955284F8</t>
  </si>
  <si>
    <t>5B00E6218B519065F38563E65DEEB35B00E6218B519065F03043955284F8</t>
  </si>
  <si>
    <t>각종 잡철물 설치</t>
  </si>
  <si>
    <t>호표 59</t>
  </si>
  <si>
    <t>5B00E6218B519065F03043845B9221</t>
  </si>
  <si>
    <t>5B00E6218B519065F38563E65DEEB35B00E6218B519065F03043845B9221</t>
  </si>
  <si>
    <t>각종 잡철물 제작 설치  철재, 간단(강판의 가공설치)  kg     ( 호표 57 )</t>
  </si>
  <si>
    <t>호표 60</t>
  </si>
  <si>
    <t>5B00E6218B5190669967C3615A3B15</t>
  </si>
  <si>
    <t>5B00E6218B5190669A0F5377553A845B00E6218B5190669967C3615A3B15</t>
  </si>
  <si>
    <t>호표 61</t>
  </si>
  <si>
    <t>5B00E6218B5190669967C372512CC6</t>
  </si>
  <si>
    <t>5B00E6218B5190669A0F5377553A845B00E6218B5190669967C372512CC6</t>
  </si>
  <si>
    <t>각종 잡철물 제작  스테인리스, 간단(강판의 가공설치)  kg     ( 호표 58 )</t>
  </si>
  <si>
    <t>스테인리스강용피복아크용접봉</t>
  </si>
  <si>
    <t>스테인리스강용피복아크용접봉, ∮3.2mm, AWSE309</t>
  </si>
  <si>
    <t>5C35769AA5A1959E009D83965D60E97932C15A</t>
  </si>
  <si>
    <t>5B00E6218B519065F03043955284F85C35769AA5A1959E009D83965D60E97932C15A</t>
  </si>
  <si>
    <t>산소가스</t>
  </si>
  <si>
    <t>기체</t>
  </si>
  <si>
    <t>대기압상태기준</t>
  </si>
  <si>
    <t>5C082613B6819D1A03B5F346579B031F3FF065</t>
  </si>
  <si>
    <t>5B00E6218B519065F03043955284F85C082613B6819D1A03B5F346579B031F3FF065</t>
  </si>
  <si>
    <t>아세틸렌가스</t>
  </si>
  <si>
    <t>아세틸렌가스, kg</t>
  </si>
  <si>
    <t>5C0856E6C86192E8B7B823F95B2B8C43115883</t>
  </si>
  <si>
    <t>5B00E6218B519065F03043955284F85C0856E6C86192E8B7B823F95B2B8C43115883</t>
  </si>
  <si>
    <t>용접기(교류)</t>
  </si>
  <si>
    <t>500Amp</t>
  </si>
  <si>
    <t>호표 62</t>
  </si>
  <si>
    <t>5C1A66684EC196485FFCB3365E748310DE13713C</t>
  </si>
  <si>
    <t>5B00E6218B519065F03043955284F85C1A66684EC196485FFCB3365E748310DE13713C</t>
  </si>
  <si>
    <t>공통자재</t>
  </si>
  <si>
    <t>일반경비, 전력</t>
  </si>
  <si>
    <t>kwh</t>
  </si>
  <si>
    <t>5B4EF674BF219E702906838C54CDAD8E9B092C</t>
  </si>
  <si>
    <t>5B00E6218B519065F03043955284F85B4EF674BF219E702906838C54CDAD8E9B092C</t>
  </si>
  <si>
    <t>철판공</t>
  </si>
  <si>
    <t>5BDCB697D6F195D8EFCAC3375963246FA22909</t>
  </si>
  <si>
    <t>5B00E6218B519065F03043955284F85BDCB697D6F195D8EFCAC3375963246FA22909</t>
  </si>
  <si>
    <t>5B00E6218B519065F03043955284F85BDCB697D6F195D8EFCAC3375963246FA22860</t>
  </si>
  <si>
    <t>5B00E6218B519065F03043955284F85BDCB697D6F195D8EFCAC3375963246FA2290B</t>
  </si>
  <si>
    <t>5B00E6218B519065F03043955284F85BDCB697D6F195D8EFCAC3375963246FA22861</t>
  </si>
  <si>
    <t>인력품의 3%</t>
  </si>
  <si>
    <t>5B00E6218B519065F03043955284F85A1EF6876ED19C2C8B8F632058FA001</t>
  </si>
  <si>
    <t>각종 잡철물 설치  스테인리스, 간단(강판의 가공설치)  kg     ( 호표 59 )</t>
  </si>
  <si>
    <t>5B00E6218B519065F03043845B92215C35769AA5A1959E009D83965D60E97932C15A</t>
  </si>
  <si>
    <t>5B00E6218B519065F03043845B92215C082613B6819D1A03B5F346579B031F3FF065</t>
  </si>
  <si>
    <t>5B00E6218B519065F03043845B92215C0856E6C86192E8B7B823F95B2B8C43115883</t>
  </si>
  <si>
    <t>5B00E6218B519065F03043845B92215C1A66684EC196485FFCB3365E748310DE13713C</t>
  </si>
  <si>
    <t>5B00E6218B519065F03043845B92215B4EF674BF219E702906838C54CDAD8E9B092C</t>
  </si>
  <si>
    <t>5B00E6218B519065F03043845B92215BDCB697D6F195D8EFCAC3375963246FA22909</t>
  </si>
  <si>
    <t>5B00E6218B519065F03043845B92215BDCB697D6F195D8EFCAC3375963246FA22860</t>
  </si>
  <si>
    <t>5B00E6218B519065F03043845B92215BDCB697D6F195D8EFCAC3375963246FA2290B</t>
  </si>
  <si>
    <t>5B00E6218B519065F03043845B92215BDCB697D6F195D8EFCAC3375963246FA22861</t>
  </si>
  <si>
    <t>5B00E6218B519065F03043845B92215A1EF6876ED19C2C8B8F632058FA001</t>
  </si>
  <si>
    <t>각종 잡철물 제작  철재, 간단(강판의 가공설치)  kg     ( 호표 60 )</t>
  </si>
  <si>
    <t>용접봉(연강용)</t>
  </si>
  <si>
    <t>3.2(KSE4301)</t>
  </si>
  <si>
    <t>5C35769AA5A1959E009D83965D60E979312996</t>
  </si>
  <si>
    <t>5B00E6218B5190669967C3615A3B155C35769AA5A1959E009D83965D60E979312996</t>
  </si>
  <si>
    <t>5B00E6218B5190669967C3615A3B155C082613B6819D1A03B5F346579B031F3FF065</t>
  </si>
  <si>
    <t>5B00E6218B5190669967C3615A3B155C0856E6C86192E8B7B823F95B2B8C43115883</t>
  </si>
  <si>
    <t>5B00E6218B5190669967C3615A3B155C1A66684EC196485FFCB3365E748310DE13713C</t>
  </si>
  <si>
    <t>5B00E6218B5190669967C3615A3B155B4EF674BF219E702906838C54CDAD8E9B092C</t>
  </si>
  <si>
    <t>5B00E6218B5190669967C3615A3B155BDCB697D6F195D8EFCAC3375963246FA22909</t>
  </si>
  <si>
    <t>5B00E6218B5190669967C3615A3B155BDCB697D6F195D8EFCAC3375963246FA22860</t>
  </si>
  <si>
    <t>5B00E6218B5190669967C3615A3B155BDCB697D6F195D8EFCAC3375963246FA2290B</t>
  </si>
  <si>
    <t>5B00E6218B5190669967C3615A3B155BDCB697D6F195D8EFCAC3375963246FA22861</t>
  </si>
  <si>
    <t>5B00E6218B5190669967C3615A3B155A1EF6876ED19C2C8B8F632058FA001</t>
  </si>
  <si>
    <t>각종 잡철물 설치  철재, 간단(강판의 가공설치)  kg     ( 호표 61 )</t>
  </si>
  <si>
    <t>5B00E6218B5190669967C372512CC65C35769AA5A1959E009D83965D60E979312996</t>
  </si>
  <si>
    <t>5B00E6218B5190669967C372512CC65C082613B6819D1A03B5F346579B031F3FF065</t>
  </si>
  <si>
    <t>5B00E6218B5190669967C372512CC65C0856E6C86192E8B7B823F95B2B8C43115883</t>
  </si>
  <si>
    <t>5B00E6218B5190669967C372512CC65C1A66684EC196485FFCB3365E748310DE13713C</t>
  </si>
  <si>
    <t>5B00E6218B5190669967C372512CC65B4EF674BF219E702906838C54CDAD8E9B092C</t>
  </si>
  <si>
    <t>5B00E6218B5190669967C372512CC65BDCB697D6F195D8EFCAC3375963246FA22909</t>
  </si>
  <si>
    <t>5B00E6218B5190669967C372512CC65BDCB697D6F195D8EFCAC3375963246FA22860</t>
  </si>
  <si>
    <t>5B00E6218B5190669967C372512CC65BDCB697D6F195D8EFCAC3375963246FA2290B</t>
  </si>
  <si>
    <t>5B00E6218B5190669967C372512CC65BDCB697D6F195D8EFCAC3375963246FA22861</t>
  </si>
  <si>
    <t>5B00E6218B5190669967C372512CC65A1EF6876ED19C2C8B8F632058FA001</t>
  </si>
  <si>
    <t>용접기(교류)  500Amp  HR     ( 호표 62 )</t>
  </si>
  <si>
    <t>5C1A66684EC196485FFCB3365E748310DE1371</t>
  </si>
  <si>
    <t>5C1A66684EC196485FFCB3365E748310DE13713C5C1A66684EC196485FFCB3365E748310DE1371</t>
  </si>
  <si>
    <t>표면 마무리  기계마감  M2     ( 호표 63 )</t>
  </si>
  <si>
    <t>5B0036C357519BC84225D3195D1D365BDCB697D6F195D8EFCAC3375963246FA22A28</t>
  </si>
  <si>
    <t>인력품의 9%</t>
  </si>
  <si>
    <t>5B0036C357519BC84225D3195D1D365A1EF6876ED19C2C8B8F632058FA001</t>
  </si>
  <si>
    <t>강재창호 설치  1.5~2.5m2 미만  개소     ( 호표 64 )</t>
  </si>
  <si>
    <t>5B008642DB419513DB23B31A5B62D15BDCB697D6F195D8EFCAC3375963246FA22A2B</t>
  </si>
  <si>
    <t>5B008642DB419513DB23B31A5B62D15BDCB697D6F195D8EFCAC3375963246FA22860</t>
  </si>
  <si>
    <t>5B008642DB419513DB23B31A5B62D15A1EF6876ED19C2C8B8F632058FA001</t>
  </si>
  <si>
    <t>녹막이 페인트칠  철재면, 1회, 1종  M2     ( 호표 65 )</t>
  </si>
  <si>
    <t>방청페인트</t>
  </si>
  <si>
    <t>방청페인트, KSM6030-1종1류, 광명단페인트</t>
  </si>
  <si>
    <t>5C24C6C9BEE19FF3DBF2B31A58DDB2B3594B1C</t>
  </si>
  <si>
    <t>5B00A6908D4193D8460D83245457015C24C6C9BEE19FF3DBF2B31A58DDB2B3594B1C</t>
  </si>
  <si>
    <t>5B00A6908D4193D8460D83245457015C24C6C9BEE19FFEFCE8F32A5BCA4D8764B13C</t>
  </si>
  <si>
    <t>5B00A6908D4193D8460D83245457015A1EF6876ED19C2C8B8F632058FA001</t>
  </si>
  <si>
    <t>녹막이 페인트칠  철재면, 1회  M2     ( 호표 66 )</t>
  </si>
  <si>
    <t>5B00A6908D4193D8460CF3BF533C3E5BDCB697D6F195D8EFCAC3375963246FA22A26</t>
  </si>
  <si>
    <t>5B00A6908D4193D8460CF3BF533C3E5BDCB697D6F195D8EFCAC3375963246FA22860</t>
  </si>
  <si>
    <t>석고보드면 바탕만들기  줄퍼티  M2     ( 호표 67 )</t>
  </si>
  <si>
    <t>F-Tape</t>
  </si>
  <si>
    <t>W:35~100mm</t>
  </si>
  <si>
    <t>5C24C6C9BFF1943D973CB31A530851F47FACCF</t>
  </si>
  <si>
    <t>5B00A6822F21962DC75D63C95BFBD55C24C6C9BFF1943D973CB31A530851F47FACCF</t>
  </si>
  <si>
    <t>휠러</t>
  </si>
  <si>
    <t>5C24C6C9BFF1943D973CB31A530851F47FADD4</t>
  </si>
  <si>
    <t>5B00A6822F21962DC75D63C95BFBD55C24C6C9BFF1943D973CB31A530851F47FADD4</t>
  </si>
  <si>
    <t>퍼티, 319퍼티, 백색</t>
  </si>
  <si>
    <t>5C24C6C9BFF1943D973CB31A530851F47E841E</t>
  </si>
  <si>
    <t>5B00A6822F21962DC75D63C95BFBD55C24C6C9BFF1943D973CB31A530851F47E841E</t>
  </si>
  <si>
    <t>5B00A6822F21962DC75D63C95BFBD55C24C6CA4FA195F701B8E3C15AF235C21420D8</t>
  </si>
  <si>
    <t>5B00A6822F21962DC75D63C95BFBD55BDCB697D6F195D8EFCAC3375963246FA22A26</t>
  </si>
  <si>
    <t>5B00A6822F21962DC75D63C95BFBD55BDCB697D6F195D8EFCAC3375963246FA22860</t>
  </si>
  <si>
    <t>5B00A6822F21962DC75D63C95BFBD55A1EF6876ED19C2C8B8F632058FA001</t>
  </si>
  <si>
    <t>비닐페인트 롤러칠  내부, 2회, 2급, 합성수지에멀션페인트  M2     ( 호표 68 )</t>
  </si>
  <si>
    <t>수성페인트</t>
  </si>
  <si>
    <t>수성페인트, 하이빌론(내부), 비닐페인트</t>
  </si>
  <si>
    <t>5C24C6C9BEE19FF3D29683D25ABC81223B62C7</t>
  </si>
  <si>
    <t>5B00A692BB519D606903D3A95D101E5C24C6C9BEE19FF3D29683D25ABC81223B62C7</t>
  </si>
  <si>
    <t>주재료비의 6%</t>
  </si>
  <si>
    <t>5B00A692BB519D606903D3A95D101E5A1EF6876ED19C2C8B8F632058F9002</t>
  </si>
  <si>
    <t>수성페인트 롤러칠  2회  M2     ( 호표 69 )</t>
  </si>
  <si>
    <t>5B00A692BB519D606903D3A95FC2655BDCB697D6F195D8EFCAC3375963246FA22A26</t>
  </si>
  <si>
    <t>5B00A692BB519D606903D3A95FC2655BDCB697D6F195D8EFCAC3375963246FA22860</t>
  </si>
  <si>
    <t>강재창호 설치  5.5~6.5m2 미만  개소     ( 호표 70 )</t>
  </si>
  <si>
    <t>5B008642DB419513DB23B31A5B664C5BDCB697D6F195D8EFCAC3375963246FA22A2B</t>
  </si>
  <si>
    <t>5B008642DB419513DB23B31A5B664C5BDCB697D6F195D8EFCAC3375963246FA22860</t>
  </si>
  <si>
    <t>5B008642DB419513DB23B31A5B664C5A1EF6876ED19C2C8B8F632058FA001</t>
  </si>
  <si>
    <t>걱종 잡철물 제작 설치  스테인리스, 간단  kg     ( 호표 71 )</t>
  </si>
  <si>
    <t>호표 72</t>
  </si>
  <si>
    <t>5B00E6218B519067BE46639956C547</t>
  </si>
  <si>
    <t>5B00E6218B519067BDBEF3045DC3D65B00E6218B519067BE46639956C547</t>
  </si>
  <si>
    <t>호표 73</t>
  </si>
  <si>
    <t>5B00E6218B519067BE46638F5062A8</t>
  </si>
  <si>
    <t>5B00E6218B519067BDBEF3045DC3D65B00E6218B519067BE46638F5062A8</t>
  </si>
  <si>
    <t>각종 잡철물 제작  스테인리스, 간단  kg     ( 호표 72 )</t>
  </si>
  <si>
    <t>5B00E6218B519067BE46639956C5475C35769AA5A1959E009D83965D60E97932C15A</t>
  </si>
  <si>
    <t>5B00E6218B519067BE46639956C5475C082613B6819D1A03B5F346579B031F3FF065</t>
  </si>
  <si>
    <t>5B00E6218B519067BE46639956C5475C0856E6C86192E8B7B823F95B2B8C43115883</t>
  </si>
  <si>
    <t>5B00E6218B519067BE46639956C5475C1A66684EC196485FFCB3365E748310DE13713C</t>
  </si>
  <si>
    <t>5B00E6218B519067BE46639956C5475B4EF674BF219E702906838C54CDAD8E9B092C</t>
  </si>
  <si>
    <t>철공</t>
  </si>
  <si>
    <t>5BDCB697D6F195D8EFCAC3375963246FA2286B</t>
  </si>
  <si>
    <t>5B00E6218B519067BE46639956C5475BDCB697D6F195D8EFCAC3375963246FA2286B</t>
  </si>
  <si>
    <t>5B00E6218B519067BE46639956C5475BDCB697D6F195D8EFCAC3375963246FA22860</t>
  </si>
  <si>
    <t>5B00E6218B519067BE46639956C5475BDCB697D6F195D8EFCAC3375963246FA2290B</t>
  </si>
  <si>
    <t>5B00E6218B519067BE46639956C5475BDCB697D6F195D8EFCAC3375963246FA22861</t>
  </si>
  <si>
    <t>5B00E6218B519067BE46639956C5475A1EF6876ED19C2C8B8F632058FA001</t>
  </si>
  <si>
    <t>각종 잡철물 설치  스테인리스, 간단  kg     ( 호표 73 )</t>
  </si>
  <si>
    <t>5B00E6218B519067BE46638F5062A85C35769AA5A1959E009D83965D60E97932C15A</t>
  </si>
  <si>
    <t>5B00E6218B519067BE46638F5062A85C082613B6819D1A03B5F346579B031F3FF065</t>
  </si>
  <si>
    <t>5B00E6218B519067BE46638F5062A85C0856E6C86192E8B7B823F95B2B8C43115883</t>
  </si>
  <si>
    <t>5B00E6218B519067BE46638F5062A85C1A66684EC196485FFCB3365E748310DE13713C</t>
  </si>
  <si>
    <t>5B00E6218B519067BE46638F5062A85B4EF674BF219E702906838C54CDAD8E9B092C</t>
  </si>
  <si>
    <t>5B00E6218B519067BE46638F5062A85BDCB697D6F195D8EFCAC3375963246FA2286B</t>
  </si>
  <si>
    <t>5B00E6218B519067BE46638F5062A85BDCB697D6F195D8EFCAC3375963246FA22860</t>
  </si>
  <si>
    <t>5B00E6218B519067BE46638F5062A85BDCB697D6F195D8EFCAC3375963246FA2290B</t>
  </si>
  <si>
    <t>5B00E6218B519067BE46638F5062A85BDCB697D6F195D8EFCAC3375963246FA22861</t>
  </si>
  <si>
    <t>5B00E6218B519067BE46638F5062A85A1EF6876ED19C2C8B8F632058FA001</t>
  </si>
  <si>
    <t>모르타르비빔 - 돌붙임(바닥)  배합용적비 1:3, 시멘트, 모래 별도  M3     ( 호표 74 )</t>
  </si>
  <si>
    <t>5B0096A8ACA19C8BDF6F637F50C3165C24D6D364619C779B74E3DE51D3241487E6A8</t>
  </si>
  <si>
    <t>5B0096A8ACA19C8BDF6F637F50C3165C08160D66319C4DFD6C035B5DB05F42CD0F3D</t>
  </si>
  <si>
    <t>모르타르 배합</t>
  </si>
  <si>
    <t>모래채가름 포함</t>
  </si>
  <si>
    <t>호표 76</t>
  </si>
  <si>
    <t>5B0036C352D197C06FF6638A5ED8C9</t>
  </si>
  <si>
    <t>5B0096A8ACA19C8BDF6F637F50C3165B0036C352D197C06FF6638A5ED8C9</t>
  </si>
  <si>
    <t>습식공법 - 화강석  바닥, 자재 별도  M2     ( 호표 75 )</t>
  </si>
  <si>
    <t>석공</t>
  </si>
  <si>
    <t>5BDCB697D6F195D8EFCAC3375963246FA22B35</t>
  </si>
  <si>
    <t>5B0096A8AF61927FC17BE3DF51B2225BDCB697D6F195D8EFCAC3375963246FA22B35</t>
  </si>
  <si>
    <t>5B0096A8AF61927FC17BE3DF51B2225BDCB697D6F195D8EFCAC3375963246FA22860</t>
  </si>
  <si>
    <t>5B0096A8AF61927FC17BE3DF51B2225A1EF6876ED19C2C8B8F632058FA001</t>
  </si>
  <si>
    <t>모르타르 배합  모래채가름 포함  M3     ( 호표 76 )</t>
  </si>
  <si>
    <t>5B0036C352D197C06FF6638A5ED8C95BDCB697D6F195D8EFCAC3375963246FA22860</t>
  </si>
  <si>
    <t>굴삭기(무한궤도).  0.7㎥  HR     ( 호표 77 )</t>
  </si>
  <si>
    <t>5C1A66684EC191CE5A34E3145D65CEA587E3B624</t>
  </si>
  <si>
    <t>굴삭기(무한궤도).</t>
  </si>
  <si>
    <t>0.7㎥</t>
  </si>
  <si>
    <t>호표 77</t>
  </si>
  <si>
    <t>굴삭기(무한궤도)</t>
  </si>
  <si>
    <t>5C1A66684EC191CE5A34E3145D65CEA587E3B6</t>
  </si>
  <si>
    <t>5C1A66684EC191CE5A34E3145D65CEA587E3B6245C1A66684EC191CE5A34E3145D65CEA587E3B6</t>
  </si>
  <si>
    <t>5C1A66684EC191CE5A34E3145D65CEA587E3B6245C0856E6C90198B47B0B6387525B3053DC6F56</t>
  </si>
  <si>
    <t>주연료비의 22%</t>
  </si>
  <si>
    <t>5C1A66684EC191CE5A34E3145D65CEA587E3B6245A1EF6876ED19C2C8B8F632058FA001</t>
  </si>
  <si>
    <t>5C1A66684EC191CE5A34E3145D65CEA587E3B6245BDCB697D6F195D8EFCAC3375963246FA22CD5</t>
  </si>
  <si>
    <t>래머  80kg  HR     ( 호표 78 )</t>
  </si>
  <si>
    <t>5C1A66684EC19020E14C63DA5F6F463D24560C0A</t>
  </si>
  <si>
    <t>래머</t>
  </si>
  <si>
    <t>80kg</t>
  </si>
  <si>
    <t>호표 78</t>
  </si>
  <si>
    <t>5C1A66684EC19020E14C63DA5F6F463D24560C</t>
  </si>
  <si>
    <t>5C1A66684EC19020E14C63DA5F6F463D24560C0A5C1A66684EC19020E14C63DA5F6F463D24560C</t>
  </si>
  <si>
    <t>공업용휘발유</t>
  </si>
  <si>
    <t>공업용휘발유, 무연</t>
  </si>
  <si>
    <t>5C0856E6C90198B47B08934953BB364FA6B21C</t>
  </si>
  <si>
    <t>5C1A66684EC19020E14C63DA5F6F463D24560C0A5C0856E6C90198B47B08934953BB364FA6B21C</t>
  </si>
  <si>
    <t>주연료비의 10%</t>
  </si>
  <si>
    <t>5C1A66684EC19020E14C63DA5F6F463D24560C0A5A1EF6876ED19C2C8B8F632058FA001</t>
  </si>
  <si>
    <t>일반기계운전사</t>
  </si>
  <si>
    <t>5BDCB697D6F195D8EFCAC3375963246FA22DE4</t>
  </si>
  <si>
    <t>5C1A66684EC19020E14C63DA5F6F463D24560C0A5BDCB697D6F195D8EFCAC3375963246FA22DE4</t>
  </si>
  <si>
    <t>덤프트럭.  15ton  HR     ( 호표 79 )</t>
  </si>
  <si>
    <t>5C1A66684EC191CAFF8633705998C70B44EE6C29</t>
  </si>
  <si>
    <t>덤프트럭.</t>
  </si>
  <si>
    <t>15ton</t>
  </si>
  <si>
    <t>호표 79</t>
  </si>
  <si>
    <t>덤프트럭</t>
  </si>
  <si>
    <t>5C1A66684EC191CAFF8633705998C70B44EE6C</t>
  </si>
  <si>
    <t>5C1A66684EC191CAFF8633705998C70B44EE6C295C1A66684EC191CAFF8633705998C70B44EE6C</t>
  </si>
  <si>
    <t>5C1A66684EC191CAFF8633705998C70B44EE6C295C0856E6C90198B47B0B6387525B3053DC6F56</t>
  </si>
  <si>
    <t>주연료비의 38%</t>
  </si>
  <si>
    <t>5C1A66684EC191CAFF8633705998C70B44EE6C295A1EF6876ED19C2C8B8F632058FA001</t>
  </si>
  <si>
    <t>5C1A66684EC191CAFF8633705998C70B44EE6C295BDCB697D6F195D8EFCAC3375963246FA22CD5</t>
  </si>
  <si>
    <t>덤프트럭 자동덮개시설  15ton  HR     ( 호표 80 )</t>
  </si>
  <si>
    <t>5C1A66684EC191CAFEFDB37C5CD05A1CE1D65CD5</t>
  </si>
  <si>
    <t>덤프트럭 자동덮개시설</t>
  </si>
  <si>
    <t>호표 80</t>
  </si>
  <si>
    <t>5C1A66684EC191CAFEFDB37C5CD05A1CE1D65C</t>
  </si>
  <si>
    <t>5C1A66684EC191CAFEFDB37C5CD05A1CE1D65CD55C1A66684EC191CAFEFDB37C5CD05A1CE1D65C</t>
  </si>
  <si>
    <t>유로폼 - 자재비    M2     ( 호표 81 )</t>
  </si>
  <si>
    <t>건설용거푸집</t>
  </si>
  <si>
    <t>건설용거푸집, 강, 600*1200*63.5mm</t>
  </si>
  <si>
    <t>매</t>
  </si>
  <si>
    <t>5C24D6D36CA19A0E7D97935853CF28BD584712</t>
  </si>
  <si>
    <t>5B00068CBDB1929B86B9330752054E5C24D6D36CA19A0E7D97935853CF28BD584712</t>
  </si>
  <si>
    <t>건설용거푸집, 내벽코너패널, 200+200, 1200mm</t>
  </si>
  <si>
    <t>5C24D6D36CA19A0E7D97935853CF28BD5843B3</t>
  </si>
  <si>
    <t>5B00068CBDB1929B86B9330752054E5C24D6D36CA19A0E7D97935853CF28BD5843B3</t>
  </si>
  <si>
    <t>건설용거푸집액세서리</t>
  </si>
  <si>
    <t>건설용거푸집액세서리, 웨지핀, 90mm</t>
  </si>
  <si>
    <t>5C24D6D36CA19A0E7D96F32F544C9D3A367982</t>
  </si>
  <si>
    <t>5B00068CBDB1929B86B9330752054E5C24D6D36CA19A0E7D96F32F544C9D3A367982</t>
  </si>
  <si>
    <t>건설용거푸집액세서리, 플랫타이, 4*19*200mm</t>
  </si>
  <si>
    <t>5C24D6D36CA19A0E7D96F32F544C9D3A3678FD</t>
  </si>
  <si>
    <t>5B00068CBDB1929B86B9330752054E5C24D6D36CA19A0E7D96F32F544C9D3A3678FD</t>
  </si>
  <si>
    <t>강관비계</t>
  </si>
  <si>
    <t>강관비계, 비계파이프, 48.6*2.3mm</t>
  </si>
  <si>
    <t>5C24D6D36CA19234405723AF5EE4E433DA2536</t>
  </si>
  <si>
    <t>5B00068CBDB1929B86B9330752054E5C24D6D36CA19234405723AF5EE4E433DA2536</t>
  </si>
  <si>
    <t>건설용거푸집액세서리, 웨일후크, 스틸수직(대), 63.5패널용</t>
  </si>
  <si>
    <t>5C24D6D36CA19A0E7D96F32F544C9D3A3678F9</t>
  </si>
  <si>
    <t>5B00068CBDB1929B86B9330752054E5C24D6D36CA19A0E7D96F32F544C9D3A3678F9</t>
  </si>
  <si>
    <t>잡재료(박리재,철선,보조각재 등)</t>
  </si>
  <si>
    <t>패널 재료비의 5%</t>
  </si>
  <si>
    <t>5B00068CBDB1929B86B9330752054E5A1EF6876ED19C2C8B8F632058FA001</t>
  </si>
  <si>
    <t>유로폼 - 인력투입  간단, 수직고 7m까지  M2     ( 호표 82 )</t>
  </si>
  <si>
    <t>형틀목공</t>
  </si>
  <si>
    <t>5BDCB697D6F195D8EFCAC3375963246FA22865</t>
  </si>
  <si>
    <t>5B00068CBDB1929B86BAD37B5BD4245BDCB697D6F195D8EFCAC3375963246FA22865</t>
  </si>
  <si>
    <t>5B00068CBDB1929B86BAD37B5BD4245BDCB697D6F195D8EFCAC3375963246FA22860</t>
  </si>
  <si>
    <t>5B00068CBDB1929B86BAD37B5BD4245A1EF6876ED19C2C8B8F632058F8003</t>
  </si>
  <si>
    <t>크레인(타이어)  20ton  HR     ( 호표 83 )</t>
  </si>
  <si>
    <t>5C1A66684EC193FB4E59636D5E9DFDC709BBC7</t>
  </si>
  <si>
    <t>5C1A66684EC193FB4E59636D5E9DFDC709BBC7EC5C1A66684EC193FB4E59636D5E9DFDC709BBC7</t>
  </si>
  <si>
    <t>5C1A66684EC193FB4E59636D5E9DFDC709BBC7EC5C0856E6C90198B47B0B6387525B3053DC6F56</t>
  </si>
  <si>
    <t>주연료비의 39%</t>
  </si>
  <si>
    <t>5C1A66684EC193FB4E59636D5E9DFDC709BBC7EC5A1EF6876ED19C2C8B8F632058FA001</t>
  </si>
  <si>
    <t>5C1A66684EC193FB4E59636D5E9DFDC709BBC7EC5BDCB697D6F195D8EFCAC3375963246FA22CD5</t>
  </si>
  <si>
    <t>앵커 볼트 설치  ∮20 이하  개     ( 호표 84 )</t>
  </si>
  <si>
    <t>5B0016F6E7D19B3F27B213D35FB8935BDCB697D6F195D8EFCAC3375963246FA22908</t>
  </si>
  <si>
    <t>5B0016F6E7D19B3F27B213D35FB8935BDCB697D6F195D8EFCAC3375963246FA22861</t>
  </si>
  <si>
    <t>5B0016F6E7D19B3F27B213D35FB8935A1EF6876ED19C2C8B8F632058FA001</t>
  </si>
  <si>
    <t>철골공수 산정방법&lt;소요 부자재량&gt;  H형강부재(Rolled shape)  TON     ( 호표 85 )</t>
  </si>
  <si>
    <t>산소가스, 기체(㎥)</t>
  </si>
  <si>
    <t>5C082613B6819D1A03B5F346579B031F3FF06B</t>
  </si>
  <si>
    <t>5B0016F78C919943FE2923BE5B793C5C082613B6819D1A03B5F346579B031F3FF06B</t>
  </si>
  <si>
    <t>5B0016F78C919943FE2923BE5B793C5C0856E6C86192E8B7B823F95B2B8C43115883</t>
  </si>
  <si>
    <t>육각볼트</t>
  </si>
  <si>
    <t>육각볼트, M20*100</t>
  </si>
  <si>
    <t>5C24C6CA40319EB35712C36A5F1F0EAC7067DF</t>
  </si>
  <si>
    <t>5B0016F78C919943FE2923BE5B793C5C24C6CA40319EB35712C36A5F1F0EAC7067DF</t>
  </si>
  <si>
    <t>보조강재</t>
  </si>
  <si>
    <t>대강</t>
  </si>
  <si>
    <t>5C24D6D36571925B3166F31F5D66AA53E513BA</t>
  </si>
  <si>
    <t>5B0016F78C919943FE2923BE5B793C5C24D6D36571925B3166F31F5D66AA53E513BA</t>
  </si>
  <si>
    <t>유성페인트 붓칠  철재면, 2회, 1급  M2     ( 호표 86 )</t>
  </si>
  <si>
    <t>조합페인트</t>
  </si>
  <si>
    <t>조합페인트, KSM6020-1종1급, 백색</t>
  </si>
  <si>
    <t>5C24C6C9BEE19FF3DBF623CF518E912C6B7020</t>
  </si>
  <si>
    <t>5B00A69340619257F4C593645A45A95C24C6C9BEE19FF3DBF623CF518E912C6B7020</t>
  </si>
  <si>
    <t>5B00A69340619257F4C593645A45A95C24C6C9BEE19FFEFCE8F32A5BCA4D8764B13C</t>
  </si>
  <si>
    <t>주재료비의 4%</t>
  </si>
  <si>
    <t>5B00A69340619257F4C593645A45A95A1EF6876ED19C2C8B8F632058FA001</t>
  </si>
  <si>
    <t>유성페인트 붓칠  철재면, 2회  M2     ( 호표 87 )</t>
  </si>
  <si>
    <t>5B00A69340619257F4C593645894795BDCB697D6F195D8EFCAC3375963246FA22A26</t>
  </si>
  <si>
    <t>5B00A69340619257F4C593645894795BDCB697D6F195D8EFCAC3375963246FA22860</t>
  </si>
  <si>
    <t>폴리카보네이트 설치    M2     ( 호표 88 )</t>
  </si>
  <si>
    <t>지붕잇기공</t>
  </si>
  <si>
    <t>5BDCB697D6F195D8EFCAC3375963246FA22B30</t>
  </si>
  <si>
    <t>5B00B6FD8E119B0018D9E3475778695BDCB697D6F195D8EFCAC3375963246FA22B30</t>
  </si>
  <si>
    <t>5B00B6FD8E119B0018D9E3475778695BDCB697D6F195D8EFCAC3375963246FA22860</t>
  </si>
  <si>
    <t>5B00B6FD8E119B0018D9E3475778695A1EF6876ED19C2C8B8F632058FA001</t>
  </si>
  <si>
    <t>트럭 트랙터 및 평판트레일러  20ton  HR     ( 호표 89 )</t>
  </si>
  <si>
    <t>5C1A66684EC193FD7C5B23F15D1063ACB586DD59</t>
  </si>
  <si>
    <t>트럭 트랙터 및 평판트레일러</t>
  </si>
  <si>
    <t>호표 89</t>
  </si>
  <si>
    <t>5C1A66684EC193FD7C5B23F15D1063ACB586DD</t>
  </si>
  <si>
    <t>5C1A66684EC193FD7C5B23F15D1063ACB586DD595C1A66684EC193FD7C5B23F15D1063ACB586DD</t>
  </si>
  <si>
    <t>5C1A66684EC193FD7C5B23F15D1063ACB586DD595C0856E6C90198B47B0B6387525B3053DC6F56</t>
  </si>
  <si>
    <t>5C1A66684EC193FD7C5B23F15D1063ACB586DD595A1EF6876ED19C2C8B8F632058FA001</t>
  </si>
  <si>
    <t>5C1A66684EC193FD7C5B23F15D1063ACB586DD595BDCB697D6F195D8EFCAC3375963246FA22CD5</t>
  </si>
  <si>
    <t>트럭탑재형 크레인  10ton  HR     ( 호표 90 )</t>
  </si>
  <si>
    <t>5C1A66684EC193FB4E5853FE5CC9068AD0C8CBB1</t>
  </si>
  <si>
    <t>트럭탑재형 크레인</t>
  </si>
  <si>
    <t>10ton</t>
  </si>
  <si>
    <t>호표 90</t>
  </si>
  <si>
    <t>5C1A66684EC193FB4E5853FE5CC9068AD0C8CB</t>
  </si>
  <si>
    <t>5C1A66684EC193FB4E5853FE5CC9068AD0C8CBB15C1A66684EC193FB4E5853FE5CC9068AD0C8CB</t>
  </si>
  <si>
    <t>5C1A66684EC193FB4E5853FE5CC9068AD0C8CBB15C0856E6C90198B47B0B6387525B3053DC6F56</t>
  </si>
  <si>
    <t>주연료비의 20%</t>
  </si>
  <si>
    <t>5C1A66684EC193FB4E5853FE5CC9068AD0C8CBB15A1EF6876ED19C2C8B8F632058FA001</t>
  </si>
  <si>
    <t>화물차운전사</t>
  </si>
  <si>
    <t>5BDCB697D6F195D8EFCAC3375963246FA22CD4</t>
  </si>
  <si>
    <t>5C1A66684EC193FB4E5853FE5CC9068AD0C8CBB15BDCB697D6F195D8EFCAC3375963246FA22CD4</t>
  </si>
  <si>
    <t>중 기 단 가 목 록</t>
  </si>
  <si>
    <t>비    고</t>
  </si>
  <si>
    <t>START</t>
  </si>
  <si>
    <t>중 기 단 가 산 출 서</t>
  </si>
  <si>
    <t>산    출    내    역</t>
  </si>
  <si>
    <t>코드</t>
  </si>
  <si>
    <t>품명</t>
  </si>
  <si>
    <t>규격</t>
  </si>
  <si>
    <t xml:space="preserve">터파기/토사  보통, 굴삭기 0.7m3  M3  ( 산근 1 ) </t>
  </si>
  <si>
    <t>C</t>
  </si>
  <si>
    <t xml:space="preserve"> 굴삭기(무한궤도),0.7㎥ M3   </t>
  </si>
  <si>
    <t>C!</t>
  </si>
  <si>
    <t xml:space="preserve">'굴삭기(무한궤도),0.7㎥ M3'  </t>
  </si>
  <si>
    <t xml:space="preserve"> </t>
  </si>
  <si>
    <t xml:space="preserve">Q1  바켓용량(M3)  =0.70   </t>
  </si>
  <si>
    <t>q1 '바켓용량(M3)' =0.70</t>
  </si>
  <si>
    <t xml:space="preserve">K   바켓계수(양호1.1,보통0.90,불량0.70,파쇄암0.55) = 0.90   </t>
  </si>
  <si>
    <t>k  '바켓계수(양호1.1,보통0.90,불량0.70,파쇄암0.55)'= 0.90</t>
  </si>
  <si>
    <t xml:space="preserve">F   토량환산계수(1/L) = 1/1.25= 0.8 </t>
  </si>
  <si>
    <t>f  '토량환산계수(1/L)'= 1/1.25=?</t>
  </si>
  <si>
    <t xml:space="preserve">E1  터파기에 대하여 -0.05 =0.05    </t>
  </si>
  <si>
    <t xml:space="preserve">E1 '터파기에 대하여 -0.05'=0.05 </t>
  </si>
  <si>
    <t xml:space="preserve">E   작업효율사질토(양호0.85,보통0.70,불량0.55) = 0.70-E1= 0.65 </t>
  </si>
  <si>
    <t>E  '작업효율사질토(양호0.85,보통0.70,불량0.55)'= 0.70-E1=?</t>
  </si>
  <si>
    <t xml:space="preserve">CM  1회 싸이클시간(135˚SEC) =20   </t>
  </si>
  <si>
    <t>Cm '1회 싸이클시간(135˚SEC)'=20</t>
  </si>
  <si>
    <t xml:space="preserve">Q   시간당 작업량 (M3/HR) = 3600*Q1*K*F*E/CM= 58.968 </t>
  </si>
  <si>
    <t>Q  '시간당 작업량 (M3/Hr)'= 3600*q1*k*f*E/Cm=?</t>
  </si>
  <si>
    <t xml:space="preserve"> 재료비:  18185 / 58.968 = 308.3 </t>
  </si>
  <si>
    <t>'재료비:' ~00000201007000000.M~ / {Q} =?MA+</t>
  </si>
  <si>
    <t xml:space="preserve"> 노무비:  38972 / 58.968 = 660.9 </t>
  </si>
  <si>
    <t>'노무비:' ~00000201007000000.L~ / {Q} =?LA+</t>
  </si>
  <si>
    <t xml:space="preserve"> 경  비:  21214 / 58.968 = 359.7 </t>
  </si>
  <si>
    <t>'경  비:' ~00000201007000000.E~ / {Q} =?EQ+</t>
  </si>
  <si>
    <t xml:space="preserve">  소  계    </t>
  </si>
  <si>
    <t>&gt;'소  계'</t>
  </si>
  <si>
    <t xml:space="preserve">  총  계</t>
  </si>
  <si>
    <t xml:space="preserve">되메우기/토사, 두께 15cm  보통, 굴삭기 0.7m3+래머 80kg  M3  ( 산근 2 ) </t>
  </si>
  <si>
    <t xml:space="preserve"> 1.굴삭기 (무한궤도)0.7㎥M3  </t>
  </si>
  <si>
    <t>'1.굴삭기 (무한궤도)0.7㎥M3 '</t>
  </si>
  <si>
    <t xml:space="preserve">Q1  바켓용량(M3) = 0.7   </t>
  </si>
  <si>
    <t>q1 '바켓용량(M3)'= 0.7</t>
  </si>
  <si>
    <t xml:space="preserve">k   바켓계수 = 1.1   </t>
  </si>
  <si>
    <t>k  '바켓계수'= 1.1</t>
  </si>
  <si>
    <t xml:space="preserve">L1  흐트러진상태  =1.25   </t>
  </si>
  <si>
    <t>L1 '흐트러진상태' =1.25</t>
  </si>
  <si>
    <t xml:space="preserve">C   다져진상태 =0.875   </t>
  </si>
  <si>
    <t>C  '다져진상태'=0.875</t>
  </si>
  <si>
    <t xml:space="preserve">F   토량환산계(C/L) =C/L1= 0.7 </t>
  </si>
  <si>
    <t>f  '토량환산계(C/L)'=C/L1=?</t>
  </si>
  <si>
    <t xml:space="preserve">E   작업효율(양호0.9,보통0.75,불량0.6) = 0.75   </t>
  </si>
  <si>
    <t>E  '작업효율(양호0.9,보통0.75,불량0.6)'= 0.75</t>
  </si>
  <si>
    <t xml:space="preserve">CM  1회 싸이클시간(90˚SEC) =18   </t>
  </si>
  <si>
    <t>Cm '1회 싸이클시간(90˚sec)'=18</t>
  </si>
  <si>
    <t xml:space="preserve">Q   시간당 작업량 (M3/HR) = 3600*Q1*K*F*E/CM= 80.85 </t>
  </si>
  <si>
    <t xml:space="preserve"> 재료비:  18185 / 80.85 = 224.9 </t>
  </si>
  <si>
    <t xml:space="preserve"> 노무비:  38972 / 80.85 = 482 </t>
  </si>
  <si>
    <t xml:space="preserve"> 경  비:  21214 / 80.85 = 262.3 </t>
  </si>
  <si>
    <t xml:space="preserve"> 2.래머,80kg </t>
  </si>
  <si>
    <t>'2.래머,80kg'</t>
  </si>
  <si>
    <t xml:space="preserve">A   1회당 유호 다짐면적(M2)  =0.28*0.33= 0.0924 </t>
  </si>
  <si>
    <t>A  '1회당 유호 다짐면적(M2)' =0.28*0.33=?</t>
  </si>
  <si>
    <t xml:space="preserve">N   1시간당 타격회수(회/HR)  =36000   </t>
  </si>
  <si>
    <t>N  '1시간당 타격회수(회/HR)' =36000</t>
  </si>
  <si>
    <t xml:space="preserve">H   다짐두께(M)  =0.15   </t>
  </si>
  <si>
    <t>H  '다짐두께(M)' =0.15</t>
  </si>
  <si>
    <t xml:space="preserve">F   토량환산계(L1/L1) =L1/L1= 1 </t>
  </si>
  <si>
    <t>f  '토량환산계(L1/L1)'=L1/L1=?</t>
  </si>
  <si>
    <t xml:space="preserve">E   작업효율(양호0.7,보통0.5,불량0.3) = 0.5   </t>
  </si>
  <si>
    <t>E  '작업효율(양호0.7,보통0.5,불량0.3)'= 0.5</t>
  </si>
  <si>
    <t xml:space="preserve">P   중복 다짐회수(회)  =57   </t>
  </si>
  <si>
    <t>P  '중복 다짐회수(회)' =57</t>
  </si>
  <si>
    <t xml:space="preserve">Q   시간당 작업량(M3/HR)  =A*N*H*F*E/P= 4.377 </t>
  </si>
  <si>
    <t>Q  '시간당 작업량(M3/HR)' =A*N*H*f*E/P=?</t>
  </si>
  <si>
    <t xml:space="preserve"> 재료비:  1077 / 4.377 = 246 </t>
  </si>
  <si>
    <t>'재료비:' ~00001630008000000.M~ / {Q} =?MA+</t>
  </si>
  <si>
    <t xml:space="preserve"> 노무비:  25683 / 4.377 = 5867.7 </t>
  </si>
  <si>
    <t>'노무비:' ~00001630008000000.L~ / {Q} =?LA+</t>
  </si>
  <si>
    <t xml:space="preserve"> 경  비:  440 / 4.377 = 100.5 </t>
  </si>
  <si>
    <t>'경  비:' ~00001630008000000.E~ / {Q} =?EQ+</t>
  </si>
  <si>
    <t xml:space="preserve">   합  계    </t>
  </si>
  <si>
    <t>&gt;&gt;'합  계'</t>
  </si>
  <si>
    <t xml:space="preserve">토사 운반/단지외 10km  보통, 덤프 15ton+굴삭기 0.7m3(고르기 별도)  M3  ( 산근 3 ) </t>
  </si>
  <si>
    <t xml:space="preserve"> 운반거리 L=10KN,(적재,고르기별도) M3    </t>
  </si>
  <si>
    <t>'운반거리 L=10KN,(적재,고르기별도) M3'</t>
  </si>
  <si>
    <t xml:space="preserve"> 차량속도= 30KM/V1,35KM/V2,35KM/V3,35KM/V4,30KM/V5,35KM/V6     </t>
  </si>
  <si>
    <t>'차량속도= 30KM/V1,35KM/V2,35KM/V3,35KM/V4,30KM/V5,35KM/V6 '</t>
  </si>
  <si>
    <t xml:space="preserve">     ○------------------0------------0----------------○10KM  </t>
  </si>
  <si>
    <t xml:space="preserve">   ' ○------------------0------------0----------------○10KM '</t>
  </si>
  <si>
    <t xml:space="preserve"> 운반거리=단지대L1=0.5KM,시내외L2=9.0KM,사토장L3=0.5KM    </t>
  </si>
  <si>
    <t>'운반거리=단지대L1=0.5KM,시내외L2=9.0KM,사토장L3=0.5KM'</t>
  </si>
  <si>
    <t xml:space="preserve"> 1.덤프트럭,15톤 </t>
  </si>
  <si>
    <t>'1.덤프트럭,15톤'</t>
  </si>
  <si>
    <t xml:space="preserve">T    적재용량(톤)  =15   </t>
  </si>
  <si>
    <t>T   '적재용량(톤)' =15</t>
  </si>
  <si>
    <t xml:space="preserve">R1   토석의 단위중량(톤)  =1.7   </t>
  </si>
  <si>
    <t>r1  '토석의 단위중량(톤)' =1.7</t>
  </si>
  <si>
    <t xml:space="preserve">L    토량 변화율  =1.25   </t>
  </si>
  <si>
    <t>L   '토량 변화율' =1.25</t>
  </si>
  <si>
    <t xml:space="preserve">Q1   1회 적재량(M3)  =T/R1*L= 11.0294 </t>
  </si>
  <si>
    <t>q1  '1회 적재량(M3)' =T/r1*L=?</t>
  </si>
  <si>
    <t xml:space="preserve">F    토량 환산계수(1/L)  =1/L= 0.8 </t>
  </si>
  <si>
    <t>f   '토량 환산계수(1/L)' =1/L=?</t>
  </si>
  <si>
    <t xml:space="preserve">E    작업효율  =0.9   </t>
  </si>
  <si>
    <t>E   '작업효율' =0.9</t>
  </si>
  <si>
    <t xml:space="preserve">CMS  적재기계 1회 싸이클시간(SEC)  =20   </t>
  </si>
  <si>
    <t>Cms '적재기계 1회 싸이클시간(SEC)' =20</t>
  </si>
  <si>
    <t xml:space="preserve">V1   단지내적재운반속도(KM/HR)  =15   </t>
  </si>
  <si>
    <t>V1  '단지내적재운반속도(KM/HR)' =15</t>
  </si>
  <si>
    <t xml:space="preserve">V2   단지내공차운반속도(KM/HR)  =20   </t>
  </si>
  <si>
    <t>V2  '단지내공차운반속도(KM/HR)' =20</t>
  </si>
  <si>
    <t xml:space="preserve">V3   시내외포장적재운반속도(KM/HR)  =35   </t>
  </si>
  <si>
    <t>V3  '시내외포장적재운반속도(KM/HR)' =35</t>
  </si>
  <si>
    <t xml:space="preserve">V4   시내외포장공차운반속도(KM/HR)  =35   </t>
  </si>
  <si>
    <t>V4  '시내외포장공차운반속도(KM/HR)' =35</t>
  </si>
  <si>
    <t xml:space="preserve">V5   사토장적재운반속도(KM/HR)  =15   </t>
  </si>
  <si>
    <t>V5  '사토장적재운반속도(KM/HR)' =15</t>
  </si>
  <si>
    <t xml:space="preserve">V6   사토장공차운반속도(KM/HR)  =20   </t>
  </si>
  <si>
    <t>V6  '사토장공차운반속도(KM/HR)' =20</t>
  </si>
  <si>
    <t xml:space="preserve">L1   단지내운반거리(KM)  =0.5   </t>
  </si>
  <si>
    <t>L1  '단지내운반거리(KM)' =0.5</t>
  </si>
  <si>
    <t xml:space="preserve">L2   시내외포장(KM)  =9.0   </t>
  </si>
  <si>
    <t>L2  '시내외포장(KM)' =9.0</t>
  </si>
  <si>
    <t xml:space="preserve">L3   사토장비포장(KM)  =0.5   </t>
  </si>
  <si>
    <t>L3  '사토장비포장(KM)' =0.5</t>
  </si>
  <si>
    <t xml:space="preserve">T2   왕복시간(MIN)  =((L1/V1)+(L1/V2)+(L2/V3)+(L2/V4)+(L3/V5)+(L3/V6))*60= 37.8571 </t>
  </si>
  <si>
    <t>t2  '왕복시간(MIN)' =((L1/V1)+(L1/V2)+(L2/V3)+(L2/V4)+(L3/V5)+(L3/V6))*60=?</t>
  </si>
  <si>
    <t xml:space="preserve">T3   적하시간(MIN)양호0.5,보통0.8,불량1.1 =0.8   </t>
  </si>
  <si>
    <t>t3  '적하시간(MIN)양호0.5,보통0.8,불량1.1'=0.8</t>
  </si>
  <si>
    <t xml:space="preserve">T4   적재대기(MIN)양호0.15,보통0.42,불량0.7  =0.42   </t>
  </si>
  <si>
    <t>t4  '적재대기(MIN)양호0.15,보통0.42,불량0.7 '=0.42</t>
  </si>
  <si>
    <t xml:space="preserve">T5   적재합자동덮개설치및해체(MIN)  =0.5   </t>
  </si>
  <si>
    <t>t5  '적재합자동덮개설치및해체(MIN)' =0.5</t>
  </si>
  <si>
    <t xml:space="preserve">T6   세륜시간 (MIN)  =1.5   </t>
  </si>
  <si>
    <t>t6  '세륜시간 (MIN)' =1.5</t>
  </si>
  <si>
    <t xml:space="preserve">k    백호바켓계수  =1.1   </t>
  </si>
  <si>
    <t>k   '백호바켓계수' =1.1</t>
  </si>
  <si>
    <t xml:space="preserve">ES   작업효율(양호0.9,보통0.75,불량0.6) = 0.75   </t>
  </si>
  <si>
    <t>Es  '작업효율(양호0.9,보통0.75,불량0.6)'= 0.75</t>
  </si>
  <si>
    <t xml:space="preserve">N    덤프트럭 소요 백호 적재회수  =Q1/(0.7*K)= 14.32 </t>
  </si>
  <si>
    <t>n   '덤프트럭 소요 백호 적재회수' =q1/(0.7*k)=?</t>
  </si>
  <si>
    <t xml:space="preserve">CM   1회 싸이클 시간(MIN)  =CMS*N/(60*ES)+T2+T3+T4+T5+T6= 47.442 </t>
  </si>
  <si>
    <t>Cm  '1회 싸이클 시간(MIN)' =Cms*n/(60*Es)+t2+t3+t4+t5+t6=?</t>
  </si>
  <si>
    <t xml:space="preserve">Q    시간당 작업량(M3/HR)  =60*Q1*F*E/CM= 10.043 </t>
  </si>
  <si>
    <t>Q   '시간당 작업량(M3/HR)' =60*q1*f*E/Cm=?</t>
  </si>
  <si>
    <t xml:space="preserve"> 재료비:  28195 / 10.043 = 2807.4 </t>
  </si>
  <si>
    <t>'재료비:' ~00000602015000000.M~ / {Q} =?MA+</t>
  </si>
  <si>
    <t xml:space="preserve"> 노무비:  38972 / 10.043 = 3880.5 </t>
  </si>
  <si>
    <t>'노무비:' ~00000602015000000.L~ / {Q} =?LA+</t>
  </si>
  <si>
    <t xml:space="preserve"> 경  비:  18299 / 10.043 = 1822 </t>
  </si>
  <si>
    <t>'경  비:' ~00000602015000000.E~ / {Q} =?EQ+</t>
  </si>
  <si>
    <t xml:space="preserve">  소계    </t>
  </si>
  <si>
    <t>&gt;'소계'</t>
  </si>
  <si>
    <t xml:space="preserve"> 2.자동덮개시설,덤프15톤용 M3 </t>
  </si>
  <si>
    <t>'2.자동덮개시설,덤프15톤용 M3'</t>
  </si>
  <si>
    <t xml:space="preserve"> 재료비:  0 / 10.043 = 0 </t>
  </si>
  <si>
    <t>'재료비:' ~00000610015000000.M~ / {Q} =?MA+</t>
  </si>
  <si>
    <t xml:space="preserve"> 노무비:  0 / 10.043 = 0 </t>
  </si>
  <si>
    <t>'노무비:' ~00000610015000000.L~ / {Q} =?LA+</t>
  </si>
  <si>
    <t xml:space="preserve"> 경  비:  386 / 10.043 = 38.4 </t>
  </si>
  <si>
    <t>'경  비:' ~00000610015000000.E~ / {Q} =?EQ+</t>
  </si>
  <si>
    <t xml:space="preserve">운반비(트레일러 20ton+크레인 10ton)  철골, L:30km  TON  ( 산근 4 ) </t>
  </si>
  <si>
    <t xml:space="preserve"> 운반거리 L=30KM 트레일러(20톤) 톤당     </t>
  </si>
  <si>
    <t>'운반거리 L=30KM 트레일러(20톤) 톤당 '</t>
  </si>
  <si>
    <t xml:space="preserve"> 적용기준:현장에서 가까운 지역공장 상차도 </t>
  </si>
  <si>
    <t>'적용기준:현장에서 가까운 지역공장 상차도'</t>
  </si>
  <si>
    <t xml:space="preserve">          (인천제철,광양제철,포항 등) </t>
  </si>
  <si>
    <t>'         (인천제철,광양제철,포항 등)'</t>
  </si>
  <si>
    <t xml:space="preserve"> 차량속도=    0KM/V1     40KM/V2       25KM/V3     </t>
  </si>
  <si>
    <t>'차량속도=    0KM/V1     40KM/V2       25KM/V3 '</t>
  </si>
  <si>
    <t xml:space="preserve"> 생산공장 ○----------0-------------0----------○30KM  </t>
  </si>
  <si>
    <t>'생산공장 ○----------0-------------0----------○30KM '</t>
  </si>
  <si>
    <t xml:space="preserve"> 운반거리=공장L1=0.0KM,시내L2=29.5KM,공사장L3=0.5KM    </t>
  </si>
  <si>
    <t>'운반거리=공장L1=0.0KM,시내L2=29.5KM,공사장L3=0.5KM'</t>
  </si>
  <si>
    <t xml:space="preserve"> 1.트랙터및트레일러(20톤/HR) </t>
  </si>
  <si>
    <t>'1.트랙터및트레일러(20톤/HR)'</t>
  </si>
  <si>
    <t xml:space="preserve"> Q0  트레일러적재량(TON)  =20   </t>
  </si>
  <si>
    <t xml:space="preserve"> q0 '트레일러적재량(TON)' =20</t>
  </si>
  <si>
    <t xml:space="preserve"> Q1  1회적재량(TON)  =2   </t>
  </si>
  <si>
    <t xml:space="preserve"> q1 '1회적재량(TON)' =2</t>
  </si>
  <si>
    <t xml:space="preserve"> F   환산계수  =1   </t>
  </si>
  <si>
    <t xml:space="preserve"> F  '환산계수' =1</t>
  </si>
  <si>
    <t xml:space="preserve"> E   작업효율  =0.9   </t>
  </si>
  <si>
    <t xml:space="preserve"> E  '작업효율' =0.9</t>
  </si>
  <si>
    <t xml:space="preserve"> Es  적재효율 =0.5   </t>
  </si>
  <si>
    <t xml:space="preserve"> Es '적재효율'=0.5</t>
  </si>
  <si>
    <t xml:space="preserve"> N   적재횟수 =q0/q1 = 10    </t>
  </si>
  <si>
    <t xml:space="preserve"> N  '적재횟수'=q0/q1 ={?,'9U'}</t>
  </si>
  <si>
    <t xml:space="preserve">CMS  묶기30,회전30,풀기30(초) =30+30+30= 90 </t>
  </si>
  <si>
    <t>Cms '묶기30,회전30,풀기30(초)'=30+30+30=?</t>
  </si>
  <si>
    <t xml:space="preserve"> T1  적재시간(MIN)  =(CMS*N)/(60*ES)= 30 </t>
  </si>
  <si>
    <t xml:space="preserve"> t1 '적재시간(MIN)' =(Cms*n)/(60*Es)=?</t>
  </si>
  <si>
    <t xml:space="preserve"> L1  작업장내 운반거리(KM)  =0   </t>
  </si>
  <si>
    <t xml:space="preserve"> L1 '작업장내 운반거리(KM)' =0</t>
  </si>
  <si>
    <t xml:space="preserve"> L2  도로주행 운반거리(KM)  =29.5   </t>
  </si>
  <si>
    <t xml:space="preserve"> L2 '도로주행 운반거리(KM)' =29.5</t>
  </si>
  <si>
    <t xml:space="preserve"> L3  공사장내 운반거리(KM)  =0.5   </t>
  </si>
  <si>
    <t xml:space="preserve"> L3 '공사장내 운반거리(KM)' =0.5</t>
  </si>
  <si>
    <t xml:space="preserve"> V1  작업장내 운반속도(KM/HR)  =0   </t>
  </si>
  <si>
    <t xml:space="preserve"> V1 '작업장내 운반속도(KM/HR)' =0</t>
  </si>
  <si>
    <t xml:space="preserve"> V2  도로주행 운반속도(KM/HR)  =40   </t>
  </si>
  <si>
    <t xml:space="preserve"> V2 '도로주행 운반속도(KM/HR)' =40</t>
  </si>
  <si>
    <t xml:space="preserve"> V3  공사장내 운반속도(KM/HR)  =25   </t>
  </si>
  <si>
    <t xml:space="preserve"> V3 '공사장내 운반속도(KM/HR)' =25</t>
  </si>
  <si>
    <t xml:space="preserve"> T2  왕복시간(MIN)  =((L2/V2)+(L3/V3))*60*2= 90.9 </t>
  </si>
  <si>
    <t xml:space="preserve"> t2 '왕복시간(MIN)' =((L2/V2)+(L3/V3))*60*2=? </t>
  </si>
  <si>
    <t xml:space="preserve"> T3  적하시간(MIN) =(CMS*N)/(60*ES)= 30 </t>
  </si>
  <si>
    <t xml:space="preserve"> t3 '적하시간(MIN)'=(Cms*n)/(60*Es)=?</t>
  </si>
  <si>
    <t xml:space="preserve"> T4  적재대기시간(MIN)  =0.42   </t>
  </si>
  <si>
    <t xml:space="preserve"> t4 '적재대기시간(MIN)' =0.42</t>
  </si>
  <si>
    <t xml:space="preserve"> T6   세륜시간 (MIN)  =1.5   </t>
  </si>
  <si>
    <t xml:space="preserve"> t6  '세륜시간 (MIN)' =1.5</t>
  </si>
  <si>
    <t xml:space="preserve"> CM  1회싸이클시간(MIN)  =T1+T2+T3+T4+T6= 152.82 </t>
  </si>
  <si>
    <t xml:space="preserve"> CM '1회싸이클시간(MIN)' =t1+t2+t3+t4+t6=?</t>
  </si>
  <si>
    <t xml:space="preserve"> Q   시간당 작업량(TON/HR)  =(60*Q0*F*E)/CM= 7.067 </t>
  </si>
  <si>
    <t xml:space="preserve"> Q  '시간당 작업량(TON/HR)' =(60*q0*F*E)/CM=?</t>
  </si>
  <si>
    <t xml:space="preserve"> Z   차량실 작업량(TON/HR)  =(T2+T4)/CM*(1/Q)= 0.0845 </t>
  </si>
  <si>
    <t xml:space="preserve"> Z  '차량실 작업량(TON/HR)' =(T2+T4)/CM*(1/Q)=?  </t>
  </si>
  <si>
    <t xml:space="preserve"> 재료비:  29471 / 7.067*Z = 352.3 </t>
  </si>
  <si>
    <t>'재료비:' ~00002702002000000.M~ / {Q}*Z =?EQ+</t>
  </si>
  <si>
    <t xml:space="preserve"> 노무비:  38972 / 7.067 = 5514.6 </t>
  </si>
  <si>
    <t>'노무비:' ~00002702002000000.L~ / {Q} =?EQ+</t>
  </si>
  <si>
    <t xml:space="preserve"> 경  비:  15434 / 7.067 = 2183.9 </t>
  </si>
  <si>
    <t>'경  비:' ~00002702002000000.E~ / {Q} =?EQ+</t>
  </si>
  <si>
    <t xml:space="preserve"> 2.크레인(트럭탑재형)(10TON/HR) </t>
  </si>
  <si>
    <t>'2.크레인(트럭탑재형)(10TON/HR)'</t>
  </si>
  <si>
    <t xml:space="preserve"> Es  작업효율  =0.5   </t>
  </si>
  <si>
    <t xml:space="preserve"> Es '작업효율' =0.5</t>
  </si>
  <si>
    <t xml:space="preserve"> Q   크레인상,하차작업량(톤/HR)  =(3600*Q1*F*ES/CMS)= 40 </t>
  </si>
  <si>
    <t xml:space="preserve"> Q  '크레인상,하차작업량(톤/HR)' =(3600*q1*F*Es/Cms)=?</t>
  </si>
  <si>
    <t xml:space="preserve"> 재료비:  15882 / 40 = 397 </t>
  </si>
  <si>
    <t>'재료비:' ~00002105001000000.M~ / {Q} =?EQ+</t>
  </si>
  <si>
    <t xml:space="preserve"> 노무비:  33064 / 40 = 826.6 </t>
  </si>
  <si>
    <t>'노무비:' ~00002105001000000.L~ / {Q} =?EQ+</t>
  </si>
  <si>
    <t xml:space="preserve"> 경  비:  17839 / 40 = 445.9 </t>
  </si>
  <si>
    <t>'경  비:' ~00002105001000000.E~ / {Q} =?EQ+</t>
  </si>
  <si>
    <t xml:space="preserve"> 3.인력 </t>
  </si>
  <si>
    <t>'3.인력'</t>
  </si>
  <si>
    <t xml:space="preserve"> 비계공 </t>
  </si>
  <si>
    <t>'비계공'</t>
  </si>
  <si>
    <t xml:space="preserve"> 노무비:  224359*2/8/40 = 1402.2 </t>
  </si>
  <si>
    <t>'노무비:' ~L001010101000006.L~*2/8/{Q} =?EQ+</t>
  </si>
  <si>
    <t xml:space="preserve"> 보통인부 </t>
  </si>
  <si>
    <t>'보통인부'</t>
  </si>
  <si>
    <t xml:space="preserve"> 노무비:  125427*1/8/40 = 391.9 </t>
  </si>
  <si>
    <t xml:space="preserve">'노무비:' ~L001010101000002.L~*1/8/{Q} =?EQ+  </t>
  </si>
  <si>
    <t xml:space="preserve">운반비(트레일러 20ton+크레인 10ton)  철근, L:30km  TON  ( 산근 5 ) </t>
  </si>
  <si>
    <t xml:space="preserve"> Z  '차량실 작업량(TON/HR)' =(T2+T4)/CM*(1/Q)=?   </t>
  </si>
  <si>
    <t>단 가 대 비 표</t>
  </si>
  <si>
    <t>조달청가격</t>
  </si>
  <si>
    <t>PAGE</t>
  </si>
  <si>
    <t>거래가격</t>
  </si>
  <si>
    <t>유통물가</t>
  </si>
  <si>
    <t>물가자료</t>
  </si>
  <si>
    <t>조사가격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</si>
  <si>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</si>
  <si>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</si>
  <si>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</si>
  <si>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</si>
  <si>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</si>
  <si>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</si>
  <si>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</si>
  <si>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</si>
  <si>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</si>
  <si>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자재 6</t>
  </si>
  <si>
    <t>자재 7</t>
  </si>
  <si>
    <t>자재 8</t>
  </si>
  <si>
    <t>자재 9</t>
  </si>
  <si>
    <t>자재 10</t>
  </si>
  <si>
    <t>90</t>
  </si>
  <si>
    <t>자재 11</t>
  </si>
  <si>
    <t>자재 12</t>
  </si>
  <si>
    <t>1456</t>
  </si>
  <si>
    <t>1246</t>
  </si>
  <si>
    <t>자재 13</t>
  </si>
  <si>
    <t>자재 14</t>
  </si>
  <si>
    <t>1435</t>
  </si>
  <si>
    <t>1238</t>
  </si>
  <si>
    <t>자재 15</t>
  </si>
  <si>
    <t>자재 16</t>
  </si>
  <si>
    <t>자재 17</t>
  </si>
  <si>
    <t>1237</t>
  </si>
  <si>
    <t>자재 18</t>
  </si>
  <si>
    <t>자재 19</t>
  </si>
  <si>
    <t>자재 20</t>
  </si>
  <si>
    <t>1310</t>
  </si>
  <si>
    <t>1180</t>
  </si>
  <si>
    <t>자재 21</t>
  </si>
  <si>
    <t>자재 22</t>
  </si>
  <si>
    <t>자재 23</t>
  </si>
  <si>
    <t>37</t>
  </si>
  <si>
    <t>22</t>
  </si>
  <si>
    <t>자재 24</t>
  </si>
  <si>
    <t>42</t>
  </si>
  <si>
    <t>자재 25</t>
  </si>
  <si>
    <t>자재 26</t>
  </si>
  <si>
    <t>40</t>
  </si>
  <si>
    <t>자재 27</t>
  </si>
  <si>
    <t>45</t>
  </si>
  <si>
    <t>26</t>
  </si>
  <si>
    <t>자재 28</t>
  </si>
  <si>
    <t>자재 29</t>
  </si>
  <si>
    <t>자재 30</t>
  </si>
  <si>
    <t>자재 31</t>
  </si>
  <si>
    <t>59</t>
  </si>
  <si>
    <t>36</t>
  </si>
  <si>
    <t>자재 32</t>
  </si>
  <si>
    <t>436</t>
  </si>
  <si>
    <t>537</t>
  </si>
  <si>
    <t>자재 33</t>
  </si>
  <si>
    <t>94</t>
  </si>
  <si>
    <t>자재 34</t>
  </si>
  <si>
    <t>자재 35</t>
  </si>
  <si>
    <t>자재 36</t>
  </si>
  <si>
    <t>자재 37</t>
  </si>
  <si>
    <t>106</t>
  </si>
  <si>
    <t>자재 38</t>
  </si>
  <si>
    <t>88</t>
  </si>
  <si>
    <t>58</t>
  </si>
  <si>
    <t>자재 39</t>
  </si>
  <si>
    <t>513</t>
  </si>
  <si>
    <t>375</t>
  </si>
  <si>
    <t>자재 40</t>
  </si>
  <si>
    <t>614</t>
  </si>
  <si>
    <t>620</t>
  </si>
  <si>
    <t>자재 41</t>
  </si>
  <si>
    <t>566</t>
  </si>
  <si>
    <t>자재 42</t>
  </si>
  <si>
    <t>624</t>
  </si>
  <si>
    <t>418</t>
  </si>
  <si>
    <t>자재 43</t>
  </si>
  <si>
    <t>688</t>
  </si>
  <si>
    <t>자재 44</t>
  </si>
  <si>
    <t>430</t>
  </si>
  <si>
    <t>자재 45</t>
  </si>
  <si>
    <t>495</t>
  </si>
  <si>
    <t>자재 46</t>
  </si>
  <si>
    <t>510</t>
  </si>
  <si>
    <t>자재 47</t>
  </si>
  <si>
    <t>597</t>
  </si>
  <si>
    <t>자재 48</t>
  </si>
  <si>
    <t>598</t>
  </si>
  <si>
    <t>자재 49</t>
  </si>
  <si>
    <t>599</t>
  </si>
  <si>
    <t>자재 50</t>
  </si>
  <si>
    <t>610</t>
  </si>
  <si>
    <t>464</t>
  </si>
  <si>
    <t>자재 51</t>
  </si>
  <si>
    <t>자재 52</t>
  </si>
  <si>
    <t>자재 53</t>
  </si>
  <si>
    <t>자재 54</t>
  </si>
  <si>
    <t>자재 55</t>
  </si>
  <si>
    <t>자재 56</t>
  </si>
  <si>
    <t>자재 57</t>
  </si>
  <si>
    <t>136</t>
  </si>
  <si>
    <t>82</t>
  </si>
  <si>
    <t>자재 58</t>
  </si>
  <si>
    <t>84</t>
  </si>
  <si>
    <t>자재 59</t>
  </si>
  <si>
    <t>자재 60</t>
  </si>
  <si>
    <t>140</t>
  </si>
  <si>
    <t>86</t>
  </si>
  <si>
    <t>자재 61</t>
  </si>
  <si>
    <t>자재 62</t>
  </si>
  <si>
    <t>자재 63</t>
  </si>
  <si>
    <t>자재 64</t>
  </si>
  <si>
    <t>자재 65</t>
  </si>
  <si>
    <t>83</t>
  </si>
  <si>
    <t>53</t>
  </si>
  <si>
    <t>자재 66</t>
  </si>
  <si>
    <t>80</t>
  </si>
  <si>
    <t>49</t>
  </si>
  <si>
    <t>자재 67</t>
  </si>
  <si>
    <t>616</t>
  </si>
  <si>
    <t>자재 68</t>
  </si>
  <si>
    <t>611</t>
  </si>
  <si>
    <t>자재 69</t>
  </si>
  <si>
    <t>465</t>
  </si>
  <si>
    <t>자재 70</t>
  </si>
  <si>
    <t>자재 71</t>
  </si>
  <si>
    <t>자재 72</t>
  </si>
  <si>
    <t>1321</t>
  </si>
  <si>
    <t>1216</t>
  </si>
  <si>
    <t>자재 73</t>
  </si>
  <si>
    <t>자재 74</t>
  </si>
  <si>
    <t>479</t>
  </si>
  <si>
    <t>자재 75</t>
  </si>
  <si>
    <t>575</t>
  </si>
  <si>
    <t>자재 76</t>
  </si>
  <si>
    <t>자재 77</t>
  </si>
  <si>
    <t>자재 78</t>
  </si>
  <si>
    <t>573</t>
  </si>
  <si>
    <t>478</t>
  </si>
  <si>
    <t>자재 79</t>
  </si>
  <si>
    <t>자재 80</t>
  </si>
  <si>
    <t>570</t>
  </si>
  <si>
    <t>476</t>
  </si>
  <si>
    <t>자재 81</t>
  </si>
  <si>
    <t>477</t>
  </si>
  <si>
    <t>자재 82</t>
  </si>
  <si>
    <t>561</t>
  </si>
  <si>
    <t>395</t>
  </si>
  <si>
    <t>자재 83</t>
  </si>
  <si>
    <t>자재 84</t>
  </si>
  <si>
    <t>56</t>
  </si>
  <si>
    <t>자재 85</t>
  </si>
  <si>
    <t>65</t>
  </si>
  <si>
    <t>자재 86</t>
  </si>
  <si>
    <t>자재 87</t>
  </si>
  <si>
    <t>926</t>
  </si>
  <si>
    <t>자재 88</t>
  </si>
  <si>
    <t>자재 89</t>
  </si>
  <si>
    <t>자재 90</t>
  </si>
  <si>
    <t>516</t>
  </si>
  <si>
    <t>710</t>
  </si>
  <si>
    <t>자재 91</t>
  </si>
  <si>
    <t>자재 92</t>
  </si>
  <si>
    <t>1</t>
  </si>
  <si>
    <t>자재 93</t>
  </si>
  <si>
    <t>자재 94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</si>
  <si>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</si>
  <si>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</si>
  <si>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</si>
  <si>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</si>
  <si>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</si>
  <si>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</si>
  <si>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</si>
  <si>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</si>
  <si>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</si>
  <si>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</si>
  <si>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</si>
  <si>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</si>
  <si>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노임 12</t>
  </si>
  <si>
    <t>노임 13</t>
  </si>
  <si>
    <t>노임 14</t>
  </si>
  <si>
    <t>노임 15</t>
  </si>
  <si>
    <t>노임 16</t>
  </si>
  <si>
    <t>노임 17</t>
  </si>
  <si>
    <t>노임 18</t>
  </si>
  <si>
    <t>노임 19</t>
  </si>
  <si>
    <t>노임 20</t>
  </si>
  <si>
    <t>노임 21</t>
  </si>
  <si>
    <t>자재 95</t>
  </si>
  <si>
    <t>자재 96</t>
  </si>
  <si>
    <t>자재 97</t>
  </si>
  <si>
    <t>자재 98</t>
  </si>
  <si>
    <t>자재 99</t>
  </si>
  <si>
    <t>자재 100</t>
  </si>
  <si>
    <t>자재 101</t>
  </si>
  <si>
    <t>자재 102</t>
  </si>
  <si>
    <t>자재 103</t>
  </si>
  <si>
    <t>자재 104</t>
  </si>
  <si>
    <t>자재 105</t>
  </si>
  <si>
    <t>자재 106</t>
  </si>
  <si>
    <t>자재 107</t>
  </si>
  <si>
    <t>자재 108</t>
  </si>
  <si>
    <t>자재 109</t>
  </si>
  <si>
    <t>자재 110</t>
  </si>
  <si>
    <t>자재 111</t>
  </si>
  <si>
    <t>자재 112</t>
  </si>
  <si>
    <t>자재 113</t>
  </si>
  <si>
    <t>자재 114</t>
  </si>
  <si>
    <t>자재 115</t>
  </si>
  <si>
    <t>자재 116</t>
  </si>
  <si>
    <t>자재 117</t>
  </si>
  <si>
    <t>자재 118</t>
  </si>
  <si>
    <t>자재 119</t>
  </si>
  <si>
    <t>자재 120</t>
  </si>
  <si>
    <t>직  접  재  료  비</t>
  </si>
  <si>
    <t>간  접  재  료  비</t>
  </si>
  <si>
    <t>직  접  노  무  비</t>
  </si>
  <si>
    <t>산  재  보  험  료</t>
  </si>
  <si>
    <t>고  용  보  험  료</t>
  </si>
  <si>
    <t xml:space="preserve"> </t>
    <phoneticPr fontId="9" type="noConversion"/>
  </si>
  <si>
    <t xml:space="preserve">공 사 원 가 계 산 서 </t>
    <phoneticPr fontId="9" type="noConversion"/>
  </si>
  <si>
    <t>공    사    명  :</t>
    <phoneticPr fontId="9" type="noConversion"/>
  </si>
  <si>
    <t>양평우체국 임시청사 영업과 조성공사</t>
    <phoneticPr fontId="1" type="noConversion"/>
  </si>
  <si>
    <t>비                     목</t>
  </si>
  <si>
    <t>금             액</t>
  </si>
  <si>
    <t>구         성         비</t>
    <phoneticPr fontId="9" type="noConversion"/>
  </si>
  <si>
    <t>비             고</t>
  </si>
  <si>
    <t>공사기간:1개월 이하</t>
    <phoneticPr fontId="1" type="noConversion"/>
  </si>
  <si>
    <t>재 료 비</t>
    <phoneticPr fontId="9" type="noConversion"/>
  </si>
  <si>
    <t>순</t>
  </si>
  <si>
    <t>작업설,부산물(△)</t>
  </si>
  <si>
    <t>[  소            계  ]</t>
  </si>
  <si>
    <t>공</t>
  </si>
  <si>
    <t>노</t>
  </si>
  <si>
    <t>무</t>
    <phoneticPr fontId="9" type="noConversion"/>
  </si>
  <si>
    <t>간  접  노  무  비</t>
    <phoneticPr fontId="9" type="noConversion"/>
  </si>
  <si>
    <t>직접노무비 *</t>
    <phoneticPr fontId="9" type="noConversion"/>
  </si>
  <si>
    <t>비</t>
  </si>
  <si>
    <t>운       반       비</t>
  </si>
  <si>
    <t>사</t>
    <phoneticPr fontId="9" type="noConversion"/>
  </si>
  <si>
    <t>경</t>
  </si>
  <si>
    <t>기    계    경   비</t>
  </si>
  <si>
    <t>노무비 *</t>
    <phoneticPr fontId="9" type="noConversion"/>
  </si>
  <si>
    <t>퇴직 공제 부금비</t>
    <phoneticPr fontId="9" type="noConversion"/>
  </si>
  <si>
    <t>3억이상공사적용</t>
    <phoneticPr fontId="9" type="noConversion"/>
  </si>
  <si>
    <t>건강보험료</t>
    <phoneticPr fontId="9" type="noConversion"/>
  </si>
  <si>
    <t>1개월이상공사적용함</t>
    <phoneticPr fontId="9" type="noConversion"/>
  </si>
  <si>
    <t>원</t>
    <phoneticPr fontId="9" type="noConversion"/>
  </si>
  <si>
    <t>연금보험료</t>
    <phoneticPr fontId="9" type="noConversion"/>
  </si>
  <si>
    <t>직접노무비 *</t>
    <phoneticPr fontId="9" type="noConversion"/>
  </si>
  <si>
    <t>1개월이상공사적용함</t>
    <phoneticPr fontId="9" type="noConversion"/>
  </si>
  <si>
    <t>노인장기용양보험료</t>
    <phoneticPr fontId="9" type="noConversion"/>
  </si>
  <si>
    <t>건강보험료 *</t>
    <phoneticPr fontId="9" type="noConversion"/>
  </si>
  <si>
    <t>1개얼이상공사적용함</t>
    <phoneticPr fontId="9" type="noConversion"/>
  </si>
  <si>
    <t>공사이행보증수수료</t>
    <phoneticPr fontId="9" type="noConversion"/>
  </si>
  <si>
    <t>건설하도급대금  지급보증서발급수수료</t>
    <phoneticPr fontId="9" type="noConversion"/>
  </si>
  <si>
    <t>(재료비+직접노무비+산출경비) *</t>
    <phoneticPr fontId="9" type="noConversion"/>
  </si>
  <si>
    <t xml:space="preserve">50억미만(추정가격) </t>
    <phoneticPr fontId="9" type="noConversion"/>
  </si>
  <si>
    <t>건설기계대여대금  지급보증서발급수수료</t>
    <phoneticPr fontId="9" type="noConversion"/>
  </si>
  <si>
    <t>산업안전보건관리비</t>
    <phoneticPr fontId="9" type="noConversion"/>
  </si>
  <si>
    <t>※도급자관급포함시: ⓑ와 ⓒ 비교후 적은금액 적용(총괄기준)</t>
    <phoneticPr fontId="9" type="noConversion"/>
  </si>
  <si>
    <t xml:space="preserve">ⓐ. 일 반 경 우  </t>
    <phoneticPr fontId="9" type="noConversion"/>
  </si>
  <si>
    <t>(재료비+직접노무비) *</t>
    <phoneticPr fontId="9" type="noConversion"/>
  </si>
  <si>
    <t>ⓑ. ⓐ 의  1.2배</t>
    <phoneticPr fontId="9" type="noConversion"/>
  </si>
  <si>
    <t xml:space="preserve">ⓐ x 1.2 </t>
  </si>
  <si>
    <t>ⓒ.[직재+직노+도급자관급]</t>
    <phoneticPr fontId="9" type="noConversion"/>
  </si>
  <si>
    <t>(재료비+직접노무비+도급자관급) *</t>
    <phoneticPr fontId="9" type="noConversion"/>
  </si>
  <si>
    <t>도급자관급 : 부가세 및 수수료제외</t>
    <phoneticPr fontId="9" type="noConversion"/>
  </si>
  <si>
    <t>가</t>
  </si>
  <si>
    <t>기   타    경    비</t>
  </si>
  <si>
    <t>(재료비+노무비) *</t>
    <phoneticPr fontId="9" type="noConversion"/>
  </si>
  <si>
    <t xml:space="preserve"> </t>
    <phoneticPr fontId="9" type="noConversion"/>
  </si>
  <si>
    <t>환경보전비</t>
    <phoneticPr fontId="9" type="noConversion"/>
  </si>
  <si>
    <t>(재료비+직접노무비+산출경비) *</t>
    <phoneticPr fontId="9" type="noConversion"/>
  </si>
  <si>
    <t>계</t>
  </si>
  <si>
    <t>일      반     관     리     비</t>
  </si>
  <si>
    <t>계 *</t>
    <phoneticPr fontId="9" type="noConversion"/>
  </si>
  <si>
    <t xml:space="preserve"> </t>
    <phoneticPr fontId="9" type="noConversion"/>
  </si>
  <si>
    <t>이                              윤</t>
  </si>
  <si>
    <t>(노무비+경비+일반관리비) *</t>
    <phoneticPr fontId="9" type="noConversion"/>
  </si>
  <si>
    <t>단수정리</t>
    <phoneticPr fontId="9" type="noConversion"/>
  </si>
  <si>
    <t>실내공기측정비</t>
    <phoneticPr fontId="9" type="noConversion"/>
  </si>
  <si>
    <t>폐기물처리비/100톤미만</t>
    <phoneticPr fontId="9" type="noConversion"/>
  </si>
  <si>
    <t>공        급        가        액</t>
  </si>
  <si>
    <t>부      가     가     치     세</t>
  </si>
  <si>
    <t>공급가액 *</t>
    <phoneticPr fontId="9" type="noConversion"/>
  </si>
  <si>
    <t>친환경본인증 수수료</t>
    <phoneticPr fontId="9" type="noConversion"/>
  </si>
  <si>
    <t>설        계        금        액</t>
    <phoneticPr fontId="9" type="noConversion"/>
  </si>
  <si>
    <t>순공사비계</t>
    <phoneticPr fontId="9" type="noConversion"/>
  </si>
  <si>
    <t xml:space="preserve"> </t>
    <phoneticPr fontId="9" type="noConversion"/>
  </si>
  <si>
    <t>평당금액</t>
    <phoneticPr fontId="9" type="noConversion"/>
  </si>
  <si>
    <t>010102 목공사및수장공사</t>
    <phoneticPr fontId="1" type="noConversion"/>
  </si>
  <si>
    <t>전기온돌판넬설치</t>
    <phoneticPr fontId="1" type="noConversion"/>
  </si>
  <si>
    <t>방염</t>
    <phoneticPr fontId="1" type="noConversion"/>
  </si>
  <si>
    <t>롤스크린 설치</t>
    <phoneticPr fontId="1" type="noConversion"/>
  </si>
  <si>
    <t>900*2100 금융카운터 상부</t>
    <phoneticPr fontId="1" type="noConversion"/>
  </si>
  <si>
    <t>전면유리 방범필름 붙이기</t>
    <phoneticPr fontId="1" type="noConversion"/>
  </si>
  <si>
    <t>일반구조용각형강관, 각형강관, 200*100*4.5mm</t>
    <phoneticPr fontId="1" type="noConversion"/>
  </si>
  <si>
    <t>16mm, 복층(칼라)</t>
    <phoneticPr fontId="1" type="noConversion"/>
  </si>
  <si>
    <t>2구형, 간판 및 조명 등 부스 일체포함</t>
    <phoneticPr fontId="1" type="noConversion"/>
  </si>
  <si>
    <t>일반구조용각형강관, 각형강관, 100*100*2.3mm</t>
    <phoneticPr fontId="1" type="noConversion"/>
  </si>
  <si>
    <t>천단위 조정</t>
    <phoneticPr fontId="9" type="noConversion"/>
  </si>
</sst>
</file>

<file path=xl/styles.xml><?xml version="1.0" encoding="utf-8"?>
<styleSheet xmlns="http://schemas.openxmlformats.org/spreadsheetml/2006/main">
  <numFmts count="22">
    <numFmt numFmtId="41" formatCode="_-* #,##0_-;\-* #,##0_-;_-* &quot;-&quot;_-;_-@_-"/>
    <numFmt numFmtId="43" formatCode="_-* #,##0.00_-;\-* #,##0.00_-;_-* &quot;-&quot;??_-;_-@_-"/>
    <numFmt numFmtId="176" formatCode="#,###"/>
    <numFmt numFmtId="177" formatCode="#,###;\-#,###;#;"/>
    <numFmt numFmtId="178" formatCode="#,##0.00#"/>
    <numFmt numFmtId="179" formatCode="#,##0.0"/>
    <numFmt numFmtId="180" formatCode="#,##0.0;\-#,##0.0;#"/>
    <numFmt numFmtId="181" formatCode="#,##0;\-#,##0;#"/>
    <numFmt numFmtId="182" formatCode="#,##0.00#;\-#,##0.00#;#"/>
    <numFmt numFmtId="185" formatCode="#,##0_ "/>
    <numFmt numFmtId="186" formatCode="0.000%"/>
    <numFmt numFmtId="187" formatCode="\+0"/>
    <numFmt numFmtId="188" formatCode="_-* #,##0_-;\-* #,##0_-;_-* &quot;-&quot;??_-;_-@_-"/>
    <numFmt numFmtId="189" formatCode="0.0%"/>
    <numFmt numFmtId="190" formatCode="0.000"/>
    <numFmt numFmtId="191" formatCode="#,##0\ &quot;F&quot;;[Red]\-#,##0\ &quot;F&quot;"/>
    <numFmt numFmtId="192" formatCode="#,##0.00\ &quot;F&quot;;[Red]\-#,##0.00\ &quot;F&quot;"/>
    <numFmt numFmtId="193" formatCode="_ * #,##0_ ;_ * \-#,##0_ ;_ * &quot;-&quot;_ ;_ @_ "/>
    <numFmt numFmtId="194" formatCode="_ * #,##0.00_ ;_ * \-#,##0.00_ ;_ * &quot;-&quot;??_ ;_ @_ "/>
    <numFmt numFmtId="195" formatCode="&quot;SFr.&quot;#,##0.00;&quot;SFr.&quot;\-#,##0.00"/>
    <numFmt numFmtId="196" formatCode="0.0%;[Red]\(0.0%\)"/>
    <numFmt numFmtId="197" formatCode="&quot;₩&quot;#,##0.00;&quot;₩&quot;\-#,##0.00"/>
  </numFmts>
  <fonts count="4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HY헤드라인M"/>
      <family val="1"/>
      <charset val="129"/>
    </font>
    <font>
      <b/>
      <sz val="11"/>
      <name val="HY헤드라인M"/>
      <family val="1"/>
      <charset val="129"/>
    </font>
    <font>
      <sz val="11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16"/>
      <name val="HY헤드라인M"/>
      <family val="1"/>
      <charset val="129"/>
    </font>
    <font>
      <sz val="18"/>
      <name val="HY헤드라인M"/>
      <family val="1"/>
      <charset val="129"/>
    </font>
    <font>
      <b/>
      <u/>
      <sz val="12"/>
      <name val="HY헤드라인M"/>
      <family val="1"/>
      <charset val="129"/>
    </font>
    <font>
      <sz val="11"/>
      <color rgb="FFFF0000"/>
      <name val="HY헤드라인M"/>
      <family val="1"/>
      <charset val="129"/>
    </font>
    <font>
      <sz val="8"/>
      <name val="HY헤드라인M"/>
      <family val="1"/>
      <charset val="129"/>
    </font>
    <font>
      <sz val="8"/>
      <color indexed="10"/>
      <name val="HY헤드라인M"/>
      <family val="1"/>
      <charset val="129"/>
    </font>
    <font>
      <sz val="8"/>
      <color rgb="FFFF0000"/>
      <name val="HY헤드라인M"/>
      <family val="1"/>
      <charset val="129"/>
    </font>
    <font>
      <b/>
      <sz val="10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sz val="8"/>
      <color theme="1"/>
      <name val="HY헤드라인M"/>
      <family val="1"/>
      <charset val="129"/>
    </font>
    <font>
      <sz val="10"/>
      <color rgb="FFFF0000"/>
      <name val="HY헤드라인M"/>
      <family val="1"/>
      <charset val="129"/>
    </font>
    <font>
      <b/>
      <sz val="8"/>
      <color theme="1"/>
      <name val="HY헤드라인M"/>
      <family val="1"/>
      <charset val="129"/>
    </font>
    <font>
      <sz val="9"/>
      <name val="돋움체"/>
      <family val="3"/>
      <charset val="129"/>
    </font>
    <font>
      <sz val="10"/>
      <name val="돋움체"/>
      <family val="3"/>
      <charset val="129"/>
    </font>
    <font>
      <b/>
      <sz val="9"/>
      <name val="HY헤드라인M"/>
      <family val="1"/>
      <charset val="129"/>
    </font>
    <font>
      <b/>
      <sz val="9"/>
      <color rgb="FF00B050"/>
      <name val="HY헤드라인M"/>
      <family val="1"/>
      <charset val="129"/>
    </font>
    <font>
      <sz val="11"/>
      <color indexed="10"/>
      <name val="HY헤드라인M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1"/>
      <name val="굴림체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6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41" fontId="8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190" fontId="33" fillId="0" borderId="0" applyFont="0" applyFill="0" applyBorder="0" applyAlignment="0" applyProtection="0"/>
    <xf numFmtId="186" fontId="33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91" fontId="8" fillId="0" borderId="0" applyFont="0" applyFill="0" applyBorder="0" applyAlignment="0" applyProtection="0"/>
    <xf numFmtId="192" fontId="8" fillId="0" borderId="0" applyFont="0" applyFill="0" applyBorder="0" applyAlignment="0" applyProtection="0"/>
    <xf numFmtId="0" fontId="34" fillId="0" borderId="0"/>
    <xf numFmtId="0" fontId="35" fillId="0" borderId="0"/>
    <xf numFmtId="0" fontId="36" fillId="0" borderId="0"/>
    <xf numFmtId="193" fontId="36" fillId="0" borderId="0" applyFont="0" applyFill="0" applyBorder="0" applyAlignment="0" applyProtection="0"/>
    <xf numFmtId="194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195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0" fontId="36" fillId="0" borderId="0" applyFont="0" applyFill="0" applyBorder="0" applyAlignment="0" applyProtection="0"/>
    <xf numFmtId="2" fontId="36" fillId="0" borderId="0" applyFont="0" applyFill="0" applyBorder="0" applyAlignment="0" applyProtection="0"/>
    <xf numFmtId="0" fontId="38" fillId="0" borderId="30" applyNumberFormat="0" applyAlignment="0" applyProtection="0">
      <alignment horizontal="left" vertical="center"/>
    </xf>
    <xf numFmtId="0" fontId="38" fillId="0" borderId="31">
      <alignment horizontal="left" vertical="center"/>
    </xf>
    <xf numFmtId="0" fontId="39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6" fillId="0" borderId="0"/>
    <xf numFmtId="10" fontId="36" fillId="0" borderId="0" applyFont="0" applyFill="0" applyBorder="0" applyAlignment="0" applyProtection="0"/>
    <xf numFmtId="0" fontId="40" fillId="0" borderId="0"/>
    <xf numFmtId="0" fontId="36" fillId="0" borderId="32" applyNumberFormat="0" applyFont="0" applyFill="0" applyAlignment="0" applyProtection="0"/>
    <xf numFmtId="197" fontId="41" fillId="0" borderId="1">
      <alignment horizontal="right" vertical="center" shrinkToFit="1"/>
    </xf>
    <xf numFmtId="40" fontId="42" fillId="0" borderId="0" applyFont="0" applyFill="0" applyBorder="0" applyAlignment="0" applyProtection="0"/>
    <xf numFmtId="38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/>
    <xf numFmtId="41" fontId="44" fillId="0" borderId="0" applyFont="0" applyFill="0" applyBorder="0" applyAlignment="0" applyProtection="0">
      <alignment vertical="center"/>
    </xf>
    <xf numFmtId="0" fontId="37" fillId="0" borderId="0" applyFont="0" applyFill="0" applyBorder="0" applyAlignment="0" applyProtection="0"/>
    <xf numFmtId="0" fontId="45" fillId="0" borderId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>
      <alignment vertical="center"/>
    </xf>
    <xf numFmtId="0" fontId="8" fillId="0" borderId="0">
      <alignment vertical="center"/>
    </xf>
  </cellStyleXfs>
  <cellXfs count="187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181" fontId="5" fillId="0" borderId="1" xfId="0" applyNumberFormat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quotePrefix="1" applyFont="1" applyBorder="1" applyAlignment="1">
      <alignment vertical="center" wrapText="1"/>
    </xf>
    <xf numFmtId="0" fontId="5" fillId="0" borderId="3" xfId="0" quotePrefix="1" applyFont="1" applyBorder="1" applyAlignment="1">
      <alignment vertical="center" wrapText="1"/>
    </xf>
    <xf numFmtId="180" fontId="5" fillId="0" borderId="3" xfId="0" applyNumberFormat="1" applyFont="1" applyBorder="1" applyAlignment="1">
      <alignment vertical="center" wrapText="1"/>
    </xf>
    <xf numFmtId="181" fontId="5" fillId="0" borderId="4" xfId="0" applyNumberFormat="1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181" fontId="5" fillId="0" borderId="5" xfId="0" applyNumberFormat="1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182" fontId="5" fillId="0" borderId="1" xfId="0" quotePrefix="1" applyNumberFormat="1" applyFont="1" applyBorder="1" applyAlignment="1">
      <alignment vertical="center" wrapText="1"/>
    </xf>
    <xf numFmtId="182" fontId="5" fillId="0" borderId="1" xfId="0" applyNumberFormat="1" applyFont="1" applyBorder="1" applyAlignment="1">
      <alignment vertical="center" wrapText="1"/>
    </xf>
    <xf numFmtId="182" fontId="0" fillId="0" borderId="0" xfId="0" applyNumberFormat="1" applyAlignment="1">
      <alignment vertical="center"/>
    </xf>
    <xf numFmtId="41" fontId="15" fillId="0" borderId="0" xfId="1" applyFont="1" applyAlignment="1">
      <alignment vertical="center"/>
    </xf>
    <xf numFmtId="0" fontId="15" fillId="0" borderId="0" xfId="3" applyFont="1" applyAlignment="1">
      <alignment vertical="center"/>
    </xf>
    <xf numFmtId="0" fontId="12" fillId="0" borderId="0" xfId="3" applyFont="1" applyAlignment="1">
      <alignment vertical="center"/>
    </xf>
    <xf numFmtId="10" fontId="10" fillId="0" borderId="0" xfId="3" applyNumberFormat="1" applyFont="1" applyAlignment="1">
      <alignment horizontal="center" vertical="center"/>
    </xf>
    <xf numFmtId="0" fontId="16" fillId="0" borderId="0" xfId="3" applyFont="1" applyAlignment="1">
      <alignment horizontal="centerContinuous" vertical="center"/>
    </xf>
    <xf numFmtId="41" fontId="12" fillId="0" borderId="0" xfId="1" applyFont="1" applyAlignment="1">
      <alignment vertical="center"/>
    </xf>
    <xf numFmtId="41" fontId="17" fillId="0" borderId="0" xfId="1" applyFont="1" applyAlignment="1">
      <alignment vertical="center"/>
    </xf>
    <xf numFmtId="0" fontId="17" fillId="0" borderId="0" xfId="3" applyFont="1" applyAlignment="1">
      <alignment vertical="center"/>
    </xf>
    <xf numFmtId="0" fontId="18" fillId="2" borderId="8" xfId="3" applyFont="1" applyFill="1" applyBorder="1" applyAlignment="1">
      <alignment horizontal="distributed" vertical="center"/>
    </xf>
    <xf numFmtId="41" fontId="19" fillId="2" borderId="9" xfId="4" applyFont="1" applyFill="1" applyBorder="1" applyAlignment="1">
      <alignment vertical="center"/>
    </xf>
    <xf numFmtId="0" fontId="18" fillId="2" borderId="10" xfId="3" applyFont="1" applyFill="1" applyBorder="1" applyAlignment="1">
      <alignment vertical="center" shrinkToFit="1"/>
    </xf>
    <xf numFmtId="10" fontId="18" fillId="2" borderId="11" xfId="3" applyNumberFormat="1" applyFont="1" applyFill="1" applyBorder="1" applyAlignment="1">
      <alignment horizontal="center" vertical="center"/>
    </xf>
    <xf numFmtId="0" fontId="18" fillId="2" borderId="9" xfId="3" applyFont="1" applyFill="1" applyBorder="1" applyAlignment="1">
      <alignment vertical="center"/>
    </xf>
    <xf numFmtId="41" fontId="18" fillId="0" borderId="0" xfId="1" applyFont="1" applyAlignment="1">
      <alignment vertical="center"/>
    </xf>
    <xf numFmtId="0" fontId="18" fillId="0" borderId="0" xfId="3" applyFont="1" applyAlignment="1">
      <alignment vertical="center"/>
    </xf>
    <xf numFmtId="0" fontId="18" fillId="2" borderId="12" xfId="3" applyFont="1" applyFill="1" applyBorder="1" applyAlignment="1">
      <alignment horizontal="distributed" vertical="center"/>
    </xf>
    <xf numFmtId="41" fontId="18" fillId="2" borderId="13" xfId="4" applyFont="1" applyFill="1" applyBorder="1" applyAlignment="1">
      <alignment vertical="center"/>
    </xf>
    <xf numFmtId="0" fontId="18" fillId="2" borderId="14" xfId="3" applyFont="1" applyFill="1" applyBorder="1" applyAlignment="1">
      <alignment vertical="center" shrinkToFit="1"/>
    </xf>
    <xf numFmtId="10" fontId="18" fillId="2" borderId="15" xfId="3" applyNumberFormat="1" applyFont="1" applyFill="1" applyBorder="1" applyAlignment="1">
      <alignment horizontal="center" vertical="center"/>
    </xf>
    <xf numFmtId="0" fontId="18" fillId="2" borderId="13" xfId="3" applyFont="1" applyFill="1" applyBorder="1" applyAlignment="1">
      <alignment vertical="center"/>
    </xf>
    <xf numFmtId="185" fontId="19" fillId="2" borderId="13" xfId="4" applyNumberFormat="1" applyFont="1" applyFill="1" applyBorder="1" applyAlignment="1">
      <alignment vertical="center"/>
    </xf>
    <xf numFmtId="0" fontId="18" fillId="2" borderId="16" xfId="3" applyFont="1" applyFill="1" applyBorder="1" applyAlignment="1">
      <alignment horizontal="distributed" vertical="center"/>
    </xf>
    <xf numFmtId="41" fontId="18" fillId="2" borderId="17" xfId="4" applyFont="1" applyFill="1" applyBorder="1" applyAlignment="1">
      <alignment vertical="center"/>
    </xf>
    <xf numFmtId="0" fontId="18" fillId="2" borderId="18" xfId="3" applyFont="1" applyFill="1" applyBorder="1" applyAlignment="1">
      <alignment vertical="center" shrinkToFit="1"/>
    </xf>
    <xf numFmtId="10" fontId="18" fillId="2" borderId="19" xfId="3" applyNumberFormat="1" applyFont="1" applyFill="1" applyBorder="1" applyAlignment="1">
      <alignment horizontal="center" vertical="center"/>
    </xf>
    <xf numFmtId="0" fontId="18" fillId="2" borderId="17" xfId="3" applyFont="1" applyFill="1" applyBorder="1" applyAlignment="1">
      <alignment vertical="center"/>
    </xf>
    <xf numFmtId="0" fontId="18" fillId="2" borderId="0" xfId="3" applyFont="1" applyFill="1" applyBorder="1" applyAlignment="1">
      <alignment horizontal="center" vertical="center"/>
    </xf>
    <xf numFmtId="0" fontId="18" fillId="2" borderId="4" xfId="3" applyFont="1" applyFill="1" applyBorder="1" applyAlignment="1">
      <alignment horizontal="distributed" vertical="center"/>
    </xf>
    <xf numFmtId="41" fontId="19" fillId="2" borderId="20" xfId="4" applyFont="1" applyFill="1" applyBorder="1" applyAlignment="1">
      <alignment vertical="center"/>
    </xf>
    <xf numFmtId="0" fontId="18" fillId="2" borderId="21" xfId="3" applyFont="1" applyFill="1" applyBorder="1" applyAlignment="1">
      <alignment vertical="center" shrinkToFit="1"/>
    </xf>
    <xf numFmtId="10" fontId="18" fillId="2" borderId="22" xfId="3" applyNumberFormat="1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vertical="center"/>
    </xf>
    <xf numFmtId="41" fontId="18" fillId="0" borderId="0" xfId="3" applyNumberFormat="1" applyFont="1" applyAlignment="1">
      <alignment vertical="center"/>
    </xf>
    <xf numFmtId="0" fontId="18" fillId="2" borderId="14" xfId="3" applyFont="1" applyFill="1" applyBorder="1" applyAlignment="1">
      <alignment horizontal="right" vertical="center" shrinkToFit="1"/>
    </xf>
    <xf numFmtId="0" fontId="18" fillId="2" borderId="23" xfId="3" applyFont="1" applyFill="1" applyBorder="1" applyAlignment="1">
      <alignment horizontal="distributed" vertical="center"/>
    </xf>
    <xf numFmtId="41" fontId="18" fillId="2" borderId="24" xfId="4" applyFont="1" applyFill="1" applyBorder="1" applyAlignment="1">
      <alignment vertical="center"/>
    </xf>
    <xf numFmtId="0" fontId="18" fillId="2" borderId="25" xfId="3" applyFont="1" applyFill="1" applyBorder="1" applyAlignment="1">
      <alignment horizontal="right" vertical="center" shrinkToFit="1"/>
    </xf>
    <xf numFmtId="10" fontId="18" fillId="2" borderId="26" xfId="3" applyNumberFormat="1" applyFont="1" applyFill="1" applyBorder="1" applyAlignment="1">
      <alignment horizontal="center" vertical="center"/>
    </xf>
    <xf numFmtId="0" fontId="18" fillId="2" borderId="24" xfId="3" applyFont="1" applyFill="1" applyBorder="1" applyAlignment="1">
      <alignment vertical="center"/>
    </xf>
    <xf numFmtId="0" fontId="18" fillId="2" borderId="27" xfId="3" applyFont="1" applyFill="1" applyBorder="1" applyAlignment="1">
      <alignment horizontal="center" vertical="center"/>
    </xf>
    <xf numFmtId="0" fontId="18" fillId="2" borderId="10" xfId="3" applyFont="1" applyFill="1" applyBorder="1" applyAlignment="1">
      <alignment horizontal="right" vertical="center" shrinkToFit="1"/>
    </xf>
    <xf numFmtId="0" fontId="18" fillId="2" borderId="28" xfId="3" applyFont="1" applyFill="1" applyBorder="1" applyAlignment="1">
      <alignment horizontal="center" vertical="center"/>
    </xf>
    <xf numFmtId="41" fontId="19" fillId="2" borderId="13" xfId="4" applyFont="1" applyFill="1" applyBorder="1" applyAlignment="1">
      <alignment vertical="center"/>
    </xf>
    <xf numFmtId="0" fontId="18" fillId="0" borderId="28" xfId="3" applyFont="1" applyFill="1" applyBorder="1" applyAlignment="1">
      <alignment horizontal="center" vertical="center"/>
    </xf>
    <xf numFmtId="0" fontId="18" fillId="0" borderId="12" xfId="3" applyFont="1" applyFill="1" applyBorder="1" applyAlignment="1">
      <alignment horizontal="distributed" vertical="center"/>
    </xf>
    <xf numFmtId="41" fontId="18" fillId="0" borderId="13" xfId="4" applyFont="1" applyFill="1" applyBorder="1" applyAlignment="1">
      <alignment vertical="center"/>
    </xf>
    <xf numFmtId="0" fontId="18" fillId="0" borderId="14" xfId="3" applyFont="1" applyFill="1" applyBorder="1" applyAlignment="1">
      <alignment horizontal="right" vertical="center" shrinkToFit="1"/>
    </xf>
    <xf numFmtId="10" fontId="18" fillId="0" borderId="15" xfId="3" applyNumberFormat="1" applyFont="1" applyFill="1" applyBorder="1" applyAlignment="1">
      <alignment horizontal="center" vertical="center"/>
    </xf>
    <xf numFmtId="0" fontId="18" fillId="0" borderId="13" xfId="3" applyFont="1" applyFill="1" applyBorder="1" applyAlignment="1">
      <alignment vertical="center"/>
    </xf>
    <xf numFmtId="41" fontId="18" fillId="0" borderId="0" xfId="1" applyFont="1" applyFill="1" applyAlignment="1">
      <alignment vertical="center"/>
    </xf>
    <xf numFmtId="0" fontId="18" fillId="0" borderId="0" xfId="3" applyFont="1" applyFill="1" applyAlignment="1">
      <alignment vertical="center"/>
    </xf>
    <xf numFmtId="186" fontId="18" fillId="2" borderId="26" xfId="3" applyNumberFormat="1" applyFont="1" applyFill="1" applyBorder="1" applyAlignment="1">
      <alignment horizontal="center" vertical="center"/>
    </xf>
    <xf numFmtId="41" fontId="20" fillId="2" borderId="13" xfId="4" applyFont="1" applyFill="1" applyBorder="1" applyAlignment="1">
      <alignment vertical="center"/>
    </xf>
    <xf numFmtId="0" fontId="22" fillId="2" borderId="12" xfId="3" applyFont="1" applyFill="1" applyBorder="1" applyAlignment="1">
      <alignment horizontal="right" vertical="center"/>
    </xf>
    <xf numFmtId="41" fontId="23" fillId="2" borderId="13" xfId="4" applyFont="1" applyFill="1" applyBorder="1" applyAlignment="1">
      <alignment vertical="center"/>
    </xf>
    <xf numFmtId="10" fontId="23" fillId="2" borderId="15" xfId="3" applyNumberFormat="1" applyFont="1" applyFill="1" applyBorder="1" applyAlignment="1">
      <alignment horizontal="center" vertical="center"/>
    </xf>
    <xf numFmtId="187" fontId="18" fillId="2" borderId="13" xfId="4" quotePrefix="1" applyNumberFormat="1" applyFont="1" applyFill="1" applyBorder="1" applyAlignment="1">
      <alignment horizontal="left" vertical="center"/>
    </xf>
    <xf numFmtId="41" fontId="24" fillId="0" borderId="0" xfId="1" applyFont="1" applyAlignment="1">
      <alignment vertical="center"/>
    </xf>
    <xf numFmtId="41" fontId="22" fillId="2" borderId="12" xfId="4" applyFont="1" applyFill="1" applyBorder="1" applyAlignment="1">
      <alignment horizontal="right" vertical="center"/>
    </xf>
    <xf numFmtId="41" fontId="25" fillId="2" borderId="13" xfId="4" applyFont="1" applyFill="1" applyBorder="1" applyAlignment="1">
      <alignment vertical="center"/>
    </xf>
    <xf numFmtId="0" fontId="23" fillId="2" borderId="13" xfId="3" applyFont="1" applyFill="1" applyBorder="1" applyAlignment="1">
      <alignment horizontal="center" vertical="center" shrinkToFit="1"/>
    </xf>
    <xf numFmtId="188" fontId="18" fillId="0" borderId="0" xfId="3" applyNumberFormat="1" applyFont="1" applyAlignment="1">
      <alignment vertical="center"/>
    </xf>
    <xf numFmtId="41" fontId="22" fillId="0" borderId="12" xfId="4" applyFont="1" applyFill="1" applyBorder="1" applyAlignment="1">
      <alignment horizontal="right" vertical="center"/>
    </xf>
    <xf numFmtId="41" fontId="25" fillId="0" borderId="13" xfId="4" applyFont="1" applyFill="1" applyBorder="1" applyAlignment="1">
      <alignment vertical="center"/>
    </xf>
    <xf numFmtId="0" fontId="23" fillId="0" borderId="14" xfId="3" applyFont="1" applyFill="1" applyBorder="1" applyAlignment="1">
      <alignment horizontal="right" vertical="center" shrinkToFit="1"/>
    </xf>
    <xf numFmtId="10" fontId="23" fillId="0" borderId="15" xfId="3" applyNumberFormat="1" applyFont="1" applyFill="1" applyBorder="1" applyAlignment="1">
      <alignment horizontal="center" vertical="center"/>
    </xf>
    <xf numFmtId="187" fontId="18" fillId="0" borderId="13" xfId="4" quotePrefix="1" applyNumberFormat="1" applyFont="1" applyFill="1" applyBorder="1" applyAlignment="1">
      <alignment horizontal="left" vertical="center"/>
    </xf>
    <xf numFmtId="41" fontId="20" fillId="0" borderId="0" xfId="3" applyNumberFormat="1" applyFont="1" applyFill="1" applyAlignment="1">
      <alignment vertical="center"/>
    </xf>
    <xf numFmtId="41" fontId="18" fillId="0" borderId="0" xfId="3" applyNumberFormat="1" applyFont="1" applyFill="1" applyAlignment="1">
      <alignment vertical="center"/>
    </xf>
    <xf numFmtId="43" fontId="18" fillId="0" borderId="0" xfId="3" applyNumberFormat="1" applyFont="1" applyAlignment="1">
      <alignment vertical="center"/>
    </xf>
    <xf numFmtId="0" fontId="18" fillId="2" borderId="29" xfId="3" applyFont="1" applyFill="1" applyBorder="1" applyAlignment="1">
      <alignment horizontal="center" vertical="center"/>
    </xf>
    <xf numFmtId="41" fontId="18" fillId="2" borderId="8" xfId="4" applyFont="1" applyFill="1" applyBorder="1" applyAlignment="1">
      <alignment vertical="center"/>
    </xf>
    <xf numFmtId="41" fontId="18" fillId="2" borderId="12" xfId="4" applyFont="1" applyFill="1" applyBorder="1" applyAlignment="1">
      <alignment vertical="center"/>
    </xf>
    <xf numFmtId="186" fontId="18" fillId="2" borderId="15" xfId="3" applyNumberFormat="1" applyFont="1" applyFill="1" applyBorder="1" applyAlignment="1">
      <alignment horizontal="center" vertical="center"/>
    </xf>
    <xf numFmtId="41" fontId="19" fillId="2" borderId="12" xfId="4" applyFont="1" applyFill="1" applyBorder="1" applyAlignment="1">
      <alignment vertical="center"/>
    </xf>
    <xf numFmtId="0" fontId="18" fillId="2" borderId="14" xfId="3" applyFont="1" applyFill="1" applyBorder="1" applyAlignment="1">
      <alignment horizontal="left" vertical="center" shrinkToFit="1"/>
    </xf>
    <xf numFmtId="189" fontId="18" fillId="2" borderId="15" xfId="3" applyNumberFormat="1" applyFont="1" applyFill="1" applyBorder="1" applyAlignment="1">
      <alignment horizontal="center" vertical="center"/>
    </xf>
    <xf numFmtId="41" fontId="20" fillId="2" borderId="12" xfId="4" applyFont="1" applyFill="1" applyBorder="1" applyAlignment="1">
      <alignment vertical="center"/>
    </xf>
    <xf numFmtId="0" fontId="10" fillId="0" borderId="0" xfId="3" applyFont="1" applyFill="1" applyAlignment="1">
      <alignment vertical="center"/>
    </xf>
    <xf numFmtId="0" fontId="26" fillId="0" borderId="0" xfId="3" applyFont="1" applyFill="1" applyAlignment="1">
      <alignment vertical="center"/>
    </xf>
    <xf numFmtId="41" fontId="27" fillId="0" borderId="0" xfId="3" applyNumberFormat="1" applyFont="1" applyFill="1" applyAlignment="1">
      <alignment vertical="center"/>
    </xf>
    <xf numFmtId="41" fontId="10" fillId="0" borderId="0" xfId="4" applyFont="1" applyFill="1" applyAlignment="1">
      <alignment vertical="center" shrinkToFit="1"/>
    </xf>
    <xf numFmtId="10" fontId="10" fillId="0" borderId="0" xfId="3" applyNumberFormat="1" applyFont="1" applyFill="1" applyAlignment="1">
      <alignment horizontal="center" vertical="center"/>
    </xf>
    <xf numFmtId="41" fontId="12" fillId="0" borderId="0" xfId="1" applyFont="1" applyFill="1" applyAlignment="1">
      <alignment vertical="center"/>
    </xf>
    <xf numFmtId="188" fontId="18" fillId="0" borderId="0" xfId="3" applyNumberFormat="1" applyFont="1" applyFill="1" applyAlignment="1">
      <alignment vertical="center"/>
    </xf>
    <xf numFmtId="0" fontId="12" fillId="0" borderId="0" xfId="3" applyFont="1" applyFill="1" applyAlignment="1">
      <alignment vertical="center"/>
    </xf>
    <xf numFmtId="0" fontId="28" fillId="0" borderId="0" xfId="3" applyFont="1" applyAlignment="1">
      <alignment horizontal="right" vertical="center"/>
    </xf>
    <xf numFmtId="185" fontId="29" fillId="0" borderId="0" xfId="3" applyNumberFormat="1" applyFont="1" applyAlignment="1">
      <alignment horizontal="right" vertical="center"/>
    </xf>
    <xf numFmtId="41" fontId="12" fillId="0" borderId="0" xfId="4" applyFont="1" applyAlignment="1">
      <alignment vertical="center" shrinkToFit="1"/>
    </xf>
    <xf numFmtId="41" fontId="12" fillId="0" borderId="0" xfId="3" applyNumberFormat="1" applyFont="1" applyAlignment="1">
      <alignment vertical="center"/>
    </xf>
    <xf numFmtId="43" fontId="28" fillId="0" borderId="0" xfId="3" applyNumberFormat="1" applyFont="1" applyAlignment="1">
      <alignment vertical="center"/>
    </xf>
    <xf numFmtId="41" fontId="30" fillId="0" borderId="0" xfId="4" applyFont="1" applyAlignment="1">
      <alignment vertical="center" shrinkToFit="1"/>
    </xf>
    <xf numFmtId="41" fontId="12" fillId="0" borderId="0" xfId="4" applyFont="1" applyAlignment="1">
      <alignment vertical="center"/>
    </xf>
    <xf numFmtId="41" fontId="30" fillId="0" borderId="0" xfId="4" applyFont="1" applyAlignment="1">
      <alignment vertical="center"/>
    </xf>
    <xf numFmtId="41" fontId="12" fillId="0" borderId="0" xfId="3" applyNumberFormat="1" applyFont="1" applyAlignment="1">
      <alignment vertical="center" shrinkToFit="1"/>
    </xf>
    <xf numFmtId="0" fontId="12" fillId="0" borderId="0" xfId="3" applyFont="1" applyAlignment="1">
      <alignment horizontal="right" vertical="center"/>
    </xf>
    <xf numFmtId="43" fontId="12" fillId="0" borderId="0" xfId="4" applyNumberFormat="1" applyFont="1" applyAlignment="1">
      <alignment vertical="center"/>
    </xf>
    <xf numFmtId="0" fontId="12" fillId="0" borderId="0" xfId="3" applyFont="1" applyAlignment="1">
      <alignment vertical="center" shrinkToFit="1"/>
    </xf>
    <xf numFmtId="180" fontId="5" fillId="0" borderId="5" xfId="0" applyNumberFormat="1" applyFont="1" applyBorder="1" applyAlignment="1">
      <alignment vertical="center" wrapText="1"/>
    </xf>
    <xf numFmtId="0" fontId="23" fillId="2" borderId="14" xfId="3" applyFont="1" applyFill="1" applyBorder="1" applyAlignment="1">
      <alignment horizontal="right" vertical="center" shrinkToFit="1"/>
    </xf>
    <xf numFmtId="0" fontId="5" fillId="0" borderId="1" xfId="0" applyFont="1" applyBorder="1" applyAlignment="1">
      <alignment vertical="center" wrapText="1"/>
    </xf>
    <xf numFmtId="0" fontId="5" fillId="4" borderId="1" xfId="0" quotePrefix="1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176" fontId="5" fillId="4" borderId="1" xfId="0" applyNumberFormat="1" applyFont="1" applyFill="1" applyBorder="1" applyAlignment="1">
      <alignment vertical="center" wrapText="1"/>
    </xf>
    <xf numFmtId="0" fontId="12" fillId="0" borderId="0" xfId="3" applyFont="1" applyBorder="1" applyAlignment="1">
      <alignment horizontal="center" vertical="center" shrinkToFit="1"/>
    </xf>
    <xf numFmtId="0" fontId="11" fillId="2" borderId="33" xfId="3" applyFont="1" applyFill="1" applyBorder="1" applyAlignment="1">
      <alignment horizontal="center" vertical="center"/>
    </xf>
    <xf numFmtId="0" fontId="11" fillId="2" borderId="2" xfId="3" applyFont="1" applyFill="1" applyBorder="1" applyAlignment="1">
      <alignment horizontal="center" vertical="center"/>
    </xf>
    <xf numFmtId="0" fontId="18" fillId="2" borderId="2" xfId="3" applyFont="1" applyFill="1" applyBorder="1" applyAlignment="1">
      <alignment horizontal="center" vertical="center"/>
    </xf>
    <xf numFmtId="0" fontId="18" fillId="2" borderId="8" xfId="3" applyFont="1" applyFill="1" applyBorder="1" applyAlignment="1">
      <alignment vertical="center"/>
    </xf>
    <xf numFmtId="0" fontId="18" fillId="2" borderId="3" xfId="3" applyFont="1" applyFill="1" applyBorder="1" applyAlignment="1">
      <alignment horizontal="center" vertical="center"/>
    </xf>
    <xf numFmtId="0" fontId="18" fillId="2" borderId="12" xfId="3" applyFont="1" applyFill="1" applyBorder="1" applyAlignment="1">
      <alignment vertical="center"/>
    </xf>
    <xf numFmtId="0" fontId="18" fillId="2" borderId="23" xfId="3" applyFont="1" applyFill="1" applyBorder="1" applyAlignment="1">
      <alignment vertical="center"/>
    </xf>
    <xf numFmtId="0" fontId="18" fillId="2" borderId="16" xfId="3" applyFont="1" applyFill="1" applyBorder="1" applyAlignment="1">
      <alignment vertical="center"/>
    </xf>
    <xf numFmtId="0" fontId="18" fillId="2" borderId="4" xfId="3" applyFont="1" applyFill="1" applyBorder="1" applyAlignment="1">
      <alignment vertical="center"/>
    </xf>
    <xf numFmtId="0" fontId="18" fillId="2" borderId="12" xfId="3" applyFont="1" applyFill="1" applyBorder="1" applyAlignment="1">
      <alignment vertical="center" wrapText="1"/>
    </xf>
    <xf numFmtId="0" fontId="18" fillId="0" borderId="3" xfId="3" applyFont="1" applyFill="1" applyBorder="1" applyAlignment="1">
      <alignment horizontal="center" vertical="center"/>
    </xf>
    <xf numFmtId="0" fontId="18" fillId="0" borderId="12" xfId="3" applyFont="1" applyFill="1" applyBorder="1" applyAlignment="1">
      <alignment vertical="center"/>
    </xf>
    <xf numFmtId="0" fontId="23" fillId="2" borderId="12" xfId="3" applyFont="1" applyFill="1" applyBorder="1" applyAlignment="1">
      <alignment vertical="center" shrinkToFit="1"/>
    </xf>
    <xf numFmtId="0" fontId="23" fillId="0" borderId="12" xfId="3" applyFont="1" applyFill="1" applyBorder="1" applyAlignment="1">
      <alignment vertical="center" shrinkToFit="1"/>
    </xf>
    <xf numFmtId="0" fontId="18" fillId="2" borderId="5" xfId="3" applyFont="1" applyFill="1" applyBorder="1" applyAlignment="1">
      <alignment horizontal="center" vertical="center"/>
    </xf>
    <xf numFmtId="41" fontId="18" fillId="2" borderId="16" xfId="4" applyFont="1" applyFill="1" applyBorder="1" applyAlignment="1">
      <alignment vertical="center"/>
    </xf>
    <xf numFmtId="0" fontId="18" fillId="2" borderId="18" xfId="3" applyFont="1" applyFill="1" applyBorder="1" applyAlignment="1">
      <alignment horizontal="right" vertical="center" shrinkToFit="1"/>
    </xf>
    <xf numFmtId="0" fontId="5" fillId="5" borderId="1" xfId="0" quotePrefix="1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177" fontId="5" fillId="5" borderId="1" xfId="0" applyNumberFormat="1" applyFont="1" applyFill="1" applyBorder="1" applyAlignment="1">
      <alignment vertical="center" wrapText="1"/>
    </xf>
    <xf numFmtId="0" fontId="5" fillId="6" borderId="1" xfId="0" quotePrefix="1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177" fontId="5" fillId="6" borderId="1" xfId="0" applyNumberFormat="1" applyFont="1" applyFill="1" applyBorder="1" applyAlignment="1">
      <alignment vertical="center" wrapText="1"/>
    </xf>
    <xf numFmtId="0" fontId="18" fillId="2" borderId="14" xfId="3" applyFont="1" applyFill="1" applyBorder="1" applyAlignment="1">
      <alignment horizontal="distributed" vertical="center"/>
    </xf>
    <xf numFmtId="0" fontId="18" fillId="0" borderId="15" xfId="3" applyFont="1" applyBorder="1" applyAlignment="1">
      <alignment horizontal="distributed" vertical="center"/>
    </xf>
    <xf numFmtId="0" fontId="18" fillId="0" borderId="13" xfId="3" applyFont="1" applyBorder="1" applyAlignment="1">
      <alignment horizontal="distributed" vertical="center"/>
    </xf>
    <xf numFmtId="0" fontId="18" fillId="2" borderId="18" xfId="3" applyFont="1" applyFill="1" applyBorder="1" applyAlignment="1">
      <alignment horizontal="distributed" vertical="center"/>
    </xf>
    <xf numFmtId="0" fontId="18" fillId="0" borderId="19" xfId="3" applyFont="1" applyBorder="1" applyAlignment="1">
      <alignment horizontal="distributed" vertical="center"/>
    </xf>
    <xf numFmtId="0" fontId="18" fillId="0" borderId="17" xfId="3" applyFont="1" applyBorder="1" applyAlignment="1">
      <alignment horizontal="distributed" vertical="center"/>
    </xf>
    <xf numFmtId="0" fontId="13" fillId="0" borderId="0" xfId="3" applyFont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12" fillId="0" borderId="0" xfId="3" applyFont="1" applyBorder="1" applyAlignment="1">
      <alignment horizontal="center" vertical="center"/>
    </xf>
    <xf numFmtId="0" fontId="11" fillId="2" borderId="6" xfId="3" applyFont="1" applyFill="1" applyBorder="1" applyAlignment="1">
      <alignment horizontal="center" vertical="center"/>
    </xf>
    <xf numFmtId="0" fontId="12" fillId="0" borderId="31" xfId="3" applyFont="1" applyBorder="1" applyAlignment="1">
      <alignment horizontal="center" vertical="center"/>
    </xf>
    <xf numFmtId="0" fontId="12" fillId="0" borderId="7" xfId="3" applyFont="1" applyBorder="1" applyAlignment="1">
      <alignment horizontal="center" vertical="center"/>
    </xf>
    <xf numFmtId="0" fontId="18" fillId="2" borderId="2" xfId="3" applyFont="1" applyFill="1" applyBorder="1" applyAlignment="1">
      <alignment horizontal="center" vertical="center" textRotation="255"/>
    </xf>
    <xf numFmtId="0" fontId="18" fillId="2" borderId="3" xfId="3" applyFont="1" applyFill="1" applyBorder="1" applyAlignment="1">
      <alignment horizontal="center" vertical="center" textRotation="255"/>
    </xf>
    <xf numFmtId="0" fontId="18" fillId="2" borderId="5" xfId="3" applyFont="1" applyFill="1" applyBorder="1" applyAlignment="1">
      <alignment horizontal="center" vertical="center" textRotation="255"/>
    </xf>
    <xf numFmtId="0" fontId="21" fillId="3" borderId="14" xfId="3" applyFont="1" applyFill="1" applyBorder="1" applyAlignment="1">
      <alignment horizontal="center" vertical="center" shrinkToFit="1"/>
    </xf>
    <xf numFmtId="0" fontId="21" fillId="3" borderId="15" xfId="3" applyFont="1" applyFill="1" applyBorder="1" applyAlignment="1">
      <alignment horizontal="center" vertical="center" shrinkToFit="1"/>
    </xf>
    <xf numFmtId="0" fontId="21" fillId="3" borderId="13" xfId="3" applyFont="1" applyFill="1" applyBorder="1" applyAlignment="1">
      <alignment horizontal="center" vertical="center" shrinkToFit="1"/>
    </xf>
    <xf numFmtId="0" fontId="23" fillId="2" borderId="14" xfId="3" applyFont="1" applyFill="1" applyBorder="1" applyAlignment="1">
      <alignment horizontal="right" vertical="center" shrinkToFit="1"/>
    </xf>
    <xf numFmtId="0" fontId="23" fillId="2" borderId="15" xfId="3" applyFont="1" applyFill="1" applyBorder="1" applyAlignment="1">
      <alignment horizontal="right" vertical="center" shrinkToFit="1"/>
    </xf>
    <xf numFmtId="0" fontId="18" fillId="2" borderId="10" xfId="3" applyFont="1" applyFill="1" applyBorder="1" applyAlignment="1">
      <alignment horizontal="center" vertical="center"/>
    </xf>
    <xf numFmtId="0" fontId="18" fillId="0" borderId="11" xfId="3" applyFont="1" applyBorder="1" applyAlignment="1">
      <alignment horizontal="center" vertical="center"/>
    </xf>
    <xf numFmtId="0" fontId="18" fillId="0" borderId="9" xfId="3" applyFont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5" fillId="0" borderId="1" xfId="0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0" fontId="6" fillId="0" borderId="0" xfId="0" quotePrefix="1" applyFont="1" applyAlignment="1">
      <alignment vertical="center"/>
    </xf>
  </cellXfs>
  <cellStyles count="46">
    <cellStyle name="A¨­￠￢￠O [0]_INQUIRY ￠?￥i¨u¡AAⓒ￢Aⓒª " xfId="5"/>
    <cellStyle name="A¨­￠￢￠O_INQUIRY ￠?￥i¨u¡AAⓒ￢Aⓒª " xfId="6"/>
    <cellStyle name="AeE­ [0]_¼oAI¼º " xfId="7"/>
    <cellStyle name="AeE­_¼oAI¼º " xfId="8"/>
    <cellStyle name="AeE¡ⓒ [0]_INQUIRY ￠?￥i¨u¡AAⓒ￢Aⓒª " xfId="9"/>
    <cellStyle name="AeE¡ⓒ_INQUIRY ￠?￥i¨u¡AAⓒ￢Aⓒª " xfId="10"/>
    <cellStyle name="AÞ¸¶ [0]_¼oAI¼º " xfId="11"/>
    <cellStyle name="AÞ¸¶_¼oAI¼º " xfId="12"/>
    <cellStyle name="C¡IA¨ª_¡ic¨u¡A¨￢I¨￢¡Æ AN¡Æe " xfId="13"/>
    <cellStyle name="C￥AØ_  FAB AIA¤  " xfId="14"/>
    <cellStyle name="category" xfId="15"/>
    <cellStyle name="Comma [0]_ SG&amp;A Bridge " xfId="16"/>
    <cellStyle name="Comma_ SG&amp;A Bridge " xfId="17"/>
    <cellStyle name="Comma0" xfId="18"/>
    <cellStyle name="Curren?_x0012_퐀_x0017_?" xfId="19"/>
    <cellStyle name="Currency [0]_ SG&amp;A Bridge " xfId="20"/>
    <cellStyle name="Currency_ SG&amp;A Bridge " xfId="21"/>
    <cellStyle name="Currency0" xfId="22"/>
    <cellStyle name="Date" xfId="23"/>
    <cellStyle name="Fixed" xfId="24"/>
    <cellStyle name="Header1" xfId="25"/>
    <cellStyle name="Header2" xfId="26"/>
    <cellStyle name="Heading 1" xfId="27"/>
    <cellStyle name="Heading 2" xfId="28"/>
    <cellStyle name="Normal_ SG&amp;A Bridge " xfId="29"/>
    <cellStyle name="Percent [2]" xfId="30"/>
    <cellStyle name="subhead" xfId="31"/>
    <cellStyle name="Total" xfId="32"/>
    <cellStyle name="금액" xfId="33"/>
    <cellStyle name="똿뗦먛귟 [0.00]_PRODUCT DETAIL Q1" xfId="34"/>
    <cellStyle name="똿뗦먛귟_PRODUCT DETAIL Q1" xfId="35"/>
    <cellStyle name="믅됞 [0.00]_PRODUCT DETAIL Q1" xfId="36"/>
    <cellStyle name="믅됞_PRODUCT DETAIL Q1" xfId="37"/>
    <cellStyle name="뷭?_BOOKSHIP" xfId="38"/>
    <cellStyle name="쉼표 [0]" xfId="1" builtinId="6"/>
    <cellStyle name="쉼표 [0] 2" xfId="2"/>
    <cellStyle name="쉼표 [0] 3" xfId="39"/>
    <cellStyle name="쉼표 [0] 4" xfId="4"/>
    <cellStyle name="스타일 1" xfId="40"/>
    <cellStyle name="지정되지 않음" xfId="41"/>
    <cellStyle name="콤마 [0]_ 견적기준 FLOW " xfId="42"/>
    <cellStyle name="콤마_ 견적기준 FLOW " xfId="43"/>
    <cellStyle name="표준" xfId="0" builtinId="0"/>
    <cellStyle name="표준 2" xfId="3"/>
    <cellStyle name="표준 3" xfId="44"/>
    <cellStyle name="표준 4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AE\&#50857;&#50669;&#51077;&#52272;\&#48264;&#50669;&#47932;\&#48317;&#49328;&#48716;&#46377;\&#49324;&#50629;&#51109;\&#47196;&#45812;&#53076;&#53440;&#50892;\&#50900;&#47568;&#48372;&#44256;&#49436;\MJR\&#44277;&#50976;\&#54620;&#44397;&#51473;&#44277;&#50629;&#49884;&#4944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AE\&#50857;&#50669;&#51077;&#52272;\&#48264;&#50669;&#47932;\&#48317;&#49328;&#48716;&#46377;\&#49324;&#50629;&#51109;\&#47196;&#45812;&#53076;&#53440;&#50892;\&#50900;&#47568;&#48372;&#44256;&#49436;\MJR\&#44277;&#50976;\&#54620;&#44397;&#51473;&#44277;&#50629;&#48372;&#5050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AE\&#50857;&#50669;&#51077;&#52272;\&#48264;&#50669;&#47932;\&#48317;&#49328;&#48716;&#46377;\&#49324;&#50629;&#51109;\&#47196;&#45812;&#53076;&#53440;&#50892;\&#50900;&#47568;&#48372;&#44256;&#49436;\MJR\&#44277;&#50976;\&#47196;&#45812;&#53076;&#52509;&#44292;&#51228;&#50504;&#44204;&#51201;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AE\&#50857;&#50669;&#51077;&#52272;\&#48120;&#53000;&#46976;\&#44033;&#51333;&#51228;&#50504;&#49436;\2005\&#51204;&#51452;&#53076;&#50517;&#49660;&#54609;&#47792;\&#50696;&#49328;(&#53076;&#50517;&#49660;&#54609;&#47792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근무"/>
      <sheetName val="견적"/>
      <sheetName val="견적서"/>
      <sheetName val="견적내역"/>
      <sheetName val="산출기준"/>
      <sheetName val="인건"/>
      <sheetName val="소모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견적1안"/>
      <sheetName val="인건비내역1"/>
      <sheetName val="시설장비"/>
      <sheetName val="집기비품"/>
      <sheetName val="장비"/>
      <sheetName val="보안예산"/>
      <sheetName val="미화예산"/>
      <sheetName val="미화예산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1"/>
  <sheetViews>
    <sheetView showZeros="0" tabSelected="1" zoomScale="90" zoomScaleNormal="90" workbookViewId="0">
      <selection activeCell="E39" sqref="E39"/>
    </sheetView>
  </sheetViews>
  <sheetFormatPr defaultRowHeight="13.5"/>
  <cols>
    <col min="1" max="1" width="7.25" style="29" customWidth="1"/>
    <col min="2" max="2" width="5.5" style="29" customWidth="1"/>
    <col min="3" max="3" width="19.25" style="29" customWidth="1"/>
    <col min="4" max="4" width="21.125" style="29" customWidth="1"/>
    <col min="5" max="5" width="26.5" style="124" customWidth="1"/>
    <col min="6" max="6" width="7.25" style="30" customWidth="1"/>
    <col min="7" max="7" width="11.875" style="29" customWidth="1"/>
    <col min="8" max="8" width="30" style="29" customWidth="1"/>
    <col min="9" max="9" width="13.625" style="32" bestFit="1" customWidth="1"/>
    <col min="10" max="10" width="18.25" style="29" bestFit="1" customWidth="1"/>
    <col min="11" max="11" width="11.625" style="29" bestFit="1" customWidth="1"/>
    <col min="12" max="251" width="9" style="29"/>
    <col min="252" max="252" width="7.25" style="29" customWidth="1"/>
    <col min="253" max="253" width="5.5" style="29" customWidth="1"/>
    <col min="254" max="254" width="19.25" style="29" customWidth="1"/>
    <col min="255" max="255" width="21.125" style="29" customWidth="1"/>
    <col min="256" max="256" width="26.5" style="29" customWidth="1"/>
    <col min="257" max="257" width="7.25" style="29" customWidth="1"/>
    <col min="258" max="258" width="11.875" style="29" customWidth="1"/>
    <col min="259" max="259" width="30" style="29" customWidth="1"/>
    <col min="260" max="264" width="0" style="29" hidden="1" customWidth="1"/>
    <col min="265" max="265" width="9" style="29"/>
    <col min="266" max="266" width="10.125" style="29" bestFit="1" customWidth="1"/>
    <col min="267" max="507" width="9" style="29"/>
    <col min="508" max="508" width="7.25" style="29" customWidth="1"/>
    <col min="509" max="509" width="5.5" style="29" customWidth="1"/>
    <col min="510" max="510" width="19.25" style="29" customWidth="1"/>
    <col min="511" max="511" width="21.125" style="29" customWidth="1"/>
    <col min="512" max="512" width="26.5" style="29" customWidth="1"/>
    <col min="513" max="513" width="7.25" style="29" customWidth="1"/>
    <col min="514" max="514" width="11.875" style="29" customWidth="1"/>
    <col min="515" max="515" width="30" style="29" customWidth="1"/>
    <col min="516" max="520" width="0" style="29" hidden="1" customWidth="1"/>
    <col min="521" max="521" width="9" style="29"/>
    <col min="522" max="522" width="10.125" style="29" bestFit="1" customWidth="1"/>
    <col min="523" max="763" width="9" style="29"/>
    <col min="764" max="764" width="7.25" style="29" customWidth="1"/>
    <col min="765" max="765" width="5.5" style="29" customWidth="1"/>
    <col min="766" max="766" width="19.25" style="29" customWidth="1"/>
    <col min="767" max="767" width="21.125" style="29" customWidth="1"/>
    <col min="768" max="768" width="26.5" style="29" customWidth="1"/>
    <col min="769" max="769" width="7.25" style="29" customWidth="1"/>
    <col min="770" max="770" width="11.875" style="29" customWidth="1"/>
    <col min="771" max="771" width="30" style="29" customWidth="1"/>
    <col min="772" max="776" width="0" style="29" hidden="1" customWidth="1"/>
    <col min="777" max="777" width="9" style="29"/>
    <col min="778" max="778" width="10.125" style="29" bestFit="1" customWidth="1"/>
    <col min="779" max="1019" width="9" style="29"/>
    <col min="1020" max="1020" width="7.25" style="29" customWidth="1"/>
    <col min="1021" max="1021" width="5.5" style="29" customWidth="1"/>
    <col min="1022" max="1022" width="19.25" style="29" customWidth="1"/>
    <col min="1023" max="1023" width="21.125" style="29" customWidth="1"/>
    <col min="1024" max="1024" width="26.5" style="29" customWidth="1"/>
    <col min="1025" max="1025" width="7.25" style="29" customWidth="1"/>
    <col min="1026" max="1026" width="11.875" style="29" customWidth="1"/>
    <col min="1027" max="1027" width="30" style="29" customWidth="1"/>
    <col min="1028" max="1032" width="0" style="29" hidden="1" customWidth="1"/>
    <col min="1033" max="1033" width="9" style="29"/>
    <col min="1034" max="1034" width="10.125" style="29" bestFit="1" customWidth="1"/>
    <col min="1035" max="1275" width="9" style="29"/>
    <col min="1276" max="1276" width="7.25" style="29" customWidth="1"/>
    <col min="1277" max="1277" width="5.5" style="29" customWidth="1"/>
    <col min="1278" max="1278" width="19.25" style="29" customWidth="1"/>
    <col min="1279" max="1279" width="21.125" style="29" customWidth="1"/>
    <col min="1280" max="1280" width="26.5" style="29" customWidth="1"/>
    <col min="1281" max="1281" width="7.25" style="29" customWidth="1"/>
    <col min="1282" max="1282" width="11.875" style="29" customWidth="1"/>
    <col min="1283" max="1283" width="30" style="29" customWidth="1"/>
    <col min="1284" max="1288" width="0" style="29" hidden="1" customWidth="1"/>
    <col min="1289" max="1289" width="9" style="29"/>
    <col min="1290" max="1290" width="10.125" style="29" bestFit="1" customWidth="1"/>
    <col min="1291" max="1531" width="9" style="29"/>
    <col min="1532" max="1532" width="7.25" style="29" customWidth="1"/>
    <col min="1533" max="1533" width="5.5" style="29" customWidth="1"/>
    <col min="1534" max="1534" width="19.25" style="29" customWidth="1"/>
    <col min="1535" max="1535" width="21.125" style="29" customWidth="1"/>
    <col min="1536" max="1536" width="26.5" style="29" customWidth="1"/>
    <col min="1537" max="1537" width="7.25" style="29" customWidth="1"/>
    <col min="1538" max="1538" width="11.875" style="29" customWidth="1"/>
    <col min="1539" max="1539" width="30" style="29" customWidth="1"/>
    <col min="1540" max="1544" width="0" style="29" hidden="1" customWidth="1"/>
    <col min="1545" max="1545" width="9" style="29"/>
    <col min="1546" max="1546" width="10.125" style="29" bestFit="1" customWidth="1"/>
    <col min="1547" max="1787" width="9" style="29"/>
    <col min="1788" max="1788" width="7.25" style="29" customWidth="1"/>
    <col min="1789" max="1789" width="5.5" style="29" customWidth="1"/>
    <col min="1790" max="1790" width="19.25" style="29" customWidth="1"/>
    <col min="1791" max="1791" width="21.125" style="29" customWidth="1"/>
    <col min="1792" max="1792" width="26.5" style="29" customWidth="1"/>
    <col min="1793" max="1793" width="7.25" style="29" customWidth="1"/>
    <col min="1794" max="1794" width="11.875" style="29" customWidth="1"/>
    <col min="1795" max="1795" width="30" style="29" customWidth="1"/>
    <col min="1796" max="1800" width="0" style="29" hidden="1" customWidth="1"/>
    <col min="1801" max="1801" width="9" style="29"/>
    <col min="1802" max="1802" width="10.125" style="29" bestFit="1" customWidth="1"/>
    <col min="1803" max="2043" width="9" style="29"/>
    <col min="2044" max="2044" width="7.25" style="29" customWidth="1"/>
    <col min="2045" max="2045" width="5.5" style="29" customWidth="1"/>
    <col min="2046" max="2046" width="19.25" style="29" customWidth="1"/>
    <col min="2047" max="2047" width="21.125" style="29" customWidth="1"/>
    <col min="2048" max="2048" width="26.5" style="29" customWidth="1"/>
    <col min="2049" max="2049" width="7.25" style="29" customWidth="1"/>
    <col min="2050" max="2050" width="11.875" style="29" customWidth="1"/>
    <col min="2051" max="2051" width="30" style="29" customWidth="1"/>
    <col min="2052" max="2056" width="0" style="29" hidden="1" customWidth="1"/>
    <col min="2057" max="2057" width="9" style="29"/>
    <col min="2058" max="2058" width="10.125" style="29" bestFit="1" customWidth="1"/>
    <col min="2059" max="2299" width="9" style="29"/>
    <col min="2300" max="2300" width="7.25" style="29" customWidth="1"/>
    <col min="2301" max="2301" width="5.5" style="29" customWidth="1"/>
    <col min="2302" max="2302" width="19.25" style="29" customWidth="1"/>
    <col min="2303" max="2303" width="21.125" style="29" customWidth="1"/>
    <col min="2304" max="2304" width="26.5" style="29" customWidth="1"/>
    <col min="2305" max="2305" width="7.25" style="29" customWidth="1"/>
    <col min="2306" max="2306" width="11.875" style="29" customWidth="1"/>
    <col min="2307" max="2307" width="30" style="29" customWidth="1"/>
    <col min="2308" max="2312" width="0" style="29" hidden="1" customWidth="1"/>
    <col min="2313" max="2313" width="9" style="29"/>
    <col min="2314" max="2314" width="10.125" style="29" bestFit="1" customWidth="1"/>
    <col min="2315" max="2555" width="9" style="29"/>
    <col min="2556" max="2556" width="7.25" style="29" customWidth="1"/>
    <col min="2557" max="2557" width="5.5" style="29" customWidth="1"/>
    <col min="2558" max="2558" width="19.25" style="29" customWidth="1"/>
    <col min="2559" max="2559" width="21.125" style="29" customWidth="1"/>
    <col min="2560" max="2560" width="26.5" style="29" customWidth="1"/>
    <col min="2561" max="2561" width="7.25" style="29" customWidth="1"/>
    <col min="2562" max="2562" width="11.875" style="29" customWidth="1"/>
    <col min="2563" max="2563" width="30" style="29" customWidth="1"/>
    <col min="2564" max="2568" width="0" style="29" hidden="1" customWidth="1"/>
    <col min="2569" max="2569" width="9" style="29"/>
    <col min="2570" max="2570" width="10.125" style="29" bestFit="1" customWidth="1"/>
    <col min="2571" max="2811" width="9" style="29"/>
    <col min="2812" max="2812" width="7.25" style="29" customWidth="1"/>
    <col min="2813" max="2813" width="5.5" style="29" customWidth="1"/>
    <col min="2814" max="2814" width="19.25" style="29" customWidth="1"/>
    <col min="2815" max="2815" width="21.125" style="29" customWidth="1"/>
    <col min="2816" max="2816" width="26.5" style="29" customWidth="1"/>
    <col min="2817" max="2817" width="7.25" style="29" customWidth="1"/>
    <col min="2818" max="2818" width="11.875" style="29" customWidth="1"/>
    <col min="2819" max="2819" width="30" style="29" customWidth="1"/>
    <col min="2820" max="2824" width="0" style="29" hidden="1" customWidth="1"/>
    <col min="2825" max="2825" width="9" style="29"/>
    <col min="2826" max="2826" width="10.125" style="29" bestFit="1" customWidth="1"/>
    <col min="2827" max="3067" width="9" style="29"/>
    <col min="3068" max="3068" width="7.25" style="29" customWidth="1"/>
    <col min="3069" max="3069" width="5.5" style="29" customWidth="1"/>
    <col min="3070" max="3070" width="19.25" style="29" customWidth="1"/>
    <col min="3071" max="3071" width="21.125" style="29" customWidth="1"/>
    <col min="3072" max="3072" width="26.5" style="29" customWidth="1"/>
    <col min="3073" max="3073" width="7.25" style="29" customWidth="1"/>
    <col min="3074" max="3074" width="11.875" style="29" customWidth="1"/>
    <col min="3075" max="3075" width="30" style="29" customWidth="1"/>
    <col min="3076" max="3080" width="0" style="29" hidden="1" customWidth="1"/>
    <col min="3081" max="3081" width="9" style="29"/>
    <col min="3082" max="3082" width="10.125" style="29" bestFit="1" customWidth="1"/>
    <col min="3083" max="3323" width="9" style="29"/>
    <col min="3324" max="3324" width="7.25" style="29" customWidth="1"/>
    <col min="3325" max="3325" width="5.5" style="29" customWidth="1"/>
    <col min="3326" max="3326" width="19.25" style="29" customWidth="1"/>
    <col min="3327" max="3327" width="21.125" style="29" customWidth="1"/>
    <col min="3328" max="3328" width="26.5" style="29" customWidth="1"/>
    <col min="3329" max="3329" width="7.25" style="29" customWidth="1"/>
    <col min="3330" max="3330" width="11.875" style="29" customWidth="1"/>
    <col min="3331" max="3331" width="30" style="29" customWidth="1"/>
    <col min="3332" max="3336" width="0" style="29" hidden="1" customWidth="1"/>
    <col min="3337" max="3337" width="9" style="29"/>
    <col min="3338" max="3338" width="10.125" style="29" bestFit="1" customWidth="1"/>
    <col min="3339" max="3579" width="9" style="29"/>
    <col min="3580" max="3580" width="7.25" style="29" customWidth="1"/>
    <col min="3581" max="3581" width="5.5" style="29" customWidth="1"/>
    <col min="3582" max="3582" width="19.25" style="29" customWidth="1"/>
    <col min="3583" max="3583" width="21.125" style="29" customWidth="1"/>
    <col min="3584" max="3584" width="26.5" style="29" customWidth="1"/>
    <col min="3585" max="3585" width="7.25" style="29" customWidth="1"/>
    <col min="3586" max="3586" width="11.875" style="29" customWidth="1"/>
    <col min="3587" max="3587" width="30" style="29" customWidth="1"/>
    <col min="3588" max="3592" width="0" style="29" hidden="1" customWidth="1"/>
    <col min="3593" max="3593" width="9" style="29"/>
    <col min="3594" max="3594" width="10.125" style="29" bestFit="1" customWidth="1"/>
    <col min="3595" max="3835" width="9" style="29"/>
    <col min="3836" max="3836" width="7.25" style="29" customWidth="1"/>
    <col min="3837" max="3837" width="5.5" style="29" customWidth="1"/>
    <col min="3838" max="3838" width="19.25" style="29" customWidth="1"/>
    <col min="3839" max="3839" width="21.125" style="29" customWidth="1"/>
    <col min="3840" max="3840" width="26.5" style="29" customWidth="1"/>
    <col min="3841" max="3841" width="7.25" style="29" customWidth="1"/>
    <col min="3842" max="3842" width="11.875" style="29" customWidth="1"/>
    <col min="3843" max="3843" width="30" style="29" customWidth="1"/>
    <col min="3844" max="3848" width="0" style="29" hidden="1" customWidth="1"/>
    <col min="3849" max="3849" width="9" style="29"/>
    <col min="3850" max="3850" width="10.125" style="29" bestFit="1" customWidth="1"/>
    <col min="3851" max="4091" width="9" style="29"/>
    <col min="4092" max="4092" width="7.25" style="29" customWidth="1"/>
    <col min="4093" max="4093" width="5.5" style="29" customWidth="1"/>
    <col min="4094" max="4094" width="19.25" style="29" customWidth="1"/>
    <col min="4095" max="4095" width="21.125" style="29" customWidth="1"/>
    <col min="4096" max="4096" width="26.5" style="29" customWidth="1"/>
    <col min="4097" max="4097" width="7.25" style="29" customWidth="1"/>
    <col min="4098" max="4098" width="11.875" style="29" customWidth="1"/>
    <col min="4099" max="4099" width="30" style="29" customWidth="1"/>
    <col min="4100" max="4104" width="0" style="29" hidden="1" customWidth="1"/>
    <col min="4105" max="4105" width="9" style="29"/>
    <col min="4106" max="4106" width="10.125" style="29" bestFit="1" customWidth="1"/>
    <col min="4107" max="4347" width="9" style="29"/>
    <col min="4348" max="4348" width="7.25" style="29" customWidth="1"/>
    <col min="4349" max="4349" width="5.5" style="29" customWidth="1"/>
    <col min="4350" max="4350" width="19.25" style="29" customWidth="1"/>
    <col min="4351" max="4351" width="21.125" style="29" customWidth="1"/>
    <col min="4352" max="4352" width="26.5" style="29" customWidth="1"/>
    <col min="4353" max="4353" width="7.25" style="29" customWidth="1"/>
    <col min="4354" max="4354" width="11.875" style="29" customWidth="1"/>
    <col min="4355" max="4355" width="30" style="29" customWidth="1"/>
    <col min="4356" max="4360" width="0" style="29" hidden="1" customWidth="1"/>
    <col min="4361" max="4361" width="9" style="29"/>
    <col min="4362" max="4362" width="10.125" style="29" bestFit="1" customWidth="1"/>
    <col min="4363" max="4603" width="9" style="29"/>
    <col min="4604" max="4604" width="7.25" style="29" customWidth="1"/>
    <col min="4605" max="4605" width="5.5" style="29" customWidth="1"/>
    <col min="4606" max="4606" width="19.25" style="29" customWidth="1"/>
    <col min="4607" max="4607" width="21.125" style="29" customWidth="1"/>
    <col min="4608" max="4608" width="26.5" style="29" customWidth="1"/>
    <col min="4609" max="4609" width="7.25" style="29" customWidth="1"/>
    <col min="4610" max="4610" width="11.875" style="29" customWidth="1"/>
    <col min="4611" max="4611" width="30" style="29" customWidth="1"/>
    <col min="4612" max="4616" width="0" style="29" hidden="1" customWidth="1"/>
    <col min="4617" max="4617" width="9" style="29"/>
    <col min="4618" max="4618" width="10.125" style="29" bestFit="1" customWidth="1"/>
    <col min="4619" max="4859" width="9" style="29"/>
    <col min="4860" max="4860" width="7.25" style="29" customWidth="1"/>
    <col min="4861" max="4861" width="5.5" style="29" customWidth="1"/>
    <col min="4862" max="4862" width="19.25" style="29" customWidth="1"/>
    <col min="4863" max="4863" width="21.125" style="29" customWidth="1"/>
    <col min="4864" max="4864" width="26.5" style="29" customWidth="1"/>
    <col min="4865" max="4865" width="7.25" style="29" customWidth="1"/>
    <col min="4866" max="4866" width="11.875" style="29" customWidth="1"/>
    <col min="4867" max="4867" width="30" style="29" customWidth="1"/>
    <col min="4868" max="4872" width="0" style="29" hidden="1" customWidth="1"/>
    <col min="4873" max="4873" width="9" style="29"/>
    <col min="4874" max="4874" width="10.125" style="29" bestFit="1" customWidth="1"/>
    <col min="4875" max="5115" width="9" style="29"/>
    <col min="5116" max="5116" width="7.25" style="29" customWidth="1"/>
    <col min="5117" max="5117" width="5.5" style="29" customWidth="1"/>
    <col min="5118" max="5118" width="19.25" style="29" customWidth="1"/>
    <col min="5119" max="5119" width="21.125" style="29" customWidth="1"/>
    <col min="5120" max="5120" width="26.5" style="29" customWidth="1"/>
    <col min="5121" max="5121" width="7.25" style="29" customWidth="1"/>
    <col min="5122" max="5122" width="11.875" style="29" customWidth="1"/>
    <col min="5123" max="5123" width="30" style="29" customWidth="1"/>
    <col min="5124" max="5128" width="0" style="29" hidden="1" customWidth="1"/>
    <col min="5129" max="5129" width="9" style="29"/>
    <col min="5130" max="5130" width="10.125" style="29" bestFit="1" customWidth="1"/>
    <col min="5131" max="5371" width="9" style="29"/>
    <col min="5372" max="5372" width="7.25" style="29" customWidth="1"/>
    <col min="5373" max="5373" width="5.5" style="29" customWidth="1"/>
    <col min="5374" max="5374" width="19.25" style="29" customWidth="1"/>
    <col min="5375" max="5375" width="21.125" style="29" customWidth="1"/>
    <col min="5376" max="5376" width="26.5" style="29" customWidth="1"/>
    <col min="5377" max="5377" width="7.25" style="29" customWidth="1"/>
    <col min="5378" max="5378" width="11.875" style="29" customWidth="1"/>
    <col min="5379" max="5379" width="30" style="29" customWidth="1"/>
    <col min="5380" max="5384" width="0" style="29" hidden="1" customWidth="1"/>
    <col min="5385" max="5385" width="9" style="29"/>
    <col min="5386" max="5386" width="10.125" style="29" bestFit="1" customWidth="1"/>
    <col min="5387" max="5627" width="9" style="29"/>
    <col min="5628" max="5628" width="7.25" style="29" customWidth="1"/>
    <col min="5629" max="5629" width="5.5" style="29" customWidth="1"/>
    <col min="5630" max="5630" width="19.25" style="29" customWidth="1"/>
    <col min="5631" max="5631" width="21.125" style="29" customWidth="1"/>
    <col min="5632" max="5632" width="26.5" style="29" customWidth="1"/>
    <col min="5633" max="5633" width="7.25" style="29" customWidth="1"/>
    <col min="5634" max="5634" width="11.875" style="29" customWidth="1"/>
    <col min="5635" max="5635" width="30" style="29" customWidth="1"/>
    <col min="5636" max="5640" width="0" style="29" hidden="1" customWidth="1"/>
    <col min="5641" max="5641" width="9" style="29"/>
    <col min="5642" max="5642" width="10.125" style="29" bestFit="1" customWidth="1"/>
    <col min="5643" max="5883" width="9" style="29"/>
    <col min="5884" max="5884" width="7.25" style="29" customWidth="1"/>
    <col min="5885" max="5885" width="5.5" style="29" customWidth="1"/>
    <col min="5886" max="5886" width="19.25" style="29" customWidth="1"/>
    <col min="5887" max="5887" width="21.125" style="29" customWidth="1"/>
    <col min="5888" max="5888" width="26.5" style="29" customWidth="1"/>
    <col min="5889" max="5889" width="7.25" style="29" customWidth="1"/>
    <col min="5890" max="5890" width="11.875" style="29" customWidth="1"/>
    <col min="5891" max="5891" width="30" style="29" customWidth="1"/>
    <col min="5892" max="5896" width="0" style="29" hidden="1" customWidth="1"/>
    <col min="5897" max="5897" width="9" style="29"/>
    <col min="5898" max="5898" width="10.125" style="29" bestFit="1" customWidth="1"/>
    <col min="5899" max="6139" width="9" style="29"/>
    <col min="6140" max="6140" width="7.25" style="29" customWidth="1"/>
    <col min="6141" max="6141" width="5.5" style="29" customWidth="1"/>
    <col min="6142" max="6142" width="19.25" style="29" customWidth="1"/>
    <col min="6143" max="6143" width="21.125" style="29" customWidth="1"/>
    <col min="6144" max="6144" width="26.5" style="29" customWidth="1"/>
    <col min="6145" max="6145" width="7.25" style="29" customWidth="1"/>
    <col min="6146" max="6146" width="11.875" style="29" customWidth="1"/>
    <col min="6147" max="6147" width="30" style="29" customWidth="1"/>
    <col min="6148" max="6152" width="0" style="29" hidden="1" customWidth="1"/>
    <col min="6153" max="6153" width="9" style="29"/>
    <col min="6154" max="6154" width="10.125" style="29" bestFit="1" customWidth="1"/>
    <col min="6155" max="6395" width="9" style="29"/>
    <col min="6396" max="6396" width="7.25" style="29" customWidth="1"/>
    <col min="6397" max="6397" width="5.5" style="29" customWidth="1"/>
    <col min="6398" max="6398" width="19.25" style="29" customWidth="1"/>
    <col min="6399" max="6399" width="21.125" style="29" customWidth="1"/>
    <col min="6400" max="6400" width="26.5" style="29" customWidth="1"/>
    <col min="6401" max="6401" width="7.25" style="29" customWidth="1"/>
    <col min="6402" max="6402" width="11.875" style="29" customWidth="1"/>
    <col min="6403" max="6403" width="30" style="29" customWidth="1"/>
    <col min="6404" max="6408" width="0" style="29" hidden="1" customWidth="1"/>
    <col min="6409" max="6409" width="9" style="29"/>
    <col min="6410" max="6410" width="10.125" style="29" bestFit="1" customWidth="1"/>
    <col min="6411" max="6651" width="9" style="29"/>
    <col min="6652" max="6652" width="7.25" style="29" customWidth="1"/>
    <col min="6653" max="6653" width="5.5" style="29" customWidth="1"/>
    <col min="6654" max="6654" width="19.25" style="29" customWidth="1"/>
    <col min="6655" max="6655" width="21.125" style="29" customWidth="1"/>
    <col min="6656" max="6656" width="26.5" style="29" customWidth="1"/>
    <col min="6657" max="6657" width="7.25" style="29" customWidth="1"/>
    <col min="6658" max="6658" width="11.875" style="29" customWidth="1"/>
    <col min="6659" max="6659" width="30" style="29" customWidth="1"/>
    <col min="6660" max="6664" width="0" style="29" hidden="1" customWidth="1"/>
    <col min="6665" max="6665" width="9" style="29"/>
    <col min="6666" max="6666" width="10.125" style="29" bestFit="1" customWidth="1"/>
    <col min="6667" max="6907" width="9" style="29"/>
    <col min="6908" max="6908" width="7.25" style="29" customWidth="1"/>
    <col min="6909" max="6909" width="5.5" style="29" customWidth="1"/>
    <col min="6910" max="6910" width="19.25" style="29" customWidth="1"/>
    <col min="6911" max="6911" width="21.125" style="29" customWidth="1"/>
    <col min="6912" max="6912" width="26.5" style="29" customWidth="1"/>
    <col min="6913" max="6913" width="7.25" style="29" customWidth="1"/>
    <col min="6914" max="6914" width="11.875" style="29" customWidth="1"/>
    <col min="6915" max="6915" width="30" style="29" customWidth="1"/>
    <col min="6916" max="6920" width="0" style="29" hidden="1" customWidth="1"/>
    <col min="6921" max="6921" width="9" style="29"/>
    <col min="6922" max="6922" width="10.125" style="29" bestFit="1" customWidth="1"/>
    <col min="6923" max="7163" width="9" style="29"/>
    <col min="7164" max="7164" width="7.25" style="29" customWidth="1"/>
    <col min="7165" max="7165" width="5.5" style="29" customWidth="1"/>
    <col min="7166" max="7166" width="19.25" style="29" customWidth="1"/>
    <col min="7167" max="7167" width="21.125" style="29" customWidth="1"/>
    <col min="7168" max="7168" width="26.5" style="29" customWidth="1"/>
    <col min="7169" max="7169" width="7.25" style="29" customWidth="1"/>
    <col min="7170" max="7170" width="11.875" style="29" customWidth="1"/>
    <col min="7171" max="7171" width="30" style="29" customWidth="1"/>
    <col min="7172" max="7176" width="0" style="29" hidden="1" customWidth="1"/>
    <col min="7177" max="7177" width="9" style="29"/>
    <col min="7178" max="7178" width="10.125" style="29" bestFit="1" customWidth="1"/>
    <col min="7179" max="7419" width="9" style="29"/>
    <col min="7420" max="7420" width="7.25" style="29" customWidth="1"/>
    <col min="7421" max="7421" width="5.5" style="29" customWidth="1"/>
    <col min="7422" max="7422" width="19.25" style="29" customWidth="1"/>
    <col min="7423" max="7423" width="21.125" style="29" customWidth="1"/>
    <col min="7424" max="7424" width="26.5" style="29" customWidth="1"/>
    <col min="7425" max="7425" width="7.25" style="29" customWidth="1"/>
    <col min="7426" max="7426" width="11.875" style="29" customWidth="1"/>
    <col min="7427" max="7427" width="30" style="29" customWidth="1"/>
    <col min="7428" max="7432" width="0" style="29" hidden="1" customWidth="1"/>
    <col min="7433" max="7433" width="9" style="29"/>
    <col min="7434" max="7434" width="10.125" style="29" bestFit="1" customWidth="1"/>
    <col min="7435" max="7675" width="9" style="29"/>
    <col min="7676" max="7676" width="7.25" style="29" customWidth="1"/>
    <col min="7677" max="7677" width="5.5" style="29" customWidth="1"/>
    <col min="7678" max="7678" width="19.25" style="29" customWidth="1"/>
    <col min="7679" max="7679" width="21.125" style="29" customWidth="1"/>
    <col min="7680" max="7680" width="26.5" style="29" customWidth="1"/>
    <col min="7681" max="7681" width="7.25" style="29" customWidth="1"/>
    <col min="7682" max="7682" width="11.875" style="29" customWidth="1"/>
    <col min="7683" max="7683" width="30" style="29" customWidth="1"/>
    <col min="7684" max="7688" width="0" style="29" hidden="1" customWidth="1"/>
    <col min="7689" max="7689" width="9" style="29"/>
    <col min="7690" max="7690" width="10.125" style="29" bestFit="1" customWidth="1"/>
    <col min="7691" max="7931" width="9" style="29"/>
    <col min="7932" max="7932" width="7.25" style="29" customWidth="1"/>
    <col min="7933" max="7933" width="5.5" style="29" customWidth="1"/>
    <col min="7934" max="7934" width="19.25" style="29" customWidth="1"/>
    <col min="7935" max="7935" width="21.125" style="29" customWidth="1"/>
    <col min="7936" max="7936" width="26.5" style="29" customWidth="1"/>
    <col min="7937" max="7937" width="7.25" style="29" customWidth="1"/>
    <col min="7938" max="7938" width="11.875" style="29" customWidth="1"/>
    <col min="7939" max="7939" width="30" style="29" customWidth="1"/>
    <col min="7940" max="7944" width="0" style="29" hidden="1" customWidth="1"/>
    <col min="7945" max="7945" width="9" style="29"/>
    <col min="7946" max="7946" width="10.125" style="29" bestFit="1" customWidth="1"/>
    <col min="7947" max="8187" width="9" style="29"/>
    <col min="8188" max="8188" width="7.25" style="29" customWidth="1"/>
    <col min="8189" max="8189" width="5.5" style="29" customWidth="1"/>
    <col min="8190" max="8190" width="19.25" style="29" customWidth="1"/>
    <col min="8191" max="8191" width="21.125" style="29" customWidth="1"/>
    <col min="8192" max="8192" width="26.5" style="29" customWidth="1"/>
    <col min="8193" max="8193" width="7.25" style="29" customWidth="1"/>
    <col min="8194" max="8194" width="11.875" style="29" customWidth="1"/>
    <col min="8195" max="8195" width="30" style="29" customWidth="1"/>
    <col min="8196" max="8200" width="0" style="29" hidden="1" customWidth="1"/>
    <col min="8201" max="8201" width="9" style="29"/>
    <col min="8202" max="8202" width="10.125" style="29" bestFit="1" customWidth="1"/>
    <col min="8203" max="8443" width="9" style="29"/>
    <col min="8444" max="8444" width="7.25" style="29" customWidth="1"/>
    <col min="8445" max="8445" width="5.5" style="29" customWidth="1"/>
    <col min="8446" max="8446" width="19.25" style="29" customWidth="1"/>
    <col min="8447" max="8447" width="21.125" style="29" customWidth="1"/>
    <col min="8448" max="8448" width="26.5" style="29" customWidth="1"/>
    <col min="8449" max="8449" width="7.25" style="29" customWidth="1"/>
    <col min="8450" max="8450" width="11.875" style="29" customWidth="1"/>
    <col min="8451" max="8451" width="30" style="29" customWidth="1"/>
    <col min="8452" max="8456" width="0" style="29" hidden="1" customWidth="1"/>
    <col min="8457" max="8457" width="9" style="29"/>
    <col min="8458" max="8458" width="10.125" style="29" bestFit="1" customWidth="1"/>
    <col min="8459" max="8699" width="9" style="29"/>
    <col min="8700" max="8700" width="7.25" style="29" customWidth="1"/>
    <col min="8701" max="8701" width="5.5" style="29" customWidth="1"/>
    <col min="8702" max="8702" width="19.25" style="29" customWidth="1"/>
    <col min="8703" max="8703" width="21.125" style="29" customWidth="1"/>
    <col min="8704" max="8704" width="26.5" style="29" customWidth="1"/>
    <col min="8705" max="8705" width="7.25" style="29" customWidth="1"/>
    <col min="8706" max="8706" width="11.875" style="29" customWidth="1"/>
    <col min="8707" max="8707" width="30" style="29" customWidth="1"/>
    <col min="8708" max="8712" width="0" style="29" hidden="1" customWidth="1"/>
    <col min="8713" max="8713" width="9" style="29"/>
    <col min="8714" max="8714" width="10.125" style="29" bestFit="1" customWidth="1"/>
    <col min="8715" max="8955" width="9" style="29"/>
    <col min="8956" max="8956" width="7.25" style="29" customWidth="1"/>
    <col min="8957" max="8957" width="5.5" style="29" customWidth="1"/>
    <col min="8958" max="8958" width="19.25" style="29" customWidth="1"/>
    <col min="8959" max="8959" width="21.125" style="29" customWidth="1"/>
    <col min="8960" max="8960" width="26.5" style="29" customWidth="1"/>
    <col min="8961" max="8961" width="7.25" style="29" customWidth="1"/>
    <col min="8962" max="8962" width="11.875" style="29" customWidth="1"/>
    <col min="8963" max="8963" width="30" style="29" customWidth="1"/>
    <col min="8964" max="8968" width="0" style="29" hidden="1" customWidth="1"/>
    <col min="8969" max="8969" width="9" style="29"/>
    <col min="8970" max="8970" width="10.125" style="29" bestFit="1" customWidth="1"/>
    <col min="8971" max="9211" width="9" style="29"/>
    <col min="9212" max="9212" width="7.25" style="29" customWidth="1"/>
    <col min="9213" max="9213" width="5.5" style="29" customWidth="1"/>
    <col min="9214" max="9214" width="19.25" style="29" customWidth="1"/>
    <col min="9215" max="9215" width="21.125" style="29" customWidth="1"/>
    <col min="9216" max="9216" width="26.5" style="29" customWidth="1"/>
    <col min="9217" max="9217" width="7.25" style="29" customWidth="1"/>
    <col min="9218" max="9218" width="11.875" style="29" customWidth="1"/>
    <col min="9219" max="9219" width="30" style="29" customWidth="1"/>
    <col min="9220" max="9224" width="0" style="29" hidden="1" customWidth="1"/>
    <col min="9225" max="9225" width="9" style="29"/>
    <col min="9226" max="9226" width="10.125" style="29" bestFit="1" customWidth="1"/>
    <col min="9227" max="9467" width="9" style="29"/>
    <col min="9468" max="9468" width="7.25" style="29" customWidth="1"/>
    <col min="9469" max="9469" width="5.5" style="29" customWidth="1"/>
    <col min="9470" max="9470" width="19.25" style="29" customWidth="1"/>
    <col min="9471" max="9471" width="21.125" style="29" customWidth="1"/>
    <col min="9472" max="9472" width="26.5" style="29" customWidth="1"/>
    <col min="9473" max="9473" width="7.25" style="29" customWidth="1"/>
    <col min="9474" max="9474" width="11.875" style="29" customWidth="1"/>
    <col min="9475" max="9475" width="30" style="29" customWidth="1"/>
    <col min="9476" max="9480" width="0" style="29" hidden="1" customWidth="1"/>
    <col min="9481" max="9481" width="9" style="29"/>
    <col min="9482" max="9482" width="10.125" style="29" bestFit="1" customWidth="1"/>
    <col min="9483" max="9723" width="9" style="29"/>
    <col min="9724" max="9724" width="7.25" style="29" customWidth="1"/>
    <col min="9725" max="9725" width="5.5" style="29" customWidth="1"/>
    <col min="9726" max="9726" width="19.25" style="29" customWidth="1"/>
    <col min="9727" max="9727" width="21.125" style="29" customWidth="1"/>
    <col min="9728" max="9728" width="26.5" style="29" customWidth="1"/>
    <col min="9729" max="9729" width="7.25" style="29" customWidth="1"/>
    <col min="9730" max="9730" width="11.875" style="29" customWidth="1"/>
    <col min="9731" max="9731" width="30" style="29" customWidth="1"/>
    <col min="9732" max="9736" width="0" style="29" hidden="1" customWidth="1"/>
    <col min="9737" max="9737" width="9" style="29"/>
    <col min="9738" max="9738" width="10.125" style="29" bestFit="1" customWidth="1"/>
    <col min="9739" max="9979" width="9" style="29"/>
    <col min="9980" max="9980" width="7.25" style="29" customWidth="1"/>
    <col min="9981" max="9981" width="5.5" style="29" customWidth="1"/>
    <col min="9982" max="9982" width="19.25" style="29" customWidth="1"/>
    <col min="9983" max="9983" width="21.125" style="29" customWidth="1"/>
    <col min="9984" max="9984" width="26.5" style="29" customWidth="1"/>
    <col min="9985" max="9985" width="7.25" style="29" customWidth="1"/>
    <col min="9986" max="9986" width="11.875" style="29" customWidth="1"/>
    <col min="9987" max="9987" width="30" style="29" customWidth="1"/>
    <col min="9988" max="9992" width="0" style="29" hidden="1" customWidth="1"/>
    <col min="9993" max="9993" width="9" style="29"/>
    <col min="9994" max="9994" width="10.125" style="29" bestFit="1" customWidth="1"/>
    <col min="9995" max="10235" width="9" style="29"/>
    <col min="10236" max="10236" width="7.25" style="29" customWidth="1"/>
    <col min="10237" max="10237" width="5.5" style="29" customWidth="1"/>
    <col min="10238" max="10238" width="19.25" style="29" customWidth="1"/>
    <col min="10239" max="10239" width="21.125" style="29" customWidth="1"/>
    <col min="10240" max="10240" width="26.5" style="29" customWidth="1"/>
    <col min="10241" max="10241" width="7.25" style="29" customWidth="1"/>
    <col min="10242" max="10242" width="11.875" style="29" customWidth="1"/>
    <col min="10243" max="10243" width="30" style="29" customWidth="1"/>
    <col min="10244" max="10248" width="0" style="29" hidden="1" customWidth="1"/>
    <col min="10249" max="10249" width="9" style="29"/>
    <col min="10250" max="10250" width="10.125" style="29" bestFit="1" customWidth="1"/>
    <col min="10251" max="10491" width="9" style="29"/>
    <col min="10492" max="10492" width="7.25" style="29" customWidth="1"/>
    <col min="10493" max="10493" width="5.5" style="29" customWidth="1"/>
    <col min="10494" max="10494" width="19.25" style="29" customWidth="1"/>
    <col min="10495" max="10495" width="21.125" style="29" customWidth="1"/>
    <col min="10496" max="10496" width="26.5" style="29" customWidth="1"/>
    <col min="10497" max="10497" width="7.25" style="29" customWidth="1"/>
    <col min="10498" max="10498" width="11.875" style="29" customWidth="1"/>
    <col min="10499" max="10499" width="30" style="29" customWidth="1"/>
    <col min="10500" max="10504" width="0" style="29" hidden="1" customWidth="1"/>
    <col min="10505" max="10505" width="9" style="29"/>
    <col min="10506" max="10506" width="10.125" style="29" bestFit="1" customWidth="1"/>
    <col min="10507" max="10747" width="9" style="29"/>
    <col min="10748" max="10748" width="7.25" style="29" customWidth="1"/>
    <col min="10749" max="10749" width="5.5" style="29" customWidth="1"/>
    <col min="10750" max="10750" width="19.25" style="29" customWidth="1"/>
    <col min="10751" max="10751" width="21.125" style="29" customWidth="1"/>
    <col min="10752" max="10752" width="26.5" style="29" customWidth="1"/>
    <col min="10753" max="10753" width="7.25" style="29" customWidth="1"/>
    <col min="10754" max="10754" width="11.875" style="29" customWidth="1"/>
    <col min="10755" max="10755" width="30" style="29" customWidth="1"/>
    <col min="10756" max="10760" width="0" style="29" hidden="1" customWidth="1"/>
    <col min="10761" max="10761" width="9" style="29"/>
    <col min="10762" max="10762" width="10.125" style="29" bestFit="1" customWidth="1"/>
    <col min="10763" max="11003" width="9" style="29"/>
    <col min="11004" max="11004" width="7.25" style="29" customWidth="1"/>
    <col min="11005" max="11005" width="5.5" style="29" customWidth="1"/>
    <col min="11006" max="11006" width="19.25" style="29" customWidth="1"/>
    <col min="11007" max="11007" width="21.125" style="29" customWidth="1"/>
    <col min="11008" max="11008" width="26.5" style="29" customWidth="1"/>
    <col min="11009" max="11009" width="7.25" style="29" customWidth="1"/>
    <col min="11010" max="11010" width="11.875" style="29" customWidth="1"/>
    <col min="11011" max="11011" width="30" style="29" customWidth="1"/>
    <col min="11012" max="11016" width="0" style="29" hidden="1" customWidth="1"/>
    <col min="11017" max="11017" width="9" style="29"/>
    <col min="11018" max="11018" width="10.125" style="29" bestFit="1" customWidth="1"/>
    <col min="11019" max="11259" width="9" style="29"/>
    <col min="11260" max="11260" width="7.25" style="29" customWidth="1"/>
    <col min="11261" max="11261" width="5.5" style="29" customWidth="1"/>
    <col min="11262" max="11262" width="19.25" style="29" customWidth="1"/>
    <col min="11263" max="11263" width="21.125" style="29" customWidth="1"/>
    <col min="11264" max="11264" width="26.5" style="29" customWidth="1"/>
    <col min="11265" max="11265" width="7.25" style="29" customWidth="1"/>
    <col min="11266" max="11266" width="11.875" style="29" customWidth="1"/>
    <col min="11267" max="11267" width="30" style="29" customWidth="1"/>
    <col min="11268" max="11272" width="0" style="29" hidden="1" customWidth="1"/>
    <col min="11273" max="11273" width="9" style="29"/>
    <col min="11274" max="11274" width="10.125" style="29" bestFit="1" customWidth="1"/>
    <col min="11275" max="11515" width="9" style="29"/>
    <col min="11516" max="11516" width="7.25" style="29" customWidth="1"/>
    <col min="11517" max="11517" width="5.5" style="29" customWidth="1"/>
    <col min="11518" max="11518" width="19.25" style="29" customWidth="1"/>
    <col min="11519" max="11519" width="21.125" style="29" customWidth="1"/>
    <col min="11520" max="11520" width="26.5" style="29" customWidth="1"/>
    <col min="11521" max="11521" width="7.25" style="29" customWidth="1"/>
    <col min="11522" max="11522" width="11.875" style="29" customWidth="1"/>
    <col min="11523" max="11523" width="30" style="29" customWidth="1"/>
    <col min="11524" max="11528" width="0" style="29" hidden="1" customWidth="1"/>
    <col min="11529" max="11529" width="9" style="29"/>
    <col min="11530" max="11530" width="10.125" style="29" bestFit="1" customWidth="1"/>
    <col min="11531" max="11771" width="9" style="29"/>
    <col min="11772" max="11772" width="7.25" style="29" customWidth="1"/>
    <col min="11773" max="11773" width="5.5" style="29" customWidth="1"/>
    <col min="11774" max="11774" width="19.25" style="29" customWidth="1"/>
    <col min="11775" max="11775" width="21.125" style="29" customWidth="1"/>
    <col min="11776" max="11776" width="26.5" style="29" customWidth="1"/>
    <col min="11777" max="11777" width="7.25" style="29" customWidth="1"/>
    <col min="11778" max="11778" width="11.875" style="29" customWidth="1"/>
    <col min="11779" max="11779" width="30" style="29" customWidth="1"/>
    <col min="11780" max="11784" width="0" style="29" hidden="1" customWidth="1"/>
    <col min="11785" max="11785" width="9" style="29"/>
    <col min="11786" max="11786" width="10.125" style="29" bestFit="1" customWidth="1"/>
    <col min="11787" max="12027" width="9" style="29"/>
    <col min="12028" max="12028" width="7.25" style="29" customWidth="1"/>
    <col min="12029" max="12029" width="5.5" style="29" customWidth="1"/>
    <col min="12030" max="12030" width="19.25" style="29" customWidth="1"/>
    <col min="12031" max="12031" width="21.125" style="29" customWidth="1"/>
    <col min="12032" max="12032" width="26.5" style="29" customWidth="1"/>
    <col min="12033" max="12033" width="7.25" style="29" customWidth="1"/>
    <col min="12034" max="12034" width="11.875" style="29" customWidth="1"/>
    <col min="12035" max="12035" width="30" style="29" customWidth="1"/>
    <col min="12036" max="12040" width="0" style="29" hidden="1" customWidth="1"/>
    <col min="12041" max="12041" width="9" style="29"/>
    <col min="12042" max="12042" width="10.125" style="29" bestFit="1" customWidth="1"/>
    <col min="12043" max="12283" width="9" style="29"/>
    <col min="12284" max="12284" width="7.25" style="29" customWidth="1"/>
    <col min="12285" max="12285" width="5.5" style="29" customWidth="1"/>
    <col min="12286" max="12286" width="19.25" style="29" customWidth="1"/>
    <col min="12287" max="12287" width="21.125" style="29" customWidth="1"/>
    <col min="12288" max="12288" width="26.5" style="29" customWidth="1"/>
    <col min="12289" max="12289" width="7.25" style="29" customWidth="1"/>
    <col min="12290" max="12290" width="11.875" style="29" customWidth="1"/>
    <col min="12291" max="12291" width="30" style="29" customWidth="1"/>
    <col min="12292" max="12296" width="0" style="29" hidden="1" customWidth="1"/>
    <col min="12297" max="12297" width="9" style="29"/>
    <col min="12298" max="12298" width="10.125" style="29" bestFit="1" customWidth="1"/>
    <col min="12299" max="12539" width="9" style="29"/>
    <col min="12540" max="12540" width="7.25" style="29" customWidth="1"/>
    <col min="12541" max="12541" width="5.5" style="29" customWidth="1"/>
    <col min="12542" max="12542" width="19.25" style="29" customWidth="1"/>
    <col min="12543" max="12543" width="21.125" style="29" customWidth="1"/>
    <col min="12544" max="12544" width="26.5" style="29" customWidth="1"/>
    <col min="12545" max="12545" width="7.25" style="29" customWidth="1"/>
    <col min="12546" max="12546" width="11.875" style="29" customWidth="1"/>
    <col min="12547" max="12547" width="30" style="29" customWidth="1"/>
    <col min="12548" max="12552" width="0" style="29" hidden="1" customWidth="1"/>
    <col min="12553" max="12553" width="9" style="29"/>
    <col min="12554" max="12554" width="10.125" style="29" bestFit="1" customWidth="1"/>
    <col min="12555" max="12795" width="9" style="29"/>
    <col min="12796" max="12796" width="7.25" style="29" customWidth="1"/>
    <col min="12797" max="12797" width="5.5" style="29" customWidth="1"/>
    <col min="12798" max="12798" width="19.25" style="29" customWidth="1"/>
    <col min="12799" max="12799" width="21.125" style="29" customWidth="1"/>
    <col min="12800" max="12800" width="26.5" style="29" customWidth="1"/>
    <col min="12801" max="12801" width="7.25" style="29" customWidth="1"/>
    <col min="12802" max="12802" width="11.875" style="29" customWidth="1"/>
    <col min="12803" max="12803" width="30" style="29" customWidth="1"/>
    <col min="12804" max="12808" width="0" style="29" hidden="1" customWidth="1"/>
    <col min="12809" max="12809" width="9" style="29"/>
    <col min="12810" max="12810" width="10.125" style="29" bestFit="1" customWidth="1"/>
    <col min="12811" max="13051" width="9" style="29"/>
    <col min="13052" max="13052" width="7.25" style="29" customWidth="1"/>
    <col min="13053" max="13053" width="5.5" style="29" customWidth="1"/>
    <col min="13054" max="13054" width="19.25" style="29" customWidth="1"/>
    <col min="13055" max="13055" width="21.125" style="29" customWidth="1"/>
    <col min="13056" max="13056" width="26.5" style="29" customWidth="1"/>
    <col min="13057" max="13057" width="7.25" style="29" customWidth="1"/>
    <col min="13058" max="13058" width="11.875" style="29" customWidth="1"/>
    <col min="13059" max="13059" width="30" style="29" customWidth="1"/>
    <col min="13060" max="13064" width="0" style="29" hidden="1" customWidth="1"/>
    <col min="13065" max="13065" width="9" style="29"/>
    <col min="13066" max="13066" width="10.125" style="29" bestFit="1" customWidth="1"/>
    <col min="13067" max="13307" width="9" style="29"/>
    <col min="13308" max="13308" width="7.25" style="29" customWidth="1"/>
    <col min="13309" max="13309" width="5.5" style="29" customWidth="1"/>
    <col min="13310" max="13310" width="19.25" style="29" customWidth="1"/>
    <col min="13311" max="13311" width="21.125" style="29" customWidth="1"/>
    <col min="13312" max="13312" width="26.5" style="29" customWidth="1"/>
    <col min="13313" max="13313" width="7.25" style="29" customWidth="1"/>
    <col min="13314" max="13314" width="11.875" style="29" customWidth="1"/>
    <col min="13315" max="13315" width="30" style="29" customWidth="1"/>
    <col min="13316" max="13320" width="0" style="29" hidden="1" customWidth="1"/>
    <col min="13321" max="13321" width="9" style="29"/>
    <col min="13322" max="13322" width="10.125" style="29" bestFit="1" customWidth="1"/>
    <col min="13323" max="13563" width="9" style="29"/>
    <col min="13564" max="13564" width="7.25" style="29" customWidth="1"/>
    <col min="13565" max="13565" width="5.5" style="29" customWidth="1"/>
    <col min="13566" max="13566" width="19.25" style="29" customWidth="1"/>
    <col min="13567" max="13567" width="21.125" style="29" customWidth="1"/>
    <col min="13568" max="13568" width="26.5" style="29" customWidth="1"/>
    <col min="13569" max="13569" width="7.25" style="29" customWidth="1"/>
    <col min="13570" max="13570" width="11.875" style="29" customWidth="1"/>
    <col min="13571" max="13571" width="30" style="29" customWidth="1"/>
    <col min="13572" max="13576" width="0" style="29" hidden="1" customWidth="1"/>
    <col min="13577" max="13577" width="9" style="29"/>
    <col min="13578" max="13578" width="10.125" style="29" bestFit="1" customWidth="1"/>
    <col min="13579" max="13819" width="9" style="29"/>
    <col min="13820" max="13820" width="7.25" style="29" customWidth="1"/>
    <col min="13821" max="13821" width="5.5" style="29" customWidth="1"/>
    <col min="13822" max="13822" width="19.25" style="29" customWidth="1"/>
    <col min="13823" max="13823" width="21.125" style="29" customWidth="1"/>
    <col min="13824" max="13824" width="26.5" style="29" customWidth="1"/>
    <col min="13825" max="13825" width="7.25" style="29" customWidth="1"/>
    <col min="13826" max="13826" width="11.875" style="29" customWidth="1"/>
    <col min="13827" max="13827" width="30" style="29" customWidth="1"/>
    <col min="13828" max="13832" width="0" style="29" hidden="1" customWidth="1"/>
    <col min="13833" max="13833" width="9" style="29"/>
    <col min="13834" max="13834" width="10.125" style="29" bestFit="1" customWidth="1"/>
    <col min="13835" max="14075" width="9" style="29"/>
    <col min="14076" max="14076" width="7.25" style="29" customWidth="1"/>
    <col min="14077" max="14077" width="5.5" style="29" customWidth="1"/>
    <col min="14078" max="14078" width="19.25" style="29" customWidth="1"/>
    <col min="14079" max="14079" width="21.125" style="29" customWidth="1"/>
    <col min="14080" max="14080" width="26.5" style="29" customWidth="1"/>
    <col min="14081" max="14081" width="7.25" style="29" customWidth="1"/>
    <col min="14082" max="14082" width="11.875" style="29" customWidth="1"/>
    <col min="14083" max="14083" width="30" style="29" customWidth="1"/>
    <col min="14084" max="14088" width="0" style="29" hidden="1" customWidth="1"/>
    <col min="14089" max="14089" width="9" style="29"/>
    <col min="14090" max="14090" width="10.125" style="29" bestFit="1" customWidth="1"/>
    <col min="14091" max="14331" width="9" style="29"/>
    <col min="14332" max="14332" width="7.25" style="29" customWidth="1"/>
    <col min="14333" max="14333" width="5.5" style="29" customWidth="1"/>
    <col min="14334" max="14334" width="19.25" style="29" customWidth="1"/>
    <col min="14335" max="14335" width="21.125" style="29" customWidth="1"/>
    <col min="14336" max="14336" width="26.5" style="29" customWidth="1"/>
    <col min="14337" max="14337" width="7.25" style="29" customWidth="1"/>
    <col min="14338" max="14338" width="11.875" style="29" customWidth="1"/>
    <col min="14339" max="14339" width="30" style="29" customWidth="1"/>
    <col min="14340" max="14344" width="0" style="29" hidden="1" customWidth="1"/>
    <col min="14345" max="14345" width="9" style="29"/>
    <col min="14346" max="14346" width="10.125" style="29" bestFit="1" customWidth="1"/>
    <col min="14347" max="14587" width="9" style="29"/>
    <col min="14588" max="14588" width="7.25" style="29" customWidth="1"/>
    <col min="14589" max="14589" width="5.5" style="29" customWidth="1"/>
    <col min="14590" max="14590" width="19.25" style="29" customWidth="1"/>
    <col min="14591" max="14591" width="21.125" style="29" customWidth="1"/>
    <col min="14592" max="14592" width="26.5" style="29" customWidth="1"/>
    <col min="14593" max="14593" width="7.25" style="29" customWidth="1"/>
    <col min="14594" max="14594" width="11.875" style="29" customWidth="1"/>
    <col min="14595" max="14595" width="30" style="29" customWidth="1"/>
    <col min="14596" max="14600" width="0" style="29" hidden="1" customWidth="1"/>
    <col min="14601" max="14601" width="9" style="29"/>
    <col min="14602" max="14602" width="10.125" style="29" bestFit="1" customWidth="1"/>
    <col min="14603" max="14843" width="9" style="29"/>
    <col min="14844" max="14844" width="7.25" style="29" customWidth="1"/>
    <col min="14845" max="14845" width="5.5" style="29" customWidth="1"/>
    <col min="14846" max="14846" width="19.25" style="29" customWidth="1"/>
    <col min="14847" max="14847" width="21.125" style="29" customWidth="1"/>
    <col min="14848" max="14848" width="26.5" style="29" customWidth="1"/>
    <col min="14849" max="14849" width="7.25" style="29" customWidth="1"/>
    <col min="14850" max="14850" width="11.875" style="29" customWidth="1"/>
    <col min="14851" max="14851" width="30" style="29" customWidth="1"/>
    <col min="14852" max="14856" width="0" style="29" hidden="1" customWidth="1"/>
    <col min="14857" max="14857" width="9" style="29"/>
    <col min="14858" max="14858" width="10.125" style="29" bestFit="1" customWidth="1"/>
    <col min="14859" max="15099" width="9" style="29"/>
    <col min="15100" max="15100" width="7.25" style="29" customWidth="1"/>
    <col min="15101" max="15101" width="5.5" style="29" customWidth="1"/>
    <col min="15102" max="15102" width="19.25" style="29" customWidth="1"/>
    <col min="15103" max="15103" width="21.125" style="29" customWidth="1"/>
    <col min="15104" max="15104" width="26.5" style="29" customWidth="1"/>
    <col min="15105" max="15105" width="7.25" style="29" customWidth="1"/>
    <col min="15106" max="15106" width="11.875" style="29" customWidth="1"/>
    <col min="15107" max="15107" width="30" style="29" customWidth="1"/>
    <col min="15108" max="15112" width="0" style="29" hidden="1" customWidth="1"/>
    <col min="15113" max="15113" width="9" style="29"/>
    <col min="15114" max="15114" width="10.125" style="29" bestFit="1" customWidth="1"/>
    <col min="15115" max="15355" width="9" style="29"/>
    <col min="15356" max="15356" width="7.25" style="29" customWidth="1"/>
    <col min="15357" max="15357" width="5.5" style="29" customWidth="1"/>
    <col min="15358" max="15358" width="19.25" style="29" customWidth="1"/>
    <col min="15359" max="15359" width="21.125" style="29" customWidth="1"/>
    <col min="15360" max="15360" width="26.5" style="29" customWidth="1"/>
    <col min="15361" max="15361" width="7.25" style="29" customWidth="1"/>
    <col min="15362" max="15362" width="11.875" style="29" customWidth="1"/>
    <col min="15363" max="15363" width="30" style="29" customWidth="1"/>
    <col min="15364" max="15368" width="0" style="29" hidden="1" customWidth="1"/>
    <col min="15369" max="15369" width="9" style="29"/>
    <col min="15370" max="15370" width="10.125" style="29" bestFit="1" customWidth="1"/>
    <col min="15371" max="15611" width="9" style="29"/>
    <col min="15612" max="15612" width="7.25" style="29" customWidth="1"/>
    <col min="15613" max="15613" width="5.5" style="29" customWidth="1"/>
    <col min="15614" max="15614" width="19.25" style="29" customWidth="1"/>
    <col min="15615" max="15615" width="21.125" style="29" customWidth="1"/>
    <col min="15616" max="15616" width="26.5" style="29" customWidth="1"/>
    <col min="15617" max="15617" width="7.25" style="29" customWidth="1"/>
    <col min="15618" max="15618" width="11.875" style="29" customWidth="1"/>
    <col min="15619" max="15619" width="30" style="29" customWidth="1"/>
    <col min="15620" max="15624" width="0" style="29" hidden="1" customWidth="1"/>
    <col min="15625" max="15625" width="9" style="29"/>
    <col min="15626" max="15626" width="10.125" style="29" bestFit="1" customWidth="1"/>
    <col min="15627" max="15867" width="9" style="29"/>
    <col min="15868" max="15868" width="7.25" style="29" customWidth="1"/>
    <col min="15869" max="15869" width="5.5" style="29" customWidth="1"/>
    <col min="15870" max="15870" width="19.25" style="29" customWidth="1"/>
    <col min="15871" max="15871" width="21.125" style="29" customWidth="1"/>
    <col min="15872" max="15872" width="26.5" style="29" customWidth="1"/>
    <col min="15873" max="15873" width="7.25" style="29" customWidth="1"/>
    <col min="15874" max="15874" width="11.875" style="29" customWidth="1"/>
    <col min="15875" max="15875" width="30" style="29" customWidth="1"/>
    <col min="15876" max="15880" width="0" style="29" hidden="1" customWidth="1"/>
    <col min="15881" max="15881" width="9" style="29"/>
    <col min="15882" max="15882" width="10.125" style="29" bestFit="1" customWidth="1"/>
    <col min="15883" max="16123" width="9" style="29"/>
    <col min="16124" max="16124" width="7.25" style="29" customWidth="1"/>
    <col min="16125" max="16125" width="5.5" style="29" customWidth="1"/>
    <col min="16126" max="16126" width="19.25" style="29" customWidth="1"/>
    <col min="16127" max="16127" width="21.125" style="29" customWidth="1"/>
    <col min="16128" max="16128" width="26.5" style="29" customWidth="1"/>
    <col min="16129" max="16129" width="7.25" style="29" customWidth="1"/>
    <col min="16130" max="16130" width="11.875" style="29" customWidth="1"/>
    <col min="16131" max="16131" width="30" style="29" customWidth="1"/>
    <col min="16132" max="16136" width="0" style="29" hidden="1" customWidth="1"/>
    <col min="16137" max="16137" width="9" style="29"/>
    <col min="16138" max="16138" width="10.125" style="29" bestFit="1" customWidth="1"/>
    <col min="16139" max="16384" width="9" style="29"/>
  </cols>
  <sheetData>
    <row r="1" spans="1:10" s="28" customFormat="1" ht="27" customHeight="1">
      <c r="A1" s="161" t="s">
        <v>1793</v>
      </c>
      <c r="B1" s="162"/>
      <c r="C1" s="162"/>
      <c r="D1" s="162"/>
      <c r="E1" s="162"/>
      <c r="F1" s="162"/>
      <c r="G1" s="162"/>
      <c r="H1" s="162"/>
      <c r="I1" s="27"/>
    </row>
    <row r="2" spans="1:10" ht="20.25" customHeight="1">
      <c r="A2" s="163" t="s">
        <v>1794</v>
      </c>
      <c r="B2" s="163"/>
      <c r="C2" s="29" t="s">
        <v>1795</v>
      </c>
      <c r="E2" s="131"/>
      <c r="H2" s="31"/>
    </row>
    <row r="3" spans="1:10" ht="23.1" customHeight="1">
      <c r="A3" s="164" t="s">
        <v>1796</v>
      </c>
      <c r="B3" s="165"/>
      <c r="C3" s="166"/>
      <c r="D3" s="132" t="s">
        <v>1797</v>
      </c>
      <c r="E3" s="164" t="s">
        <v>1798</v>
      </c>
      <c r="F3" s="165"/>
      <c r="G3" s="166"/>
      <c r="H3" s="133" t="s">
        <v>1799</v>
      </c>
      <c r="I3" s="33" t="s">
        <v>1800</v>
      </c>
      <c r="J3" s="34"/>
    </row>
    <row r="4" spans="1:10" s="41" customFormat="1" ht="15" customHeight="1">
      <c r="A4" s="134"/>
      <c r="B4" s="167" t="s">
        <v>1801</v>
      </c>
      <c r="C4" s="35" t="s">
        <v>1787</v>
      </c>
      <c r="D4" s="36">
        <f>공종별집계표!F5</f>
        <v>25106990</v>
      </c>
      <c r="E4" s="37"/>
      <c r="F4" s="38"/>
      <c r="G4" s="39"/>
      <c r="H4" s="135"/>
      <c r="I4" s="40"/>
    </row>
    <row r="5" spans="1:10" s="41" customFormat="1" ht="15" customHeight="1">
      <c r="A5" s="136" t="s">
        <v>1802</v>
      </c>
      <c r="B5" s="168"/>
      <c r="C5" s="42" t="s">
        <v>1788</v>
      </c>
      <c r="D5" s="43"/>
      <c r="E5" s="44"/>
      <c r="F5" s="45"/>
      <c r="G5" s="46"/>
      <c r="H5" s="137"/>
      <c r="I5" s="40"/>
    </row>
    <row r="6" spans="1:10" s="41" customFormat="1" ht="15" customHeight="1">
      <c r="A6" s="136"/>
      <c r="B6" s="168"/>
      <c r="C6" s="42" t="s">
        <v>1803</v>
      </c>
      <c r="D6" s="47"/>
      <c r="E6" s="44"/>
      <c r="F6" s="45"/>
      <c r="G6" s="46"/>
      <c r="H6" s="137"/>
      <c r="I6" s="40"/>
    </row>
    <row r="7" spans="1:10" s="41" customFormat="1" ht="15" customHeight="1">
      <c r="A7" s="136"/>
      <c r="B7" s="169"/>
      <c r="C7" s="48" t="s">
        <v>1804</v>
      </c>
      <c r="D7" s="49">
        <f>SUM(D4-D6)</f>
        <v>25106990</v>
      </c>
      <c r="E7" s="50"/>
      <c r="F7" s="51"/>
      <c r="G7" s="52"/>
      <c r="H7" s="138"/>
      <c r="I7" s="40"/>
    </row>
    <row r="8" spans="1:10" s="41" customFormat="1" ht="15" customHeight="1">
      <c r="A8" s="136" t="s">
        <v>1805</v>
      </c>
      <c r="B8" s="53" t="s">
        <v>1806</v>
      </c>
      <c r="C8" s="54" t="s">
        <v>1789</v>
      </c>
      <c r="D8" s="55">
        <f>공종별집계표!H5</f>
        <v>11830907</v>
      </c>
      <c r="E8" s="56"/>
      <c r="F8" s="57"/>
      <c r="G8" s="58"/>
      <c r="H8" s="135"/>
      <c r="I8" s="40"/>
      <c r="J8" s="59"/>
    </row>
    <row r="9" spans="1:10" s="41" customFormat="1" ht="15" customHeight="1">
      <c r="A9" s="136"/>
      <c r="B9" s="53" t="s">
        <v>1807</v>
      </c>
      <c r="C9" s="42" t="s">
        <v>1808</v>
      </c>
      <c r="D9" s="43">
        <f>INT(D8*F9)</f>
        <v>946472</v>
      </c>
      <c r="E9" s="60" t="s">
        <v>1809</v>
      </c>
      <c r="F9" s="45">
        <v>0.08</v>
      </c>
      <c r="G9" s="46" t="s">
        <v>1792</v>
      </c>
      <c r="H9" s="137"/>
      <c r="I9" s="40"/>
    </row>
    <row r="10" spans="1:10" s="41" customFormat="1" ht="15" customHeight="1">
      <c r="A10" s="136"/>
      <c r="B10" s="53" t="s">
        <v>1810</v>
      </c>
      <c r="C10" s="61" t="s">
        <v>1804</v>
      </c>
      <c r="D10" s="62">
        <f>INT((D8+D9)*1)</f>
        <v>12777379</v>
      </c>
      <c r="E10" s="63"/>
      <c r="F10" s="64"/>
      <c r="G10" s="65"/>
      <c r="H10" s="139"/>
      <c r="I10" s="40"/>
    </row>
    <row r="11" spans="1:10" s="41" customFormat="1" ht="15" customHeight="1">
      <c r="A11" s="136"/>
      <c r="B11" s="66"/>
      <c r="C11" s="35" t="s">
        <v>1811</v>
      </c>
      <c r="D11" s="36"/>
      <c r="E11" s="67"/>
      <c r="F11" s="38"/>
      <c r="G11" s="39"/>
      <c r="H11" s="140"/>
      <c r="I11" s="40"/>
    </row>
    <row r="12" spans="1:10" s="41" customFormat="1" ht="15" customHeight="1">
      <c r="A12" s="136" t="s">
        <v>1812</v>
      </c>
      <c r="B12" s="68" t="s">
        <v>1813</v>
      </c>
      <c r="C12" s="42" t="s">
        <v>1814</v>
      </c>
      <c r="D12" s="69">
        <f>공종별집계표!J5</f>
        <v>957836</v>
      </c>
      <c r="E12" s="60"/>
      <c r="F12" s="45"/>
      <c r="G12" s="46"/>
      <c r="H12" s="137"/>
      <c r="I12" s="40"/>
    </row>
    <row r="13" spans="1:10" s="41" customFormat="1" ht="15" customHeight="1">
      <c r="A13" s="136"/>
      <c r="B13" s="68"/>
      <c r="C13" s="42" t="s">
        <v>1790</v>
      </c>
      <c r="D13" s="43">
        <f>INT(D10*F13)</f>
        <v>479151</v>
      </c>
      <c r="E13" s="60" t="s">
        <v>1815</v>
      </c>
      <c r="F13" s="45">
        <v>3.7499999999999999E-2</v>
      </c>
      <c r="G13" s="46"/>
      <c r="H13" s="137"/>
      <c r="I13" s="40"/>
    </row>
    <row r="14" spans="1:10" s="41" customFormat="1" ht="15" customHeight="1">
      <c r="A14" s="136"/>
      <c r="B14" s="68"/>
      <c r="C14" s="42" t="s">
        <v>1791</v>
      </c>
      <c r="D14" s="43">
        <f>INT(D10*F14)</f>
        <v>111163</v>
      </c>
      <c r="E14" s="60" t="s">
        <v>1815</v>
      </c>
      <c r="F14" s="45">
        <v>8.6999999999999994E-3</v>
      </c>
      <c r="G14" s="46"/>
      <c r="H14" s="141"/>
      <c r="I14" s="40"/>
    </row>
    <row r="15" spans="1:10" s="77" customFormat="1" ht="15" customHeight="1">
      <c r="A15" s="142"/>
      <c r="B15" s="70"/>
      <c r="C15" s="71" t="s">
        <v>1816</v>
      </c>
      <c r="D15" s="72">
        <f>INT(D8*F15)</f>
        <v>0</v>
      </c>
      <c r="E15" s="73" t="s">
        <v>1809</v>
      </c>
      <c r="F15" s="74">
        <v>0</v>
      </c>
      <c r="G15" s="75"/>
      <c r="H15" s="143" t="s">
        <v>1817</v>
      </c>
      <c r="I15" s="76"/>
    </row>
    <row r="16" spans="1:10" s="41" customFormat="1" ht="15" customHeight="1">
      <c r="A16" s="136"/>
      <c r="B16" s="68"/>
      <c r="C16" s="61" t="s">
        <v>1818</v>
      </c>
      <c r="D16" s="43">
        <f>INT(D8*F16)</f>
        <v>0</v>
      </c>
      <c r="E16" s="60" t="s">
        <v>1809</v>
      </c>
      <c r="F16" s="45">
        <v>0</v>
      </c>
      <c r="G16" s="65"/>
      <c r="H16" s="138" t="s">
        <v>1819</v>
      </c>
      <c r="I16" s="40"/>
    </row>
    <row r="17" spans="1:11" s="41" customFormat="1" ht="15" customHeight="1">
      <c r="A17" s="136" t="s">
        <v>1820</v>
      </c>
      <c r="B17" s="68"/>
      <c r="C17" s="61" t="s">
        <v>1821</v>
      </c>
      <c r="D17" s="43">
        <f>INT(D8*F17)</f>
        <v>0</v>
      </c>
      <c r="E17" s="60" t="s">
        <v>1822</v>
      </c>
      <c r="F17" s="45">
        <v>0</v>
      </c>
      <c r="G17" s="65"/>
      <c r="H17" s="138" t="s">
        <v>1823</v>
      </c>
      <c r="I17" s="40"/>
    </row>
    <row r="18" spans="1:11" s="41" customFormat="1" ht="15" customHeight="1">
      <c r="A18" s="136"/>
      <c r="B18" s="68"/>
      <c r="C18" s="61" t="s">
        <v>1824</v>
      </c>
      <c r="D18" s="43">
        <f>INT(D16*F18)</f>
        <v>0</v>
      </c>
      <c r="E18" s="60" t="s">
        <v>1825</v>
      </c>
      <c r="F18" s="45">
        <v>0</v>
      </c>
      <c r="G18" s="65"/>
      <c r="H18" s="138" t="s">
        <v>1826</v>
      </c>
      <c r="I18" s="40"/>
    </row>
    <row r="19" spans="1:11" s="41" customFormat="1" ht="15" customHeight="1">
      <c r="A19" s="136"/>
      <c r="B19" s="68"/>
      <c r="C19" s="61" t="s">
        <v>1827</v>
      </c>
      <c r="D19" s="62"/>
      <c r="E19" s="63"/>
      <c r="F19" s="64"/>
      <c r="G19" s="65"/>
      <c r="H19" s="138"/>
      <c r="I19" s="40"/>
    </row>
    <row r="20" spans="1:11" s="41" customFormat="1" ht="24.75" customHeight="1">
      <c r="A20" s="136"/>
      <c r="B20" s="68"/>
      <c r="C20" s="61" t="s">
        <v>1828</v>
      </c>
      <c r="D20" s="62"/>
      <c r="E20" s="63" t="s">
        <v>1829</v>
      </c>
      <c r="F20" s="78">
        <v>8.0999999999999996E-4</v>
      </c>
      <c r="G20" s="65"/>
      <c r="H20" s="138" t="s">
        <v>1830</v>
      </c>
      <c r="I20" s="40"/>
    </row>
    <row r="21" spans="1:11" s="41" customFormat="1" ht="24.75" customHeight="1">
      <c r="A21" s="136"/>
      <c r="B21" s="68"/>
      <c r="C21" s="61" t="s">
        <v>1831</v>
      </c>
      <c r="D21" s="62"/>
      <c r="E21" s="63" t="s">
        <v>1829</v>
      </c>
      <c r="F21" s="78">
        <v>1E-3</v>
      </c>
      <c r="G21" s="65"/>
      <c r="H21" s="138"/>
      <c r="I21" s="40"/>
    </row>
    <row r="22" spans="1:11" s="41" customFormat="1" ht="15" customHeight="1">
      <c r="A22" s="136" t="s">
        <v>1332</v>
      </c>
      <c r="B22" s="68"/>
      <c r="C22" s="42" t="s">
        <v>1832</v>
      </c>
      <c r="D22" s="79">
        <f>MIN(D24:D25)</f>
        <v>1082280</v>
      </c>
      <c r="E22" s="170" t="s">
        <v>1833</v>
      </c>
      <c r="F22" s="171"/>
      <c r="G22" s="172"/>
      <c r="H22" s="137"/>
      <c r="I22" s="40"/>
    </row>
    <row r="23" spans="1:11" s="41" customFormat="1" ht="15" customHeight="1">
      <c r="A23" s="136"/>
      <c r="B23" s="68"/>
      <c r="C23" s="80" t="s">
        <v>1834</v>
      </c>
      <c r="D23" s="81">
        <f>INT((D4+D8)*F23)</f>
        <v>1082280</v>
      </c>
      <c r="E23" s="126" t="s">
        <v>1835</v>
      </c>
      <c r="F23" s="82">
        <v>2.93E-2</v>
      </c>
      <c r="G23" s="83"/>
      <c r="H23" s="144"/>
      <c r="I23" s="84"/>
      <c r="J23" s="59"/>
    </row>
    <row r="24" spans="1:11" s="41" customFormat="1" ht="15" customHeight="1">
      <c r="A24" s="136"/>
      <c r="B24" s="68"/>
      <c r="C24" s="85" t="s">
        <v>1836</v>
      </c>
      <c r="D24" s="86">
        <f>INT(D23*1.2)</f>
        <v>1298736</v>
      </c>
      <c r="E24" s="173" t="s">
        <v>1837</v>
      </c>
      <c r="F24" s="174"/>
      <c r="G24" s="87"/>
      <c r="H24" s="144"/>
      <c r="I24" s="40"/>
      <c r="J24" s="88"/>
    </row>
    <row r="25" spans="1:11" s="77" customFormat="1" ht="15" customHeight="1">
      <c r="A25" s="142"/>
      <c r="B25" s="70"/>
      <c r="C25" s="89" t="s">
        <v>1838</v>
      </c>
      <c r="D25" s="90">
        <f>INT((D7+D8+D40/1.1)*$F$23)</f>
        <v>1082280</v>
      </c>
      <c r="E25" s="91" t="s">
        <v>1839</v>
      </c>
      <c r="F25" s="92">
        <f>+F23</f>
        <v>2.93E-2</v>
      </c>
      <c r="G25" s="93"/>
      <c r="H25" s="145" t="s">
        <v>1840</v>
      </c>
      <c r="I25" s="76"/>
      <c r="J25" s="94"/>
      <c r="K25" s="95"/>
    </row>
    <row r="26" spans="1:11" s="41" customFormat="1" ht="15" customHeight="1">
      <c r="A26" s="136" t="s">
        <v>1841</v>
      </c>
      <c r="B26" s="68" t="s">
        <v>1810</v>
      </c>
      <c r="C26" s="42" t="s">
        <v>1842</v>
      </c>
      <c r="D26" s="43">
        <f>INT((D7+D10)*F26)</f>
        <v>1072127</v>
      </c>
      <c r="E26" s="60" t="s">
        <v>1843</v>
      </c>
      <c r="F26" s="45">
        <v>2.8299999999999999E-2</v>
      </c>
      <c r="G26" s="46" t="s">
        <v>1844</v>
      </c>
      <c r="H26" s="137"/>
      <c r="I26" s="40"/>
      <c r="J26" s="96"/>
      <c r="K26" s="96"/>
    </row>
    <row r="27" spans="1:11" s="41" customFormat="1" ht="15" customHeight="1">
      <c r="A27" s="136"/>
      <c r="B27" s="68"/>
      <c r="C27" s="42" t="s">
        <v>1845</v>
      </c>
      <c r="D27" s="43">
        <f>INT(SUM(D7+D8+D11+D12)*F27)</f>
        <v>113687</v>
      </c>
      <c r="E27" s="60" t="s">
        <v>1846</v>
      </c>
      <c r="F27" s="45">
        <v>3.0000000000000001E-3</v>
      </c>
      <c r="G27" s="46"/>
      <c r="H27" s="138"/>
      <c r="I27" s="40"/>
      <c r="J27" s="96"/>
    </row>
    <row r="28" spans="1:11" s="41" customFormat="1" ht="15" customHeight="1">
      <c r="A28" s="146"/>
      <c r="B28" s="97"/>
      <c r="C28" s="48" t="s">
        <v>1804</v>
      </c>
      <c r="D28" s="49">
        <f>SUM(D11:D27)-D23-D24-D25</f>
        <v>3816244</v>
      </c>
      <c r="E28" s="50"/>
      <c r="F28" s="51"/>
      <c r="G28" s="52"/>
      <c r="H28" s="139"/>
      <c r="I28" s="40"/>
      <c r="J28" s="59"/>
    </row>
    <row r="29" spans="1:11" s="41" customFormat="1" ht="14.25" customHeight="1">
      <c r="A29" s="175" t="s">
        <v>1847</v>
      </c>
      <c r="B29" s="176"/>
      <c r="C29" s="177"/>
      <c r="D29" s="98">
        <f>INT((D7+D10+D28)*1)</f>
        <v>41700613</v>
      </c>
      <c r="E29" s="37"/>
      <c r="F29" s="38"/>
      <c r="G29" s="39"/>
      <c r="H29" s="135"/>
      <c r="I29" s="40"/>
    </row>
    <row r="30" spans="1:11" s="41" customFormat="1" ht="14.25" customHeight="1">
      <c r="A30" s="155" t="s">
        <v>1848</v>
      </c>
      <c r="B30" s="156"/>
      <c r="C30" s="157"/>
      <c r="D30" s="99">
        <f>INT(D29*F30)</f>
        <v>2502036</v>
      </c>
      <c r="E30" s="60" t="s">
        <v>1849</v>
      </c>
      <c r="F30" s="45">
        <v>0.06</v>
      </c>
      <c r="G30" s="46" t="s">
        <v>1850</v>
      </c>
      <c r="H30" s="137"/>
      <c r="I30" s="40"/>
      <c r="J30" s="96"/>
    </row>
    <row r="31" spans="1:11" s="41" customFormat="1" ht="14.25" customHeight="1">
      <c r="A31" s="155" t="s">
        <v>1851</v>
      </c>
      <c r="B31" s="156"/>
      <c r="C31" s="157"/>
      <c r="D31" s="99">
        <f>INT(((D10+D28+D30)*F31)*1)-3259</f>
        <v>2494453</v>
      </c>
      <c r="E31" s="60" t="s">
        <v>1852</v>
      </c>
      <c r="F31" s="100">
        <v>0.1308</v>
      </c>
      <c r="G31" s="46" t="s">
        <v>1850</v>
      </c>
      <c r="H31" s="137" t="s">
        <v>1853</v>
      </c>
      <c r="I31" s="40"/>
    </row>
    <row r="32" spans="1:11" s="41" customFormat="1" ht="14.25" hidden="1" customHeight="1">
      <c r="A32" s="155" t="s">
        <v>1854</v>
      </c>
      <c r="B32" s="156"/>
      <c r="C32" s="157"/>
      <c r="D32" s="101">
        <v>0</v>
      </c>
      <c r="E32" s="102"/>
      <c r="F32" s="103"/>
      <c r="G32" s="46"/>
      <c r="H32" s="137"/>
      <c r="I32" s="40"/>
    </row>
    <row r="33" spans="1:10" s="41" customFormat="1" ht="14.25" hidden="1" customHeight="1">
      <c r="A33" s="155" t="s">
        <v>1855</v>
      </c>
      <c r="B33" s="156"/>
      <c r="C33" s="157"/>
      <c r="D33" s="101">
        <v>0</v>
      </c>
      <c r="E33" s="102"/>
      <c r="F33" s="103"/>
      <c r="G33" s="46"/>
      <c r="H33" s="137"/>
      <c r="I33" s="40"/>
    </row>
    <row r="34" spans="1:10" s="41" customFormat="1" ht="14.25" hidden="1" customHeight="1">
      <c r="A34" s="155"/>
      <c r="B34" s="156"/>
      <c r="C34" s="157"/>
      <c r="D34" s="101">
        <v>0</v>
      </c>
      <c r="E34" s="102"/>
      <c r="F34" s="103"/>
      <c r="G34" s="46"/>
      <c r="H34" s="137"/>
      <c r="I34" s="40"/>
    </row>
    <row r="35" spans="1:10" s="41" customFormat="1" ht="14.25" customHeight="1">
      <c r="A35" s="155" t="s">
        <v>1855</v>
      </c>
      <c r="B35" s="156"/>
      <c r="C35" s="157"/>
      <c r="D35" s="101"/>
      <c r="E35" s="102"/>
      <c r="F35" s="103"/>
      <c r="G35" s="46"/>
      <c r="H35" s="137"/>
      <c r="I35" s="40"/>
    </row>
    <row r="36" spans="1:10" s="41" customFormat="1" ht="14.25" customHeight="1">
      <c r="A36" s="155" t="s">
        <v>1856</v>
      </c>
      <c r="B36" s="156"/>
      <c r="C36" s="157"/>
      <c r="D36" s="99">
        <f>ROUNDDOWN(SUM(D29:D35),0)</f>
        <v>46697102</v>
      </c>
      <c r="E36" s="44"/>
      <c r="F36" s="103"/>
      <c r="G36" s="46"/>
      <c r="H36" s="137" t="s">
        <v>1844</v>
      </c>
      <c r="I36" s="40"/>
      <c r="J36" s="96"/>
    </row>
    <row r="37" spans="1:10" s="41" customFormat="1" ht="14.25" customHeight="1">
      <c r="A37" s="155" t="s">
        <v>1857</v>
      </c>
      <c r="B37" s="156"/>
      <c r="C37" s="157"/>
      <c r="D37" s="99">
        <f>INT(SUM(+D36*F37))</f>
        <v>4669710</v>
      </c>
      <c r="E37" s="60" t="s">
        <v>1858</v>
      </c>
      <c r="F37" s="103">
        <v>0.1</v>
      </c>
      <c r="G37" s="46"/>
      <c r="H37" s="137"/>
      <c r="I37" s="40"/>
    </row>
    <row r="38" spans="1:10" s="41" customFormat="1" ht="14.25" hidden="1" customHeight="1">
      <c r="A38" s="155" t="s">
        <v>1859</v>
      </c>
      <c r="B38" s="156"/>
      <c r="C38" s="157"/>
      <c r="D38" s="104"/>
      <c r="E38" s="60"/>
      <c r="F38" s="103"/>
      <c r="G38" s="46"/>
      <c r="H38" s="137"/>
      <c r="I38" s="40"/>
    </row>
    <row r="39" spans="1:10" s="41" customFormat="1" ht="14.25" customHeight="1">
      <c r="A39" s="158" t="s">
        <v>1860</v>
      </c>
      <c r="B39" s="159"/>
      <c r="C39" s="160"/>
      <c r="D39" s="147">
        <f>ROUNDDOWN(SUM(D36:D38),-3)</f>
        <v>51366000</v>
      </c>
      <c r="E39" s="148"/>
      <c r="F39" s="51"/>
      <c r="G39" s="52"/>
      <c r="H39" s="139" t="s">
        <v>1874</v>
      </c>
      <c r="I39" s="40"/>
    </row>
    <row r="40" spans="1:10" s="112" customFormat="1">
      <c r="A40" s="105"/>
      <c r="B40" s="105"/>
      <c r="C40" s="106"/>
      <c r="D40" s="107"/>
      <c r="E40" s="108"/>
      <c r="F40" s="109"/>
      <c r="G40" s="105"/>
      <c r="H40" s="105"/>
      <c r="I40" s="110"/>
      <c r="J40" s="111"/>
    </row>
    <row r="41" spans="1:10" hidden="1">
      <c r="C41" s="113" t="s">
        <v>1861</v>
      </c>
      <c r="D41" s="114">
        <f>+D4+D8+D12</f>
        <v>37895733</v>
      </c>
      <c r="E41" s="115"/>
    </row>
    <row r="42" spans="1:10" hidden="1">
      <c r="D42" s="116"/>
      <c r="E42" s="115"/>
    </row>
    <row r="43" spans="1:10" hidden="1">
      <c r="C43" s="113" t="s">
        <v>1862</v>
      </c>
      <c r="D43" s="117" t="e">
        <f>#REF!/D41</f>
        <v>#REF!</v>
      </c>
      <c r="E43" s="118"/>
      <c r="F43" s="30" t="s">
        <v>1862</v>
      </c>
      <c r="H43" s="119"/>
    </row>
    <row r="44" spans="1:10">
      <c r="D44" s="116"/>
      <c r="E44" s="115" t="s">
        <v>1862</v>
      </c>
      <c r="H44" s="119"/>
    </row>
    <row r="45" spans="1:10" hidden="1">
      <c r="D45" s="120"/>
      <c r="E45" s="121" t="s">
        <v>1862</v>
      </c>
      <c r="H45" s="119"/>
    </row>
    <row r="46" spans="1:10" hidden="1">
      <c r="C46" s="113" t="s">
        <v>1863</v>
      </c>
      <c r="D46" s="116" t="e">
        <f>#REF!/247.48</f>
        <v>#REF!</v>
      </c>
      <c r="E46" s="121"/>
    </row>
    <row r="47" spans="1:10" hidden="1">
      <c r="C47" s="122"/>
      <c r="D47" s="123" t="e">
        <f>D41/#REF!</f>
        <v>#REF!</v>
      </c>
      <c r="E47" s="115"/>
    </row>
    <row r="48" spans="1:10" hidden="1">
      <c r="C48" s="122"/>
      <c r="D48" s="116" t="s">
        <v>1862</v>
      </c>
    </row>
    <row r="49" spans="3:8" hidden="1">
      <c r="C49" s="122"/>
      <c r="D49" s="116" t="s">
        <v>1862</v>
      </c>
      <c r="E49" s="121"/>
      <c r="H49" s="29">
        <f>34.74*23.55</f>
        <v>818.12700000000007</v>
      </c>
    </row>
    <row r="50" spans="3:8">
      <c r="C50" s="122"/>
      <c r="D50" s="119"/>
    </row>
    <row r="51" spans="3:8">
      <c r="D51" s="119"/>
    </row>
  </sheetData>
  <mergeCells count="18">
    <mergeCell ref="A39:C39"/>
    <mergeCell ref="A33:C33"/>
    <mergeCell ref="A1:H1"/>
    <mergeCell ref="A2:B2"/>
    <mergeCell ref="A3:C3"/>
    <mergeCell ref="E3:G3"/>
    <mergeCell ref="B4:B7"/>
    <mergeCell ref="E22:G22"/>
    <mergeCell ref="E24:F24"/>
    <mergeCell ref="A29:C29"/>
    <mergeCell ref="A30:C30"/>
    <mergeCell ref="A31:C31"/>
    <mergeCell ref="A32:C32"/>
    <mergeCell ref="A34:C34"/>
    <mergeCell ref="A35:C35"/>
    <mergeCell ref="A36:C36"/>
    <mergeCell ref="A37:C37"/>
    <mergeCell ref="A38:C38"/>
  </mergeCells>
  <phoneticPr fontId="1" type="noConversion"/>
  <pageMargins left="1.0236220472440944" right="0.19685039370078741" top="0.23622047244094491" bottom="0.27559055118110237" header="0.23622047244094491" footer="0.23622047244094491"/>
  <pageSetup paperSize="9" scale="9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7"/>
  <sheetViews>
    <sheetView topLeftCell="A13" zoomScale="80" zoomScaleNormal="80" workbookViewId="0">
      <selection activeCell="J398" sqref="J398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178" t="s">
        <v>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</row>
    <row r="2" spans="1:20" ht="30" customHeight="1">
      <c r="A2" s="179" t="s">
        <v>1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</row>
    <row r="3" spans="1:20" ht="30" customHeight="1">
      <c r="A3" s="180" t="s">
        <v>2</v>
      </c>
      <c r="B3" s="180" t="s">
        <v>3</v>
      </c>
      <c r="C3" s="180" t="s">
        <v>4</v>
      </c>
      <c r="D3" s="180" t="s">
        <v>5</v>
      </c>
      <c r="E3" s="180" t="s">
        <v>6</v>
      </c>
      <c r="F3" s="180"/>
      <c r="G3" s="180" t="s">
        <v>9</v>
      </c>
      <c r="H3" s="180"/>
      <c r="I3" s="180" t="s">
        <v>10</v>
      </c>
      <c r="J3" s="180"/>
      <c r="K3" s="180" t="s">
        <v>11</v>
      </c>
      <c r="L3" s="180"/>
      <c r="M3" s="180" t="s">
        <v>12</v>
      </c>
      <c r="N3" s="182" t="s">
        <v>13</v>
      </c>
      <c r="O3" s="182" t="s">
        <v>14</v>
      </c>
      <c r="P3" s="182" t="s">
        <v>15</v>
      </c>
      <c r="Q3" s="182" t="s">
        <v>16</v>
      </c>
      <c r="R3" s="182" t="s">
        <v>17</v>
      </c>
      <c r="S3" s="182" t="s">
        <v>18</v>
      </c>
      <c r="T3" s="182" t="s">
        <v>19</v>
      </c>
    </row>
    <row r="4" spans="1:20" ht="30" customHeight="1">
      <c r="A4" s="181"/>
      <c r="B4" s="181"/>
      <c r="C4" s="181"/>
      <c r="D4" s="181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181"/>
      <c r="N4" s="182"/>
      <c r="O4" s="182"/>
      <c r="P4" s="182"/>
      <c r="Q4" s="182"/>
      <c r="R4" s="182"/>
      <c r="S4" s="182"/>
      <c r="T4" s="182"/>
    </row>
    <row r="5" spans="1:20" ht="30" customHeight="1">
      <c r="A5" s="8" t="s">
        <v>51</v>
      </c>
      <c r="B5" s="8" t="s">
        <v>52</v>
      </c>
      <c r="C5" s="8" t="s">
        <v>52</v>
      </c>
      <c r="D5" s="9">
        <v>1</v>
      </c>
      <c r="E5" s="10">
        <f>F6+F16</f>
        <v>25106990</v>
      </c>
      <c r="F5" s="10">
        <f t="shared" ref="F5:F24" si="0">E5*D5</f>
        <v>25106990</v>
      </c>
      <c r="G5" s="10">
        <f>H6+H16</f>
        <v>11830907</v>
      </c>
      <c r="H5" s="10">
        <f t="shared" ref="H5:H24" si="1">G5*D5</f>
        <v>11830907</v>
      </c>
      <c r="I5" s="10">
        <f>J6+J16</f>
        <v>957836</v>
      </c>
      <c r="J5" s="10">
        <f t="shared" ref="J5:J24" si="2">I5*D5</f>
        <v>957836</v>
      </c>
      <c r="K5" s="10">
        <f t="shared" ref="K5:K24" si="3">E5+G5+I5</f>
        <v>37895733</v>
      </c>
      <c r="L5" s="10">
        <f t="shared" ref="L5:L24" si="4">F5+H5+J5</f>
        <v>37895733</v>
      </c>
      <c r="M5" s="8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6"/>
    </row>
    <row r="6" spans="1:20" ht="30" customHeight="1">
      <c r="A6" s="128" t="s">
        <v>54</v>
      </c>
      <c r="B6" s="128" t="s">
        <v>52</v>
      </c>
      <c r="C6" s="128" t="s">
        <v>52</v>
      </c>
      <c r="D6" s="129">
        <v>1</v>
      </c>
      <c r="E6" s="130">
        <f>F7+F8+F9+F10+F11+F12+F13+F14+F15</f>
        <v>17454592</v>
      </c>
      <c r="F6" s="130">
        <f t="shared" si="0"/>
        <v>17454592</v>
      </c>
      <c r="G6" s="130">
        <f>H7+H8+H9+H10+H11+H12+H13+H14+H15</f>
        <v>8807969</v>
      </c>
      <c r="H6" s="130">
        <f t="shared" si="1"/>
        <v>8807969</v>
      </c>
      <c r="I6" s="130">
        <f>J7+J8+J9+J10+J11+J12+J13+J14+J15</f>
        <v>134902</v>
      </c>
      <c r="J6" s="130">
        <f t="shared" si="2"/>
        <v>134902</v>
      </c>
      <c r="K6" s="130">
        <f t="shared" si="3"/>
        <v>26397463</v>
      </c>
      <c r="L6" s="130">
        <f t="shared" si="4"/>
        <v>26397463</v>
      </c>
      <c r="M6" s="128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6"/>
    </row>
    <row r="7" spans="1:20" ht="30" customHeight="1">
      <c r="A7" s="8" t="s">
        <v>56</v>
      </c>
      <c r="B7" s="8" t="s">
        <v>52</v>
      </c>
      <c r="C7" s="8" t="s">
        <v>52</v>
      </c>
      <c r="D7" s="9">
        <v>1</v>
      </c>
      <c r="E7" s="10">
        <f>공종별내역서!F27</f>
        <v>0</v>
      </c>
      <c r="F7" s="10">
        <f t="shared" si="0"/>
        <v>0</v>
      </c>
      <c r="G7" s="10">
        <f>공종별내역서!H27</f>
        <v>728574</v>
      </c>
      <c r="H7" s="10">
        <f t="shared" si="1"/>
        <v>728574</v>
      </c>
      <c r="I7" s="10">
        <f>공종별내역서!J27</f>
        <v>0</v>
      </c>
      <c r="J7" s="10">
        <f t="shared" si="2"/>
        <v>0</v>
      </c>
      <c r="K7" s="10">
        <f t="shared" si="3"/>
        <v>728574</v>
      </c>
      <c r="L7" s="10">
        <f t="shared" si="4"/>
        <v>728574</v>
      </c>
      <c r="M7" s="8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6"/>
    </row>
    <row r="8" spans="1:20" ht="30" customHeight="1">
      <c r="A8" s="8" t="s">
        <v>76</v>
      </c>
      <c r="B8" s="8" t="s">
        <v>52</v>
      </c>
      <c r="C8" s="8" t="s">
        <v>52</v>
      </c>
      <c r="D8" s="9">
        <v>1</v>
      </c>
      <c r="E8" s="10">
        <f>공종별내역서!F52</f>
        <v>6906455</v>
      </c>
      <c r="F8" s="10">
        <f t="shared" si="0"/>
        <v>6906455</v>
      </c>
      <c r="G8" s="10">
        <f>공종별내역서!H52</f>
        <v>2100726</v>
      </c>
      <c r="H8" s="10">
        <f t="shared" si="1"/>
        <v>2100726</v>
      </c>
      <c r="I8" s="10">
        <f>공종별내역서!J52</f>
        <v>81657</v>
      </c>
      <c r="J8" s="10">
        <f t="shared" si="2"/>
        <v>81657</v>
      </c>
      <c r="K8" s="10">
        <f t="shared" si="3"/>
        <v>9088838</v>
      </c>
      <c r="L8" s="10">
        <f t="shared" si="4"/>
        <v>9088838</v>
      </c>
      <c r="M8" s="8" t="s">
        <v>52</v>
      </c>
      <c r="N8" s="2" t="s">
        <v>77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6"/>
    </row>
    <row r="9" spans="1:20" ht="30" customHeight="1">
      <c r="A9" s="8" t="s">
        <v>134</v>
      </c>
      <c r="B9" s="8" t="s">
        <v>52</v>
      </c>
      <c r="C9" s="8" t="s">
        <v>52</v>
      </c>
      <c r="D9" s="9">
        <v>1</v>
      </c>
      <c r="E9" s="10">
        <f>공종별내역서!F76</f>
        <v>7910</v>
      </c>
      <c r="F9" s="10">
        <f t="shared" si="0"/>
        <v>7910</v>
      </c>
      <c r="G9" s="10">
        <f>공종별내역서!H76</f>
        <v>58758</v>
      </c>
      <c r="H9" s="10">
        <f t="shared" si="1"/>
        <v>58758</v>
      </c>
      <c r="I9" s="10">
        <f>공종별내역서!J76</f>
        <v>0</v>
      </c>
      <c r="J9" s="10">
        <f t="shared" si="2"/>
        <v>0</v>
      </c>
      <c r="K9" s="10">
        <f t="shared" si="3"/>
        <v>66668</v>
      </c>
      <c r="L9" s="10">
        <f t="shared" si="4"/>
        <v>66668</v>
      </c>
      <c r="M9" s="8" t="s">
        <v>52</v>
      </c>
      <c r="N9" s="2" t="s">
        <v>135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6"/>
    </row>
    <row r="10" spans="1:20" ht="30" customHeight="1">
      <c r="A10" s="8" t="s">
        <v>145</v>
      </c>
      <c r="B10" s="8" t="s">
        <v>52</v>
      </c>
      <c r="C10" s="8" t="s">
        <v>52</v>
      </c>
      <c r="D10" s="9">
        <v>1</v>
      </c>
      <c r="E10" s="10">
        <f>공종별내역서!F100</f>
        <v>10168</v>
      </c>
      <c r="F10" s="10">
        <f t="shared" si="0"/>
        <v>10168</v>
      </c>
      <c r="G10" s="10">
        <f>공종별내역서!H100</f>
        <v>35822</v>
      </c>
      <c r="H10" s="10">
        <f t="shared" si="1"/>
        <v>35822</v>
      </c>
      <c r="I10" s="10">
        <f>공종별내역서!J100</f>
        <v>1164</v>
      </c>
      <c r="J10" s="10">
        <f t="shared" si="2"/>
        <v>1164</v>
      </c>
      <c r="K10" s="10">
        <f t="shared" si="3"/>
        <v>47154</v>
      </c>
      <c r="L10" s="10">
        <f t="shared" si="4"/>
        <v>47154</v>
      </c>
      <c r="M10" s="8" t="s">
        <v>52</v>
      </c>
      <c r="N10" s="2" t="s">
        <v>146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6"/>
    </row>
    <row r="11" spans="1:20" ht="30" customHeight="1">
      <c r="A11" s="8" t="s">
        <v>152</v>
      </c>
      <c r="B11" s="8" t="s">
        <v>52</v>
      </c>
      <c r="C11" s="8" t="s">
        <v>52</v>
      </c>
      <c r="D11" s="9">
        <v>1</v>
      </c>
      <c r="E11" s="10">
        <f>공종별내역서!F123</f>
        <v>20150</v>
      </c>
      <c r="F11" s="10">
        <f t="shared" si="0"/>
        <v>20150</v>
      </c>
      <c r="G11" s="10">
        <f>공종별내역서!H123</f>
        <v>77430</v>
      </c>
      <c r="H11" s="10">
        <f t="shared" si="1"/>
        <v>77430</v>
      </c>
      <c r="I11" s="10">
        <f>공종별내역서!J123</f>
        <v>0</v>
      </c>
      <c r="J11" s="10">
        <f t="shared" si="2"/>
        <v>0</v>
      </c>
      <c r="K11" s="10">
        <f t="shared" si="3"/>
        <v>97580</v>
      </c>
      <c r="L11" s="10">
        <f t="shared" si="4"/>
        <v>97580</v>
      </c>
      <c r="M11" s="8" t="s">
        <v>52</v>
      </c>
      <c r="N11" s="2" t="s">
        <v>153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6"/>
    </row>
    <row r="12" spans="1:20" ht="30" customHeight="1">
      <c r="A12" s="8" t="s">
        <v>166</v>
      </c>
      <c r="B12" s="8" t="s">
        <v>52</v>
      </c>
      <c r="C12" s="8" t="s">
        <v>52</v>
      </c>
      <c r="D12" s="9">
        <v>1</v>
      </c>
      <c r="E12" s="10">
        <f>공종별내역서!F147</f>
        <v>3749096</v>
      </c>
      <c r="F12" s="10">
        <f t="shared" si="0"/>
        <v>3749096</v>
      </c>
      <c r="G12" s="10">
        <f>공종별내역서!H147</f>
        <v>353879</v>
      </c>
      <c r="H12" s="10">
        <f t="shared" si="1"/>
        <v>353879</v>
      </c>
      <c r="I12" s="10">
        <f>공종별내역서!J147</f>
        <v>3574</v>
      </c>
      <c r="J12" s="10">
        <f t="shared" si="2"/>
        <v>3574</v>
      </c>
      <c r="K12" s="10">
        <f t="shared" si="3"/>
        <v>4106549</v>
      </c>
      <c r="L12" s="10">
        <f t="shared" si="4"/>
        <v>4106549</v>
      </c>
      <c r="M12" s="8" t="s">
        <v>52</v>
      </c>
      <c r="N12" s="2" t="s">
        <v>167</v>
      </c>
      <c r="O12" s="2" t="s">
        <v>52</v>
      </c>
      <c r="P12" s="2" t="s">
        <v>55</v>
      </c>
      <c r="Q12" s="2" t="s">
        <v>52</v>
      </c>
      <c r="R12" s="3">
        <v>3</v>
      </c>
      <c r="S12" s="2" t="s">
        <v>52</v>
      </c>
      <c r="T12" s="6"/>
    </row>
    <row r="13" spans="1:20" ht="30" customHeight="1">
      <c r="A13" s="8" t="s">
        <v>244</v>
      </c>
      <c r="B13" s="8" t="s">
        <v>52</v>
      </c>
      <c r="C13" s="8" t="s">
        <v>52</v>
      </c>
      <c r="D13" s="9">
        <v>1</v>
      </c>
      <c r="E13" s="10">
        <f>공종별내역서!F171</f>
        <v>376004</v>
      </c>
      <c r="F13" s="10">
        <f t="shared" si="0"/>
        <v>376004</v>
      </c>
      <c r="G13" s="10">
        <f>공종별내역서!H171</f>
        <v>2083220</v>
      </c>
      <c r="H13" s="10">
        <f t="shared" si="1"/>
        <v>2083220</v>
      </c>
      <c r="I13" s="10">
        <f>공종별내역서!J171</f>
        <v>24178</v>
      </c>
      <c r="J13" s="10">
        <f t="shared" si="2"/>
        <v>24178</v>
      </c>
      <c r="K13" s="10">
        <f t="shared" si="3"/>
        <v>2483402</v>
      </c>
      <c r="L13" s="10">
        <f t="shared" si="4"/>
        <v>2483402</v>
      </c>
      <c r="M13" s="8" t="s">
        <v>52</v>
      </c>
      <c r="N13" s="2" t="s">
        <v>245</v>
      </c>
      <c r="O13" s="2" t="s">
        <v>52</v>
      </c>
      <c r="P13" s="2" t="s">
        <v>55</v>
      </c>
      <c r="Q13" s="2" t="s">
        <v>52</v>
      </c>
      <c r="R13" s="3">
        <v>3</v>
      </c>
      <c r="S13" s="2" t="s">
        <v>52</v>
      </c>
      <c r="T13" s="6"/>
    </row>
    <row r="14" spans="1:20" ht="30" customHeight="1">
      <c r="A14" s="8" t="s">
        <v>261</v>
      </c>
      <c r="B14" s="8" t="s">
        <v>52</v>
      </c>
      <c r="C14" s="8" t="s">
        <v>52</v>
      </c>
      <c r="D14" s="9">
        <v>1</v>
      </c>
      <c r="E14" s="10">
        <f>공종별내역서!F195</f>
        <v>0</v>
      </c>
      <c r="F14" s="10">
        <f t="shared" si="0"/>
        <v>0</v>
      </c>
      <c r="G14" s="10">
        <f>공종별내역서!H195</f>
        <v>178710</v>
      </c>
      <c r="H14" s="10">
        <f t="shared" si="1"/>
        <v>178710</v>
      </c>
      <c r="I14" s="10">
        <f>공종별내역서!J195</f>
        <v>3573</v>
      </c>
      <c r="J14" s="10">
        <f t="shared" si="2"/>
        <v>3573</v>
      </c>
      <c r="K14" s="10">
        <f t="shared" si="3"/>
        <v>182283</v>
      </c>
      <c r="L14" s="10">
        <f t="shared" si="4"/>
        <v>182283</v>
      </c>
      <c r="M14" s="8" t="s">
        <v>52</v>
      </c>
      <c r="N14" s="2" t="s">
        <v>262</v>
      </c>
      <c r="O14" s="2" t="s">
        <v>52</v>
      </c>
      <c r="P14" s="2" t="s">
        <v>55</v>
      </c>
      <c r="Q14" s="2" t="s">
        <v>52</v>
      </c>
      <c r="R14" s="3">
        <v>3</v>
      </c>
      <c r="S14" s="2" t="s">
        <v>52</v>
      </c>
      <c r="T14" s="6"/>
    </row>
    <row r="15" spans="1:20" ht="30" customHeight="1">
      <c r="A15" s="8" t="s">
        <v>278</v>
      </c>
      <c r="B15" s="8" t="s">
        <v>52</v>
      </c>
      <c r="C15" s="8" t="s">
        <v>52</v>
      </c>
      <c r="D15" s="9">
        <v>1</v>
      </c>
      <c r="E15" s="10">
        <f>공종별내역서!F219</f>
        <v>6384809</v>
      </c>
      <c r="F15" s="10">
        <f t="shared" si="0"/>
        <v>6384809</v>
      </c>
      <c r="G15" s="10">
        <f>공종별내역서!H219</f>
        <v>3190850</v>
      </c>
      <c r="H15" s="10">
        <f t="shared" si="1"/>
        <v>3190850</v>
      </c>
      <c r="I15" s="10">
        <f>공종별내역서!J219</f>
        <v>20756</v>
      </c>
      <c r="J15" s="10">
        <f t="shared" si="2"/>
        <v>20756</v>
      </c>
      <c r="K15" s="10">
        <f t="shared" si="3"/>
        <v>9596415</v>
      </c>
      <c r="L15" s="10">
        <f t="shared" si="4"/>
        <v>9596415</v>
      </c>
      <c r="M15" s="8" t="s">
        <v>52</v>
      </c>
      <c r="N15" s="2" t="s">
        <v>279</v>
      </c>
      <c r="O15" s="2" t="s">
        <v>52</v>
      </c>
      <c r="P15" s="2" t="s">
        <v>55</v>
      </c>
      <c r="Q15" s="2" t="s">
        <v>52</v>
      </c>
      <c r="R15" s="3">
        <v>3</v>
      </c>
      <c r="S15" s="2" t="s">
        <v>52</v>
      </c>
      <c r="T15" s="6"/>
    </row>
    <row r="16" spans="1:20" ht="30" customHeight="1">
      <c r="A16" s="128" t="s">
        <v>367</v>
      </c>
      <c r="B16" s="128" t="s">
        <v>52</v>
      </c>
      <c r="C16" s="128" t="s">
        <v>52</v>
      </c>
      <c r="D16" s="129">
        <v>1</v>
      </c>
      <c r="E16" s="130">
        <f>F17+F18+F19+F20+F21+F22+F23+F24</f>
        <v>7652398</v>
      </c>
      <c r="F16" s="130">
        <f t="shared" si="0"/>
        <v>7652398</v>
      </c>
      <c r="G16" s="130">
        <f>H17+H18+H19+H20+H21+H22+H23+H24</f>
        <v>3022938</v>
      </c>
      <c r="H16" s="130">
        <f t="shared" si="1"/>
        <v>3022938</v>
      </c>
      <c r="I16" s="130">
        <f>J17+J18+J19+J20+J21+J22+J23+J24</f>
        <v>822934</v>
      </c>
      <c r="J16" s="130">
        <f t="shared" si="2"/>
        <v>822934</v>
      </c>
      <c r="K16" s="130">
        <f t="shared" si="3"/>
        <v>11498270</v>
      </c>
      <c r="L16" s="130">
        <f t="shared" si="4"/>
        <v>11498270</v>
      </c>
      <c r="M16" s="128" t="s">
        <v>52</v>
      </c>
      <c r="N16" s="2" t="s">
        <v>368</v>
      </c>
      <c r="O16" s="2" t="s">
        <v>52</v>
      </c>
      <c r="P16" s="2" t="s">
        <v>53</v>
      </c>
      <c r="Q16" s="2" t="s">
        <v>52</v>
      </c>
      <c r="R16" s="3">
        <v>2</v>
      </c>
      <c r="S16" s="2" t="s">
        <v>52</v>
      </c>
      <c r="T16" s="6"/>
    </row>
    <row r="17" spans="1:20" ht="30" customHeight="1">
      <c r="A17" s="8" t="s">
        <v>369</v>
      </c>
      <c r="B17" s="8" t="s">
        <v>52</v>
      </c>
      <c r="C17" s="8" t="s">
        <v>52</v>
      </c>
      <c r="D17" s="9">
        <v>1</v>
      </c>
      <c r="E17" s="10">
        <f>공종별내역서!F243</f>
        <v>0</v>
      </c>
      <c r="F17" s="10">
        <f t="shared" si="0"/>
        <v>0</v>
      </c>
      <c r="G17" s="10">
        <f>공종별내역서!H243</f>
        <v>79002</v>
      </c>
      <c r="H17" s="10">
        <f t="shared" si="1"/>
        <v>79002</v>
      </c>
      <c r="I17" s="10">
        <f>공종별내역서!J243</f>
        <v>0</v>
      </c>
      <c r="J17" s="10">
        <f t="shared" si="2"/>
        <v>0</v>
      </c>
      <c r="K17" s="10">
        <f t="shared" si="3"/>
        <v>79002</v>
      </c>
      <c r="L17" s="10">
        <f t="shared" si="4"/>
        <v>79002</v>
      </c>
      <c r="M17" s="8" t="s">
        <v>52</v>
      </c>
      <c r="N17" s="2" t="s">
        <v>370</v>
      </c>
      <c r="O17" s="2" t="s">
        <v>52</v>
      </c>
      <c r="P17" s="2" t="s">
        <v>368</v>
      </c>
      <c r="Q17" s="2" t="s">
        <v>52</v>
      </c>
      <c r="R17" s="3">
        <v>3</v>
      </c>
      <c r="S17" s="2" t="s">
        <v>52</v>
      </c>
      <c r="T17" s="6"/>
    </row>
    <row r="18" spans="1:20" ht="30" customHeight="1">
      <c r="A18" s="8" t="s">
        <v>372</v>
      </c>
      <c r="B18" s="8" t="s">
        <v>52</v>
      </c>
      <c r="C18" s="8" t="s">
        <v>52</v>
      </c>
      <c r="D18" s="9">
        <v>1</v>
      </c>
      <c r="E18" s="10">
        <f>공종별내역서!F267</f>
        <v>3893</v>
      </c>
      <c r="F18" s="10">
        <f t="shared" si="0"/>
        <v>3893</v>
      </c>
      <c r="G18" s="10">
        <f>공종별내역서!H267</f>
        <v>11549</v>
      </c>
      <c r="H18" s="10">
        <f t="shared" si="1"/>
        <v>11549</v>
      </c>
      <c r="I18" s="10">
        <f>공종별내역서!J267</f>
        <v>2940</v>
      </c>
      <c r="J18" s="10">
        <f t="shared" si="2"/>
        <v>2940</v>
      </c>
      <c r="K18" s="10">
        <f t="shared" si="3"/>
        <v>18382</v>
      </c>
      <c r="L18" s="10">
        <f t="shared" si="4"/>
        <v>18382</v>
      </c>
      <c r="M18" s="8" t="s">
        <v>52</v>
      </c>
      <c r="N18" s="2" t="s">
        <v>373</v>
      </c>
      <c r="O18" s="2" t="s">
        <v>52</v>
      </c>
      <c r="P18" s="2" t="s">
        <v>368</v>
      </c>
      <c r="Q18" s="2" t="s">
        <v>52</v>
      </c>
      <c r="R18" s="3">
        <v>3</v>
      </c>
      <c r="S18" s="2" t="s">
        <v>52</v>
      </c>
      <c r="T18" s="6"/>
    </row>
    <row r="19" spans="1:20" ht="30" customHeight="1">
      <c r="A19" s="8" t="s">
        <v>389</v>
      </c>
      <c r="B19" s="8" t="s">
        <v>52</v>
      </c>
      <c r="C19" s="8" t="s">
        <v>52</v>
      </c>
      <c r="D19" s="9">
        <v>1</v>
      </c>
      <c r="E19" s="10">
        <f>공종별내역서!F291</f>
        <v>128430</v>
      </c>
      <c r="F19" s="10">
        <f t="shared" si="0"/>
        <v>128430</v>
      </c>
      <c r="G19" s="10">
        <f>공종별내역서!H291</f>
        <v>170492</v>
      </c>
      <c r="H19" s="10">
        <f t="shared" si="1"/>
        <v>170492</v>
      </c>
      <c r="I19" s="10">
        <f>공종별내역서!J291</f>
        <v>3297</v>
      </c>
      <c r="J19" s="10">
        <f t="shared" si="2"/>
        <v>3297</v>
      </c>
      <c r="K19" s="10">
        <f t="shared" si="3"/>
        <v>302219</v>
      </c>
      <c r="L19" s="10">
        <f t="shared" si="4"/>
        <v>302219</v>
      </c>
      <c r="M19" s="8" t="s">
        <v>52</v>
      </c>
      <c r="N19" s="2" t="s">
        <v>390</v>
      </c>
      <c r="O19" s="2" t="s">
        <v>52</v>
      </c>
      <c r="P19" s="2" t="s">
        <v>368</v>
      </c>
      <c r="Q19" s="2" t="s">
        <v>52</v>
      </c>
      <c r="R19" s="3">
        <v>3</v>
      </c>
      <c r="S19" s="2" t="s">
        <v>52</v>
      </c>
      <c r="T19" s="6"/>
    </row>
    <row r="20" spans="1:20" ht="30" customHeight="1">
      <c r="A20" s="8" t="s">
        <v>418</v>
      </c>
      <c r="B20" s="8" t="s">
        <v>52</v>
      </c>
      <c r="C20" s="8" t="s">
        <v>52</v>
      </c>
      <c r="D20" s="9">
        <v>1</v>
      </c>
      <c r="E20" s="10">
        <f>공종별내역서!F314</f>
        <v>877010</v>
      </c>
      <c r="F20" s="10">
        <f t="shared" si="0"/>
        <v>877010</v>
      </c>
      <c r="G20" s="10">
        <f>공종별내역서!H314</f>
        <v>1498081</v>
      </c>
      <c r="H20" s="10">
        <f t="shared" si="1"/>
        <v>1498081</v>
      </c>
      <c r="I20" s="10">
        <f>공종별내역서!J314</f>
        <v>491270</v>
      </c>
      <c r="J20" s="10">
        <f t="shared" si="2"/>
        <v>491270</v>
      </c>
      <c r="K20" s="10">
        <f t="shared" si="3"/>
        <v>2866361</v>
      </c>
      <c r="L20" s="10">
        <f t="shared" si="4"/>
        <v>2866361</v>
      </c>
      <c r="M20" s="8" t="s">
        <v>52</v>
      </c>
      <c r="N20" s="2" t="s">
        <v>419</v>
      </c>
      <c r="O20" s="2" t="s">
        <v>52</v>
      </c>
      <c r="P20" s="2" t="s">
        <v>368</v>
      </c>
      <c r="Q20" s="2" t="s">
        <v>52</v>
      </c>
      <c r="R20" s="3">
        <v>3</v>
      </c>
      <c r="S20" s="2" t="s">
        <v>52</v>
      </c>
      <c r="T20" s="6"/>
    </row>
    <row r="21" spans="1:20" ht="30" customHeight="1">
      <c r="A21" s="8" t="s">
        <v>483</v>
      </c>
      <c r="B21" s="8" t="s">
        <v>52</v>
      </c>
      <c r="C21" s="8" t="s">
        <v>52</v>
      </c>
      <c r="D21" s="9">
        <v>1</v>
      </c>
      <c r="E21" s="10">
        <f>공종별내역서!F338</f>
        <v>921600</v>
      </c>
      <c r="F21" s="10">
        <f t="shared" si="0"/>
        <v>921600</v>
      </c>
      <c r="G21" s="10">
        <f>공종별내역서!H338</f>
        <v>631456</v>
      </c>
      <c r="H21" s="10">
        <f t="shared" si="1"/>
        <v>631456</v>
      </c>
      <c r="I21" s="10">
        <f>공종별내역서!J338</f>
        <v>18912</v>
      </c>
      <c r="J21" s="10">
        <f t="shared" si="2"/>
        <v>18912</v>
      </c>
      <c r="K21" s="10">
        <f t="shared" si="3"/>
        <v>1571968</v>
      </c>
      <c r="L21" s="10">
        <f t="shared" si="4"/>
        <v>1571968</v>
      </c>
      <c r="M21" s="8" t="s">
        <v>52</v>
      </c>
      <c r="N21" s="2" t="s">
        <v>484</v>
      </c>
      <c r="O21" s="2" t="s">
        <v>52</v>
      </c>
      <c r="P21" s="2" t="s">
        <v>368</v>
      </c>
      <c r="Q21" s="2" t="s">
        <v>52</v>
      </c>
      <c r="R21" s="3">
        <v>3</v>
      </c>
      <c r="S21" s="2" t="s">
        <v>52</v>
      </c>
      <c r="T21" s="6"/>
    </row>
    <row r="22" spans="1:20" ht="30" customHeight="1">
      <c r="A22" s="8" t="s">
        <v>498</v>
      </c>
      <c r="B22" s="8" t="s">
        <v>52</v>
      </c>
      <c r="C22" s="8" t="s">
        <v>52</v>
      </c>
      <c r="D22" s="9">
        <v>1</v>
      </c>
      <c r="E22" s="10">
        <f>공종별내역서!F362</f>
        <v>445465</v>
      </c>
      <c r="F22" s="10">
        <f t="shared" si="0"/>
        <v>445465</v>
      </c>
      <c r="G22" s="10">
        <f>공종별내역서!H362</f>
        <v>632358</v>
      </c>
      <c r="H22" s="10">
        <f t="shared" si="1"/>
        <v>632358</v>
      </c>
      <c r="I22" s="10">
        <f>공종별내역서!J362</f>
        <v>6515</v>
      </c>
      <c r="J22" s="10">
        <f t="shared" si="2"/>
        <v>6515</v>
      </c>
      <c r="K22" s="10">
        <f t="shared" si="3"/>
        <v>1084338</v>
      </c>
      <c r="L22" s="10">
        <f t="shared" si="4"/>
        <v>1084338</v>
      </c>
      <c r="M22" s="8" t="s">
        <v>52</v>
      </c>
      <c r="N22" s="2" t="s">
        <v>499</v>
      </c>
      <c r="O22" s="2" t="s">
        <v>52</v>
      </c>
      <c r="P22" s="2" t="s">
        <v>368</v>
      </c>
      <c r="Q22" s="2" t="s">
        <v>52</v>
      </c>
      <c r="R22" s="3">
        <v>3</v>
      </c>
      <c r="S22" s="2" t="s">
        <v>52</v>
      </c>
      <c r="T22" s="6"/>
    </row>
    <row r="23" spans="1:20" ht="30" customHeight="1">
      <c r="A23" s="8" t="s">
        <v>504</v>
      </c>
      <c r="B23" s="8" t="s">
        <v>52</v>
      </c>
      <c r="C23" s="8" t="s">
        <v>52</v>
      </c>
      <c r="D23" s="9">
        <v>1</v>
      </c>
      <c r="E23" s="10">
        <f>공종별내역서!F386</f>
        <v>3446000</v>
      </c>
      <c r="F23" s="10">
        <f t="shared" si="0"/>
        <v>3446000</v>
      </c>
      <c r="G23" s="10">
        <f>공종별내역서!H386</f>
        <v>0</v>
      </c>
      <c r="H23" s="10">
        <f t="shared" si="1"/>
        <v>0</v>
      </c>
      <c r="I23" s="10">
        <f>공종별내역서!J386</f>
        <v>300000</v>
      </c>
      <c r="J23" s="10">
        <f t="shared" si="2"/>
        <v>300000</v>
      </c>
      <c r="K23" s="10">
        <f t="shared" si="3"/>
        <v>3746000</v>
      </c>
      <c r="L23" s="10">
        <f t="shared" si="4"/>
        <v>3746000</v>
      </c>
      <c r="M23" s="8" t="s">
        <v>52</v>
      </c>
      <c r="N23" s="2" t="s">
        <v>505</v>
      </c>
      <c r="O23" s="2" t="s">
        <v>52</v>
      </c>
      <c r="P23" s="2" t="s">
        <v>368</v>
      </c>
      <c r="Q23" s="2" t="s">
        <v>52</v>
      </c>
      <c r="R23" s="3">
        <v>3</v>
      </c>
      <c r="S23" s="2" t="s">
        <v>52</v>
      </c>
      <c r="T23" s="6"/>
    </row>
    <row r="24" spans="1:20" ht="30" customHeight="1">
      <c r="A24" s="8" t="s">
        <v>518</v>
      </c>
      <c r="B24" s="8" t="s">
        <v>52</v>
      </c>
      <c r="C24" s="8" t="s">
        <v>52</v>
      </c>
      <c r="D24" s="9">
        <v>1</v>
      </c>
      <c r="E24" s="10">
        <f>공종별내역서!F410</f>
        <v>1830000</v>
      </c>
      <c r="F24" s="10">
        <f t="shared" si="0"/>
        <v>1830000</v>
      </c>
      <c r="G24" s="10">
        <f>공종별내역서!H410</f>
        <v>0</v>
      </c>
      <c r="H24" s="10">
        <f t="shared" si="1"/>
        <v>0</v>
      </c>
      <c r="I24" s="10">
        <f>공종별내역서!J410</f>
        <v>0</v>
      </c>
      <c r="J24" s="10">
        <f t="shared" si="2"/>
        <v>0</v>
      </c>
      <c r="K24" s="10">
        <f t="shared" si="3"/>
        <v>1830000</v>
      </c>
      <c r="L24" s="10">
        <f t="shared" si="4"/>
        <v>1830000</v>
      </c>
      <c r="M24" s="8" t="s">
        <v>52</v>
      </c>
      <c r="N24" s="2" t="s">
        <v>519</v>
      </c>
      <c r="O24" s="2" t="s">
        <v>52</v>
      </c>
      <c r="P24" s="2" t="s">
        <v>368</v>
      </c>
      <c r="Q24" s="2" t="s">
        <v>52</v>
      </c>
      <c r="R24" s="3">
        <v>3</v>
      </c>
      <c r="S24" s="2" t="s">
        <v>52</v>
      </c>
      <c r="T24" s="6"/>
    </row>
    <row r="25" spans="1:20" ht="30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5"/>
    </row>
    <row r="26" spans="1:20" ht="30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5"/>
    </row>
    <row r="27" spans="1:20" ht="30" customHeight="1">
      <c r="A27" s="8" t="s">
        <v>66</v>
      </c>
      <c r="B27" s="9"/>
      <c r="C27" s="9"/>
      <c r="D27" s="9"/>
      <c r="E27" s="9"/>
      <c r="F27" s="10">
        <f>F5</f>
        <v>25106990</v>
      </c>
      <c r="G27" s="9"/>
      <c r="H27" s="10">
        <f>H5</f>
        <v>11830907</v>
      </c>
      <c r="I27" s="9"/>
      <c r="J27" s="10">
        <f>J5</f>
        <v>957836</v>
      </c>
      <c r="K27" s="9"/>
      <c r="L27" s="10">
        <f>L5</f>
        <v>37895733</v>
      </c>
      <c r="M27" s="9"/>
      <c r="T27" s="5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410"/>
  <sheetViews>
    <sheetView view="pageBreakPreview" topLeftCell="A390" zoomScale="80" zoomScaleNormal="80" zoomScaleSheetLayoutView="80" workbookViewId="0">
      <selection activeCell="J398" sqref="J398"/>
    </sheetView>
  </sheetViews>
  <sheetFormatPr defaultRowHeight="16.5"/>
  <cols>
    <col min="1" max="1" width="35" customWidth="1"/>
    <col min="2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179" t="s">
        <v>1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</row>
    <row r="2" spans="1:48" ht="30" customHeight="1">
      <c r="A2" s="180" t="s">
        <v>2</v>
      </c>
      <c r="B2" s="180" t="s">
        <v>3</v>
      </c>
      <c r="C2" s="180" t="s">
        <v>4</v>
      </c>
      <c r="D2" s="180" t="s">
        <v>5</v>
      </c>
      <c r="E2" s="180" t="s">
        <v>6</v>
      </c>
      <c r="F2" s="180"/>
      <c r="G2" s="180" t="s">
        <v>9</v>
      </c>
      <c r="H2" s="180"/>
      <c r="I2" s="180" t="s">
        <v>10</v>
      </c>
      <c r="J2" s="180"/>
      <c r="K2" s="180" t="s">
        <v>11</v>
      </c>
      <c r="L2" s="180"/>
      <c r="M2" s="180" t="s">
        <v>12</v>
      </c>
      <c r="N2" s="182" t="s">
        <v>20</v>
      </c>
      <c r="O2" s="182" t="s">
        <v>14</v>
      </c>
      <c r="P2" s="182" t="s">
        <v>21</v>
      </c>
      <c r="Q2" s="182" t="s">
        <v>13</v>
      </c>
      <c r="R2" s="182" t="s">
        <v>22</v>
      </c>
      <c r="S2" s="182" t="s">
        <v>23</v>
      </c>
      <c r="T2" s="182" t="s">
        <v>24</v>
      </c>
      <c r="U2" s="182" t="s">
        <v>25</v>
      </c>
      <c r="V2" s="182" t="s">
        <v>26</v>
      </c>
      <c r="W2" s="182" t="s">
        <v>27</v>
      </c>
      <c r="X2" s="182" t="s">
        <v>28</v>
      </c>
      <c r="Y2" s="182" t="s">
        <v>29</v>
      </c>
      <c r="Z2" s="182" t="s">
        <v>30</v>
      </c>
      <c r="AA2" s="182" t="s">
        <v>31</v>
      </c>
      <c r="AB2" s="182" t="s">
        <v>32</v>
      </c>
      <c r="AC2" s="182" t="s">
        <v>33</v>
      </c>
      <c r="AD2" s="182" t="s">
        <v>34</v>
      </c>
      <c r="AE2" s="182" t="s">
        <v>35</v>
      </c>
      <c r="AF2" s="182" t="s">
        <v>36</v>
      </c>
      <c r="AG2" s="182" t="s">
        <v>37</v>
      </c>
      <c r="AH2" s="182" t="s">
        <v>38</v>
      </c>
      <c r="AI2" s="182" t="s">
        <v>39</v>
      </c>
      <c r="AJ2" s="182" t="s">
        <v>40</v>
      </c>
      <c r="AK2" s="182" t="s">
        <v>41</v>
      </c>
      <c r="AL2" s="182" t="s">
        <v>42</v>
      </c>
      <c r="AM2" s="182" t="s">
        <v>43</v>
      </c>
      <c r="AN2" s="182" t="s">
        <v>44</v>
      </c>
      <c r="AO2" s="182" t="s">
        <v>45</v>
      </c>
      <c r="AP2" s="182" t="s">
        <v>46</v>
      </c>
      <c r="AQ2" s="182" t="s">
        <v>47</v>
      </c>
      <c r="AR2" s="182" t="s">
        <v>48</v>
      </c>
      <c r="AS2" s="182" t="s">
        <v>16</v>
      </c>
      <c r="AT2" s="182" t="s">
        <v>17</v>
      </c>
      <c r="AU2" s="182" t="s">
        <v>49</v>
      </c>
      <c r="AV2" s="182" t="s">
        <v>50</v>
      </c>
    </row>
    <row r="3" spans="1:48" ht="30" customHeight="1">
      <c r="A3" s="180"/>
      <c r="B3" s="180"/>
      <c r="C3" s="180"/>
      <c r="D3" s="180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180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/>
      <c r="AP3" s="182"/>
      <c r="AQ3" s="182"/>
      <c r="AR3" s="182"/>
      <c r="AS3" s="182"/>
      <c r="AT3" s="182"/>
      <c r="AU3" s="182"/>
      <c r="AV3" s="182"/>
    </row>
    <row r="4" spans="1:48" ht="30" customHeight="1">
      <c r="A4" s="8" t="s">
        <v>56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>
      <c r="A5" s="8" t="s">
        <v>58</v>
      </c>
      <c r="B5" s="8" t="s">
        <v>59</v>
      </c>
      <c r="C5" s="8" t="s">
        <v>60</v>
      </c>
      <c r="D5" s="9">
        <v>166</v>
      </c>
      <c r="E5" s="11">
        <f>TRUNC(일위대가목록!E4,0)</f>
        <v>0</v>
      </c>
      <c r="F5" s="11">
        <f>TRUNC(E5*D5, 0)</f>
        <v>0</v>
      </c>
      <c r="G5" s="11">
        <f>TRUNC(일위대가목록!F4,0)</f>
        <v>4389</v>
      </c>
      <c r="H5" s="11">
        <f>TRUNC(G5*D5, 0)</f>
        <v>728574</v>
      </c>
      <c r="I5" s="11">
        <f>TRUNC(일위대가목록!G4,0)</f>
        <v>0</v>
      </c>
      <c r="J5" s="11">
        <f>TRUNC(I5*D5, 0)</f>
        <v>0</v>
      </c>
      <c r="K5" s="11">
        <f>TRUNC(E5+G5+I5, 0)</f>
        <v>4389</v>
      </c>
      <c r="L5" s="11">
        <f>TRUNC(F5+H5+J5, 0)</f>
        <v>728574</v>
      </c>
      <c r="M5" s="8" t="s">
        <v>61</v>
      </c>
      <c r="N5" s="2" t="s">
        <v>62</v>
      </c>
      <c r="O5" s="2" t="s">
        <v>52</v>
      </c>
      <c r="P5" s="2" t="s">
        <v>52</v>
      </c>
      <c r="Q5" s="2" t="s">
        <v>57</v>
      </c>
      <c r="R5" s="2" t="s">
        <v>63</v>
      </c>
      <c r="S5" s="2" t="s">
        <v>64</v>
      </c>
      <c r="T5" s="2" t="s">
        <v>64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65</v>
      </c>
      <c r="AV5" s="3">
        <v>4</v>
      </c>
    </row>
    <row r="6" spans="1:48" ht="30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48" ht="30" customHeigh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48" ht="30" customHeigh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48" ht="30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48" ht="30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48" ht="30" customHeight="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48" ht="30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48" ht="30" customHeight="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48" ht="30" customHeight="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48" ht="30" customHeight="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48" ht="30" customHeigh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48" ht="30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48" ht="30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48" ht="30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48" ht="30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48" ht="30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48" ht="30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48" ht="30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48" ht="30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48" ht="30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48" ht="30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48" ht="30" customHeight="1">
      <c r="A27" s="8" t="s">
        <v>66</v>
      </c>
      <c r="B27" s="9"/>
      <c r="C27" s="9"/>
      <c r="D27" s="9"/>
      <c r="E27" s="9"/>
      <c r="F27" s="11">
        <f>SUM(F5:F26)</f>
        <v>0</v>
      </c>
      <c r="G27" s="9"/>
      <c r="H27" s="11">
        <f>SUM(H5:H26)</f>
        <v>728574</v>
      </c>
      <c r="I27" s="9"/>
      <c r="J27" s="11">
        <f>SUM(J5:J26)</f>
        <v>0</v>
      </c>
      <c r="K27" s="9"/>
      <c r="L27" s="11">
        <f>SUM(L5:L26)</f>
        <v>728574</v>
      </c>
      <c r="M27" s="9"/>
      <c r="N27" t="s">
        <v>67</v>
      </c>
    </row>
    <row r="28" spans="1:48" ht="30" customHeight="1">
      <c r="A28" s="8" t="s">
        <v>1864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3"/>
      <c r="O28" s="3"/>
      <c r="P28" s="3"/>
      <c r="Q28" s="2" t="s">
        <v>77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>
      <c r="A29" s="8" t="s">
        <v>78</v>
      </c>
      <c r="B29" s="8" t="s">
        <v>79</v>
      </c>
      <c r="C29" s="8" t="s">
        <v>60</v>
      </c>
      <c r="D29" s="9">
        <v>9</v>
      </c>
      <c r="E29" s="11">
        <f>TRUNC(단가대비표!O46,0)</f>
        <v>62000</v>
      </c>
      <c r="F29" s="11">
        <f t="shared" ref="F29:F37" si="0">TRUNC(E29*D29, 0)</f>
        <v>558000</v>
      </c>
      <c r="G29" s="11">
        <f>TRUNC(단가대비표!P46,0)</f>
        <v>0</v>
      </c>
      <c r="H29" s="11">
        <f t="shared" ref="H29:H37" si="1">TRUNC(G29*D29, 0)</f>
        <v>0</v>
      </c>
      <c r="I29" s="11">
        <f>TRUNC(단가대비표!V46,0)</f>
        <v>0</v>
      </c>
      <c r="J29" s="11">
        <f t="shared" ref="J29:J37" si="2">TRUNC(I29*D29, 0)</f>
        <v>0</v>
      </c>
      <c r="K29" s="11">
        <f t="shared" ref="K29:K37" si="3">TRUNC(E29+G29+I29, 0)</f>
        <v>62000</v>
      </c>
      <c r="L29" s="11">
        <f t="shared" ref="L29:L37" si="4">TRUNC(F29+H29+J29, 0)</f>
        <v>558000</v>
      </c>
      <c r="M29" s="8" t="s">
        <v>80</v>
      </c>
      <c r="N29" s="2" t="s">
        <v>81</v>
      </c>
      <c r="O29" s="2" t="s">
        <v>52</v>
      </c>
      <c r="P29" s="2" t="s">
        <v>52</v>
      </c>
      <c r="Q29" s="2" t="s">
        <v>77</v>
      </c>
      <c r="R29" s="2" t="s">
        <v>64</v>
      </c>
      <c r="S29" s="2" t="s">
        <v>64</v>
      </c>
      <c r="T29" s="2" t="s">
        <v>63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82</v>
      </c>
      <c r="AV29" s="3">
        <v>11</v>
      </c>
    </row>
    <row r="30" spans="1:48" ht="30" customHeight="1">
      <c r="A30" s="127" t="s">
        <v>1865</v>
      </c>
      <c r="B30" s="8"/>
      <c r="C30" s="8" t="s">
        <v>60</v>
      </c>
      <c r="D30" s="9">
        <v>9</v>
      </c>
      <c r="E30" s="11">
        <v>59250</v>
      </c>
      <c r="F30" s="11">
        <f t="shared" si="0"/>
        <v>533250</v>
      </c>
      <c r="G30" s="11">
        <v>13975</v>
      </c>
      <c r="H30" s="11">
        <f t="shared" si="1"/>
        <v>125775</v>
      </c>
      <c r="I30" s="11">
        <f>TRUNC(일위대가목록!G6,0)</f>
        <v>0</v>
      </c>
      <c r="J30" s="11">
        <f t="shared" si="2"/>
        <v>0</v>
      </c>
      <c r="K30" s="11">
        <f t="shared" si="3"/>
        <v>73225</v>
      </c>
      <c r="L30" s="11">
        <f t="shared" si="4"/>
        <v>659025</v>
      </c>
      <c r="M30" s="8" t="s">
        <v>85</v>
      </c>
      <c r="N30" s="2" t="s">
        <v>86</v>
      </c>
      <c r="O30" s="2" t="s">
        <v>52</v>
      </c>
      <c r="P30" s="2" t="s">
        <v>52</v>
      </c>
      <c r="Q30" s="2" t="s">
        <v>77</v>
      </c>
      <c r="R30" s="2" t="s">
        <v>63</v>
      </c>
      <c r="S30" s="2" t="s">
        <v>64</v>
      </c>
      <c r="T30" s="2" t="s">
        <v>64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87</v>
      </c>
      <c r="AV30" s="3">
        <v>132</v>
      </c>
    </row>
    <row r="31" spans="1:48" ht="30" customHeight="1">
      <c r="A31" s="8" t="s">
        <v>88</v>
      </c>
      <c r="B31" s="8" t="s">
        <v>52</v>
      </c>
      <c r="C31" s="8" t="s">
        <v>89</v>
      </c>
      <c r="D31" s="9">
        <v>1</v>
      </c>
      <c r="E31" s="11">
        <v>40000</v>
      </c>
      <c r="F31" s="11">
        <f t="shared" si="0"/>
        <v>40000</v>
      </c>
      <c r="G31" s="11">
        <f>TRUNC(일위대가목록!F7,0)</f>
        <v>0</v>
      </c>
      <c r="H31" s="11">
        <f t="shared" si="1"/>
        <v>0</v>
      </c>
      <c r="I31" s="11">
        <f>TRUNC(일위대가목록!G7,0)</f>
        <v>0</v>
      </c>
      <c r="J31" s="11">
        <f t="shared" si="2"/>
        <v>0</v>
      </c>
      <c r="K31" s="11">
        <f t="shared" si="3"/>
        <v>40000</v>
      </c>
      <c r="L31" s="11">
        <f t="shared" si="4"/>
        <v>40000</v>
      </c>
      <c r="M31" s="8" t="s">
        <v>90</v>
      </c>
      <c r="N31" s="2" t="s">
        <v>91</v>
      </c>
      <c r="O31" s="2" t="s">
        <v>52</v>
      </c>
      <c r="P31" s="2" t="s">
        <v>52</v>
      </c>
      <c r="Q31" s="2" t="s">
        <v>77</v>
      </c>
      <c r="R31" s="2" t="s">
        <v>63</v>
      </c>
      <c r="S31" s="2" t="s">
        <v>64</v>
      </c>
      <c r="T31" s="2" t="s">
        <v>64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92</v>
      </c>
      <c r="AV31" s="3">
        <v>133</v>
      </c>
    </row>
    <row r="32" spans="1:48" ht="30" customHeight="1">
      <c r="A32" s="8" t="s">
        <v>93</v>
      </c>
      <c r="B32" s="8" t="s">
        <v>94</v>
      </c>
      <c r="C32" s="8" t="s">
        <v>60</v>
      </c>
      <c r="D32" s="9">
        <v>9</v>
      </c>
      <c r="E32" s="11">
        <v>19362</v>
      </c>
      <c r="F32" s="11">
        <f t="shared" si="0"/>
        <v>174258</v>
      </c>
      <c r="G32" s="11">
        <v>3529</v>
      </c>
      <c r="H32" s="11">
        <f t="shared" si="1"/>
        <v>31761</v>
      </c>
      <c r="I32" s="11">
        <f>TRUNC(일위대가목록!G8,0)</f>
        <v>0</v>
      </c>
      <c r="J32" s="11">
        <f t="shared" si="2"/>
        <v>0</v>
      </c>
      <c r="K32" s="11">
        <f t="shared" si="3"/>
        <v>22891</v>
      </c>
      <c r="L32" s="11">
        <f t="shared" si="4"/>
        <v>206019</v>
      </c>
      <c r="M32" s="8" t="s">
        <v>95</v>
      </c>
      <c r="N32" s="2" t="s">
        <v>96</v>
      </c>
      <c r="O32" s="2" t="s">
        <v>52</v>
      </c>
      <c r="P32" s="2" t="s">
        <v>52</v>
      </c>
      <c r="Q32" s="2" t="s">
        <v>77</v>
      </c>
      <c r="R32" s="2" t="s">
        <v>63</v>
      </c>
      <c r="S32" s="2" t="s">
        <v>64</v>
      </c>
      <c r="T32" s="2" t="s">
        <v>64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97</v>
      </c>
      <c r="AV32" s="3">
        <v>134</v>
      </c>
    </row>
    <row r="33" spans="1:48" ht="30" customHeight="1">
      <c r="A33" s="8" t="s">
        <v>98</v>
      </c>
      <c r="B33" s="8" t="s">
        <v>99</v>
      </c>
      <c r="C33" s="8" t="s">
        <v>100</v>
      </c>
      <c r="D33" s="9">
        <v>3</v>
      </c>
      <c r="E33" s="11">
        <f>TRUNC(일위대가목록!E9,0)</f>
        <v>13640</v>
      </c>
      <c r="F33" s="11">
        <f t="shared" si="0"/>
        <v>40920</v>
      </c>
      <c r="G33" s="11">
        <f>TRUNC(일위대가목록!F9,0)</f>
        <v>1931</v>
      </c>
      <c r="H33" s="11">
        <f t="shared" si="1"/>
        <v>5793</v>
      </c>
      <c r="I33" s="11">
        <f>TRUNC(일위대가목록!G9,0)</f>
        <v>38</v>
      </c>
      <c r="J33" s="11">
        <f t="shared" si="2"/>
        <v>114</v>
      </c>
      <c r="K33" s="11">
        <f t="shared" si="3"/>
        <v>15609</v>
      </c>
      <c r="L33" s="11">
        <f t="shared" si="4"/>
        <v>46827</v>
      </c>
      <c r="M33" s="8" t="s">
        <v>101</v>
      </c>
      <c r="N33" s="2" t="s">
        <v>102</v>
      </c>
      <c r="O33" s="2" t="s">
        <v>52</v>
      </c>
      <c r="P33" s="2" t="s">
        <v>52</v>
      </c>
      <c r="Q33" s="2" t="s">
        <v>77</v>
      </c>
      <c r="R33" s="2" t="s">
        <v>63</v>
      </c>
      <c r="S33" s="2" t="s">
        <v>64</v>
      </c>
      <c r="T33" s="2" t="s">
        <v>64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103</v>
      </c>
      <c r="AV33" s="3">
        <v>135</v>
      </c>
    </row>
    <row r="34" spans="1:48" ht="30" customHeight="1">
      <c r="A34" s="8" t="s">
        <v>104</v>
      </c>
      <c r="B34" s="8" t="s">
        <v>105</v>
      </c>
      <c r="C34" s="8" t="s">
        <v>60</v>
      </c>
      <c r="D34" s="9">
        <v>77</v>
      </c>
      <c r="E34" s="11">
        <f>TRUNC(일위대가목록!E10,0)</f>
        <v>18351</v>
      </c>
      <c r="F34" s="11">
        <f t="shared" si="0"/>
        <v>1413027</v>
      </c>
      <c r="G34" s="11">
        <f>TRUNC(일위대가목록!F10,0)</f>
        <v>25161</v>
      </c>
      <c r="H34" s="11">
        <f t="shared" si="1"/>
        <v>1937397</v>
      </c>
      <c r="I34" s="11">
        <f>TRUNC(일위대가목록!G10,0)</f>
        <v>1059</v>
      </c>
      <c r="J34" s="11">
        <f t="shared" si="2"/>
        <v>81543</v>
      </c>
      <c r="K34" s="11">
        <f t="shared" si="3"/>
        <v>44571</v>
      </c>
      <c r="L34" s="11">
        <f t="shared" si="4"/>
        <v>3431967</v>
      </c>
      <c r="M34" s="8" t="s">
        <v>106</v>
      </c>
      <c r="N34" s="2" t="s">
        <v>107</v>
      </c>
      <c r="O34" s="2" t="s">
        <v>52</v>
      </c>
      <c r="P34" s="2" t="s">
        <v>52</v>
      </c>
      <c r="Q34" s="2" t="s">
        <v>77</v>
      </c>
      <c r="R34" s="2" t="s">
        <v>63</v>
      </c>
      <c r="S34" s="2" t="s">
        <v>64</v>
      </c>
      <c r="T34" s="2" t="s">
        <v>64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108</v>
      </c>
      <c r="AV34" s="3">
        <v>16</v>
      </c>
    </row>
    <row r="35" spans="1:48" ht="30" customHeight="1">
      <c r="A35" s="8" t="s">
        <v>109</v>
      </c>
      <c r="B35" s="127" t="s">
        <v>1866</v>
      </c>
      <c r="C35" s="8" t="s">
        <v>60</v>
      </c>
      <c r="D35" s="9">
        <v>67</v>
      </c>
      <c r="E35" s="11">
        <v>26000</v>
      </c>
      <c r="F35" s="11">
        <f t="shared" si="0"/>
        <v>1742000</v>
      </c>
      <c r="G35" s="11"/>
      <c r="H35" s="11">
        <f t="shared" si="1"/>
        <v>0</v>
      </c>
      <c r="I35" s="11">
        <f>TRUNC(일위대가목록!G11,0)</f>
        <v>0</v>
      </c>
      <c r="J35" s="11">
        <f t="shared" si="2"/>
        <v>0</v>
      </c>
      <c r="K35" s="11">
        <f t="shared" si="3"/>
        <v>26000</v>
      </c>
      <c r="L35" s="11">
        <f t="shared" si="4"/>
        <v>1742000</v>
      </c>
      <c r="M35" s="8"/>
      <c r="N35" s="2" t="s">
        <v>112</v>
      </c>
      <c r="O35" s="2" t="s">
        <v>52</v>
      </c>
      <c r="P35" s="2" t="s">
        <v>52</v>
      </c>
      <c r="Q35" s="2" t="s">
        <v>77</v>
      </c>
      <c r="R35" s="2" t="s">
        <v>63</v>
      </c>
      <c r="S35" s="2" t="s">
        <v>64</v>
      </c>
      <c r="T35" s="2" t="s">
        <v>64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113</v>
      </c>
      <c r="AV35" s="3">
        <v>17</v>
      </c>
    </row>
    <row r="36" spans="1:48" ht="30" customHeight="1">
      <c r="A36" s="127" t="s">
        <v>1867</v>
      </c>
      <c r="B36" s="127" t="s">
        <v>1868</v>
      </c>
      <c r="C36" s="8" t="s">
        <v>60</v>
      </c>
      <c r="D36" s="9">
        <v>2</v>
      </c>
      <c r="E36" s="11">
        <v>30000</v>
      </c>
      <c r="F36" s="11">
        <f t="shared" si="0"/>
        <v>60000</v>
      </c>
      <c r="G36" s="11"/>
      <c r="H36" s="11">
        <f t="shared" si="1"/>
        <v>0</v>
      </c>
      <c r="I36" s="11"/>
      <c r="J36" s="11"/>
      <c r="K36" s="11">
        <f t="shared" ref="K36" si="5">TRUNC(E36+G36+I36, 0)</f>
        <v>30000</v>
      </c>
      <c r="L36" s="11">
        <f t="shared" ref="L36" si="6">TRUNC(F36+H36+J36, 0)</f>
        <v>60000</v>
      </c>
      <c r="M36" s="8"/>
      <c r="N36" s="2"/>
      <c r="O36" s="2"/>
      <c r="P36" s="2"/>
      <c r="Q36" s="2"/>
      <c r="R36" s="2"/>
      <c r="S36" s="2"/>
      <c r="T36" s="2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/>
      <c r="AS36" s="2"/>
      <c r="AT36" s="3"/>
      <c r="AU36" s="2"/>
      <c r="AV36" s="3"/>
    </row>
    <row r="37" spans="1:48" ht="30" customHeight="1">
      <c r="A37" s="8" t="s">
        <v>1869</v>
      </c>
      <c r="B37" s="8" t="s">
        <v>616</v>
      </c>
      <c r="C37" s="8" t="s">
        <v>60</v>
      </c>
      <c r="D37" s="9">
        <f>D35</f>
        <v>67</v>
      </c>
      <c r="E37" s="11">
        <v>35000</v>
      </c>
      <c r="F37" s="11">
        <f t="shared" si="0"/>
        <v>2345000</v>
      </c>
      <c r="G37" s="11"/>
      <c r="H37" s="11">
        <f t="shared" si="1"/>
        <v>0</v>
      </c>
      <c r="I37" s="11">
        <f>TRUNC(일위대가목록!G14,0)</f>
        <v>0</v>
      </c>
      <c r="J37" s="11">
        <f t="shared" si="2"/>
        <v>0</v>
      </c>
      <c r="K37" s="11">
        <f t="shared" si="3"/>
        <v>35000</v>
      </c>
      <c r="L37" s="11">
        <f t="shared" si="4"/>
        <v>2345000</v>
      </c>
      <c r="M37" s="8"/>
      <c r="N37" s="2" t="s">
        <v>124</v>
      </c>
      <c r="O37" s="2" t="s">
        <v>52</v>
      </c>
      <c r="P37" s="2" t="s">
        <v>52</v>
      </c>
      <c r="Q37" s="2" t="s">
        <v>77</v>
      </c>
      <c r="R37" s="2" t="s">
        <v>63</v>
      </c>
      <c r="S37" s="2" t="s">
        <v>64</v>
      </c>
      <c r="T37" s="2" t="s">
        <v>64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52</v>
      </c>
      <c r="AS37" s="2" t="s">
        <v>52</v>
      </c>
      <c r="AT37" s="3"/>
      <c r="AU37" s="2" t="s">
        <v>125</v>
      </c>
      <c r="AV37" s="3">
        <v>20</v>
      </c>
    </row>
    <row r="38" spans="1:48" ht="30" customHeight="1">
      <c r="A38" s="8"/>
      <c r="B38" s="8"/>
      <c r="C38" s="8"/>
      <c r="D38" s="9"/>
      <c r="E38" s="11"/>
      <c r="F38" s="11"/>
      <c r="G38" s="11"/>
      <c r="H38" s="11"/>
      <c r="I38" s="11"/>
      <c r="J38" s="11"/>
      <c r="K38" s="11"/>
      <c r="L38" s="11"/>
      <c r="M38" s="8"/>
      <c r="N38" s="2" t="s">
        <v>128</v>
      </c>
      <c r="O38" s="2" t="s">
        <v>52</v>
      </c>
      <c r="P38" s="2" t="s">
        <v>52</v>
      </c>
      <c r="Q38" s="2" t="s">
        <v>77</v>
      </c>
      <c r="R38" s="2" t="s">
        <v>63</v>
      </c>
      <c r="S38" s="2" t="s">
        <v>64</v>
      </c>
      <c r="T38" s="2" t="s">
        <v>64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52</v>
      </c>
      <c r="AS38" s="2" t="s">
        <v>52</v>
      </c>
      <c r="AT38" s="3"/>
      <c r="AU38" s="2" t="s">
        <v>129</v>
      </c>
      <c r="AV38" s="3">
        <v>21</v>
      </c>
    </row>
    <row r="39" spans="1:48" ht="30" customHeight="1">
      <c r="A39" s="8"/>
      <c r="B39" s="8"/>
      <c r="C39" s="8"/>
      <c r="D39" s="9"/>
      <c r="E39" s="11"/>
      <c r="F39" s="11"/>
      <c r="G39" s="11"/>
      <c r="H39" s="11"/>
      <c r="I39" s="11"/>
      <c r="J39" s="11"/>
      <c r="K39" s="11"/>
      <c r="L39" s="11"/>
      <c r="M39" s="8"/>
      <c r="N39" s="2" t="s">
        <v>132</v>
      </c>
      <c r="O39" s="2" t="s">
        <v>52</v>
      </c>
      <c r="P39" s="2" t="s">
        <v>52</v>
      </c>
      <c r="Q39" s="2" t="s">
        <v>77</v>
      </c>
      <c r="R39" s="2" t="s">
        <v>63</v>
      </c>
      <c r="S39" s="2" t="s">
        <v>64</v>
      </c>
      <c r="T39" s="2" t="s">
        <v>64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52</v>
      </c>
      <c r="AS39" s="2" t="s">
        <v>52</v>
      </c>
      <c r="AT39" s="3"/>
      <c r="AU39" s="2" t="s">
        <v>133</v>
      </c>
      <c r="AV39" s="3">
        <v>22</v>
      </c>
    </row>
    <row r="40" spans="1:48" ht="30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48" ht="30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48" ht="30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48" ht="30" customHeight="1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</row>
    <row r="44" spans="1:48" ht="30" customHeight="1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</row>
    <row r="45" spans="1:48" ht="30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48" ht="30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48" ht="30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48" ht="30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48" ht="30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48" ht="30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48" ht="30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 spans="1:48" ht="30" customHeight="1">
      <c r="A52" s="8" t="s">
        <v>66</v>
      </c>
      <c r="B52" s="9"/>
      <c r="C52" s="9"/>
      <c r="D52" s="9"/>
      <c r="E52" s="9"/>
      <c r="F52" s="11">
        <f>SUM(F29:F51)</f>
        <v>6906455</v>
      </c>
      <c r="G52" s="9"/>
      <c r="H52" s="11">
        <f>SUM(H29:H51)</f>
        <v>2100726</v>
      </c>
      <c r="I52" s="9"/>
      <c r="J52" s="11">
        <f>SUM(J29:J51)</f>
        <v>81657</v>
      </c>
      <c r="K52" s="9"/>
      <c r="L52" s="11">
        <f>SUM(L29:L51)</f>
        <v>9088838</v>
      </c>
      <c r="M52" s="9"/>
      <c r="N52" t="s">
        <v>67</v>
      </c>
    </row>
    <row r="53" spans="1:48" ht="30" customHeight="1">
      <c r="A53" s="8" t="s">
        <v>134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3"/>
      <c r="O53" s="3"/>
      <c r="P53" s="3"/>
      <c r="Q53" s="2" t="s">
        <v>135</v>
      </c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</row>
    <row r="54" spans="1:48" ht="30" customHeight="1">
      <c r="A54" s="8" t="s">
        <v>136</v>
      </c>
      <c r="B54" s="8" t="s">
        <v>137</v>
      </c>
      <c r="C54" s="8" t="s">
        <v>100</v>
      </c>
      <c r="D54" s="9">
        <v>14</v>
      </c>
      <c r="E54" s="11">
        <f>TRUNC(일위대가목록!E17,0)</f>
        <v>565</v>
      </c>
      <c r="F54" s="11">
        <f>TRUNC(E54*D54, 0)</f>
        <v>7910</v>
      </c>
      <c r="G54" s="11">
        <f>TRUNC(일위대가목록!F17,0)</f>
        <v>4197</v>
      </c>
      <c r="H54" s="11">
        <f>TRUNC(G54*D54, 0)</f>
        <v>58758</v>
      </c>
      <c r="I54" s="11">
        <f>TRUNC(일위대가목록!G17,0)</f>
        <v>0</v>
      </c>
      <c r="J54" s="11">
        <f>TRUNC(I54*D54, 0)</f>
        <v>0</v>
      </c>
      <c r="K54" s="11">
        <f>TRUNC(E54+G54+I54, 0)</f>
        <v>4762</v>
      </c>
      <c r="L54" s="11">
        <f>TRUNC(F54+H54+J54, 0)</f>
        <v>66668</v>
      </c>
      <c r="M54" s="8" t="s">
        <v>138</v>
      </c>
      <c r="N54" s="2" t="s">
        <v>139</v>
      </c>
      <c r="O54" s="2" t="s">
        <v>52</v>
      </c>
      <c r="P54" s="2" t="s">
        <v>52</v>
      </c>
      <c r="Q54" s="2" t="s">
        <v>135</v>
      </c>
      <c r="R54" s="2" t="s">
        <v>63</v>
      </c>
      <c r="S54" s="2" t="s">
        <v>64</v>
      </c>
      <c r="T54" s="2" t="s">
        <v>64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140</v>
      </c>
      <c r="AV54" s="3">
        <v>24</v>
      </c>
    </row>
    <row r="55" spans="1:48" ht="30" customHeight="1">
      <c r="A55" s="8"/>
      <c r="B55" s="8"/>
      <c r="C55" s="8"/>
      <c r="D55" s="9"/>
      <c r="E55" s="11"/>
      <c r="F55" s="11"/>
      <c r="G55" s="11"/>
      <c r="H55" s="11"/>
      <c r="I55" s="11"/>
      <c r="J55" s="11"/>
      <c r="K55" s="11"/>
      <c r="L55" s="11"/>
      <c r="M55" s="8"/>
      <c r="N55" s="2"/>
      <c r="O55" s="2"/>
      <c r="P55" s="2"/>
      <c r="Q55" s="2"/>
      <c r="R55" s="2"/>
      <c r="S55" s="2"/>
      <c r="T55" s="2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/>
      <c r="AS55" s="2"/>
      <c r="AT55" s="3"/>
      <c r="AU55" s="2"/>
      <c r="AV55" s="3"/>
    </row>
    <row r="56" spans="1:48" ht="30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</row>
    <row r="57" spans="1:48" ht="30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 spans="1:48" ht="30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</row>
    <row r="59" spans="1:48" ht="30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spans="1:48" ht="30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48" ht="30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1:48" ht="30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48" ht="30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48" ht="30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48" ht="30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48" ht="30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48" ht="30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48" ht="30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48" ht="30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48" ht="30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1:48" ht="30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48" ht="30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48" ht="30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1:48" ht="30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48" ht="30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1:48" ht="30" customHeight="1">
      <c r="A76" s="8" t="s">
        <v>66</v>
      </c>
      <c r="B76" s="9"/>
      <c r="C76" s="9"/>
      <c r="D76" s="9"/>
      <c r="E76" s="9"/>
      <c r="F76" s="11">
        <f>SUM(F54:F75)</f>
        <v>7910</v>
      </c>
      <c r="G76" s="9"/>
      <c r="H76" s="11">
        <f>SUM(H54:H75)</f>
        <v>58758</v>
      </c>
      <c r="I76" s="9"/>
      <c r="J76" s="11">
        <f>SUM(J54:J75)</f>
        <v>0</v>
      </c>
      <c r="K76" s="9"/>
      <c r="L76" s="11">
        <f>SUM(L54:L75)</f>
        <v>66668</v>
      </c>
      <c r="M76" s="9"/>
      <c r="N76" t="s">
        <v>67</v>
      </c>
    </row>
    <row r="77" spans="1:48" ht="30" customHeight="1">
      <c r="A77" s="8" t="s">
        <v>145</v>
      </c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3"/>
      <c r="O77" s="3"/>
      <c r="P77" s="3"/>
      <c r="Q77" s="2" t="s">
        <v>146</v>
      </c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</row>
    <row r="78" spans="1:48" ht="30" customHeight="1">
      <c r="A78" s="8" t="s">
        <v>147</v>
      </c>
      <c r="B78" s="8" t="s">
        <v>148</v>
      </c>
      <c r="C78" s="8" t="s">
        <v>100</v>
      </c>
      <c r="D78" s="9">
        <v>2</v>
      </c>
      <c r="E78" s="11">
        <f>TRUNC(일위대가목록!E19,0)</f>
        <v>5084</v>
      </c>
      <c r="F78" s="11">
        <f>TRUNC(E78*D78, 0)</f>
        <v>10168</v>
      </c>
      <c r="G78" s="11">
        <f>TRUNC(일위대가목록!F19,0)</f>
        <v>17911</v>
      </c>
      <c r="H78" s="11">
        <f>TRUNC(G78*D78, 0)</f>
        <v>35822</v>
      </c>
      <c r="I78" s="11">
        <f>TRUNC(일위대가목록!G19,0)</f>
        <v>582</v>
      </c>
      <c r="J78" s="11">
        <f>TRUNC(I78*D78, 0)</f>
        <v>1164</v>
      </c>
      <c r="K78" s="11">
        <f>TRUNC(E78+G78+I78, 0)</f>
        <v>23577</v>
      </c>
      <c r="L78" s="11">
        <f>TRUNC(F78+H78+J78, 0)</f>
        <v>47154</v>
      </c>
      <c r="M78" s="8" t="s">
        <v>149</v>
      </c>
      <c r="N78" s="2" t="s">
        <v>150</v>
      </c>
      <c r="O78" s="2" t="s">
        <v>52</v>
      </c>
      <c r="P78" s="2" t="s">
        <v>52</v>
      </c>
      <c r="Q78" s="2" t="s">
        <v>146</v>
      </c>
      <c r="R78" s="2" t="s">
        <v>63</v>
      </c>
      <c r="S78" s="2" t="s">
        <v>64</v>
      </c>
      <c r="T78" s="2" t="s">
        <v>64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151</v>
      </c>
      <c r="AV78" s="3">
        <v>27</v>
      </c>
    </row>
    <row r="79" spans="1:48" ht="30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1:48" ht="30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1:13" ht="30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1:13" ht="30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1:13" ht="30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1:13" ht="30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 spans="1:13" ht="30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spans="1:13" ht="30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1:13" ht="30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 spans="1:13" ht="30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1:13" ht="30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 spans="1:13" ht="30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spans="1:13" ht="30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spans="1:13" ht="30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13" ht="30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spans="1:13" ht="30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13" ht="30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spans="1:13" ht="30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48" ht="30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48" ht="30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48" ht="30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</row>
    <row r="100" spans="1:48" ht="30" customHeight="1">
      <c r="A100" s="8" t="s">
        <v>66</v>
      </c>
      <c r="B100" s="9"/>
      <c r="C100" s="9"/>
      <c r="D100" s="9"/>
      <c r="E100" s="9"/>
      <c r="F100" s="11">
        <f>SUM(F78:F99)</f>
        <v>10168</v>
      </c>
      <c r="G100" s="9"/>
      <c r="H100" s="11">
        <f>SUM(H78:H99)</f>
        <v>35822</v>
      </c>
      <c r="I100" s="9"/>
      <c r="J100" s="11">
        <f>SUM(J78:J99)</f>
        <v>1164</v>
      </c>
      <c r="K100" s="9"/>
      <c r="L100" s="11">
        <f>SUM(L78:L99)</f>
        <v>47154</v>
      </c>
      <c r="M100" s="9"/>
      <c r="N100" t="s">
        <v>67</v>
      </c>
    </row>
    <row r="101" spans="1:48" ht="30" customHeight="1">
      <c r="A101" s="8" t="s">
        <v>152</v>
      </c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3"/>
      <c r="O101" s="3"/>
      <c r="P101" s="3"/>
      <c r="Q101" s="2" t="s">
        <v>153</v>
      </c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</row>
    <row r="102" spans="1:48" ht="30" customHeight="1">
      <c r="A102" s="8" t="s">
        <v>158</v>
      </c>
      <c r="B102" s="8" t="s">
        <v>52</v>
      </c>
      <c r="C102" s="8" t="s">
        <v>100</v>
      </c>
      <c r="D102" s="9">
        <v>7</v>
      </c>
      <c r="E102" s="11">
        <f>TRUNC(일위대가목록!E21,0)</f>
        <v>0</v>
      </c>
      <c r="F102" s="11">
        <f>TRUNC(E102*D102, 0)</f>
        <v>0</v>
      </c>
      <c r="G102" s="11">
        <f>TRUNC(일위대가목록!F21,0)</f>
        <v>3436</v>
      </c>
      <c r="H102" s="11">
        <f>TRUNC(G102*D102, 0)</f>
        <v>24052</v>
      </c>
      <c r="I102" s="11">
        <f>TRUNC(일위대가목록!G21,0)</f>
        <v>0</v>
      </c>
      <c r="J102" s="11">
        <f>TRUNC(I102*D102, 0)</f>
        <v>0</v>
      </c>
      <c r="K102" s="11">
        <f t="shared" ref="K102:L103" si="7">TRUNC(E102+G102+I102, 0)</f>
        <v>3436</v>
      </c>
      <c r="L102" s="11">
        <f t="shared" si="7"/>
        <v>24052</v>
      </c>
      <c r="M102" s="8" t="s">
        <v>159</v>
      </c>
      <c r="N102" s="2" t="s">
        <v>160</v>
      </c>
      <c r="O102" s="2" t="s">
        <v>52</v>
      </c>
      <c r="P102" s="2" t="s">
        <v>52</v>
      </c>
      <c r="Q102" s="2" t="s">
        <v>153</v>
      </c>
      <c r="R102" s="2" t="s">
        <v>63</v>
      </c>
      <c r="S102" s="2" t="s">
        <v>64</v>
      </c>
      <c r="T102" s="2" t="s">
        <v>64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161</v>
      </c>
      <c r="AV102" s="3">
        <v>30</v>
      </c>
    </row>
    <row r="103" spans="1:48" ht="30" customHeight="1">
      <c r="A103" s="8" t="s">
        <v>162</v>
      </c>
      <c r="B103" s="8" t="s">
        <v>52</v>
      </c>
      <c r="C103" s="8" t="s">
        <v>100</v>
      </c>
      <c r="D103" s="9">
        <v>26</v>
      </c>
      <c r="E103" s="11">
        <f>TRUNC(일위대가목록!E22,0)</f>
        <v>775</v>
      </c>
      <c r="F103" s="11">
        <f>TRUNC(E103*D103, 0)</f>
        <v>20150</v>
      </c>
      <c r="G103" s="11">
        <f>TRUNC(일위대가목록!F22,0)</f>
        <v>2053</v>
      </c>
      <c r="H103" s="11">
        <f>TRUNC(G103*D103, 0)</f>
        <v>53378</v>
      </c>
      <c r="I103" s="11">
        <f>TRUNC(일위대가목록!G22,0)</f>
        <v>0</v>
      </c>
      <c r="J103" s="11">
        <f>TRUNC(I103*D103, 0)</f>
        <v>0</v>
      </c>
      <c r="K103" s="11">
        <f t="shared" si="7"/>
        <v>2828</v>
      </c>
      <c r="L103" s="11">
        <f t="shared" si="7"/>
        <v>73528</v>
      </c>
      <c r="M103" s="8" t="s">
        <v>163</v>
      </c>
      <c r="N103" s="2" t="s">
        <v>164</v>
      </c>
      <c r="O103" s="2" t="s">
        <v>52</v>
      </c>
      <c r="P103" s="2" t="s">
        <v>52</v>
      </c>
      <c r="Q103" s="2" t="s">
        <v>153</v>
      </c>
      <c r="R103" s="2" t="s">
        <v>63</v>
      </c>
      <c r="S103" s="2" t="s">
        <v>64</v>
      </c>
      <c r="T103" s="2" t="s">
        <v>64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165</v>
      </c>
      <c r="AV103" s="3">
        <v>31</v>
      </c>
    </row>
    <row r="104" spans="1:48" ht="30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spans="1:48" ht="30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48" ht="30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48" ht="30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 spans="1:48" ht="30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 spans="1:48" ht="30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spans="1:48" ht="30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 spans="1:48" ht="30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</row>
    <row r="112" spans="1:48" ht="30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 spans="1:48" ht="30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 spans="1:48" ht="30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 spans="1:48" ht="30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 spans="1:48" ht="30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</row>
    <row r="117" spans="1:48" ht="30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18" spans="1:48" ht="30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 spans="1:48" ht="30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 spans="1:48" ht="30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spans="1:48" ht="30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 spans="1:48" ht="30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48" ht="30" customHeight="1">
      <c r="A123" s="8" t="s">
        <v>66</v>
      </c>
      <c r="B123" s="9"/>
      <c r="C123" s="9"/>
      <c r="D123" s="9"/>
      <c r="E123" s="9"/>
      <c r="F123" s="11">
        <f>SUM(F102:F122)</f>
        <v>20150</v>
      </c>
      <c r="G123" s="9"/>
      <c r="H123" s="11">
        <f>SUM(H102:H122)</f>
        <v>77430</v>
      </c>
      <c r="I123" s="9"/>
      <c r="J123" s="11">
        <f>SUM(J102:J122)</f>
        <v>0</v>
      </c>
      <c r="K123" s="9"/>
      <c r="L123" s="11">
        <f>SUM(L102:L122)</f>
        <v>97580</v>
      </c>
      <c r="M123" s="9"/>
      <c r="N123" t="s">
        <v>67</v>
      </c>
    </row>
    <row r="124" spans="1:48" ht="30" customHeight="1">
      <c r="A124" s="8" t="s">
        <v>166</v>
      </c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3"/>
      <c r="O124" s="3"/>
      <c r="P124" s="3"/>
      <c r="Q124" s="2" t="s">
        <v>167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>
      <c r="A125" s="8" t="s">
        <v>168</v>
      </c>
      <c r="B125" s="8" t="s">
        <v>169</v>
      </c>
      <c r="C125" s="8" t="s">
        <v>89</v>
      </c>
      <c r="D125" s="9">
        <v>1</v>
      </c>
      <c r="E125" s="11">
        <f>TRUNC(일위대가목록!E23,0)</f>
        <v>175014</v>
      </c>
      <c r="F125" s="11">
        <f t="shared" ref="F125:F141" si="8">TRUNC(E125*D125, 0)</f>
        <v>175014</v>
      </c>
      <c r="G125" s="11">
        <f>TRUNC(일위대가목록!F23,0)</f>
        <v>102512</v>
      </c>
      <c r="H125" s="11">
        <f t="shared" ref="H125:H141" si="9">TRUNC(G125*D125, 0)</f>
        <v>102512</v>
      </c>
      <c r="I125" s="11">
        <f>TRUNC(일위대가목록!G23,0)</f>
        <v>2050</v>
      </c>
      <c r="J125" s="11">
        <f t="shared" ref="J125:J141" si="10">TRUNC(I125*D125, 0)</f>
        <v>2050</v>
      </c>
      <c r="K125" s="11">
        <f t="shared" ref="K125:K141" si="11">TRUNC(E125+G125+I125, 0)</f>
        <v>279576</v>
      </c>
      <c r="L125" s="11">
        <f t="shared" ref="L125:L141" si="12">TRUNC(F125+H125+J125, 0)</f>
        <v>279576</v>
      </c>
      <c r="M125" s="8" t="s">
        <v>170</v>
      </c>
      <c r="N125" s="2" t="s">
        <v>171</v>
      </c>
      <c r="O125" s="2" t="s">
        <v>52</v>
      </c>
      <c r="P125" s="2" t="s">
        <v>52</v>
      </c>
      <c r="Q125" s="2" t="s">
        <v>167</v>
      </c>
      <c r="R125" s="2" t="s">
        <v>63</v>
      </c>
      <c r="S125" s="2" t="s">
        <v>64</v>
      </c>
      <c r="T125" s="2" t="s">
        <v>64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172</v>
      </c>
      <c r="AV125" s="3">
        <v>42</v>
      </c>
    </row>
    <row r="126" spans="1:48" ht="30" customHeight="1">
      <c r="A126" s="8" t="s">
        <v>173</v>
      </c>
      <c r="B126" s="8" t="s">
        <v>174</v>
      </c>
      <c r="C126" s="8" t="s">
        <v>89</v>
      </c>
      <c r="D126" s="9">
        <v>1</v>
      </c>
      <c r="E126" s="11">
        <f>TRUNC(일위대가목록!E24,0)</f>
        <v>1154440</v>
      </c>
      <c r="F126" s="11">
        <f t="shared" si="8"/>
        <v>1154440</v>
      </c>
      <c r="G126" s="11">
        <f>TRUNC(일위대가목록!F24,0)</f>
        <v>0</v>
      </c>
      <c r="H126" s="11">
        <f t="shared" si="9"/>
        <v>0</v>
      </c>
      <c r="I126" s="11">
        <f>TRUNC(일위대가목록!G24,0)</f>
        <v>0</v>
      </c>
      <c r="J126" s="11">
        <f t="shared" si="10"/>
        <v>0</v>
      </c>
      <c r="K126" s="11">
        <f t="shared" si="11"/>
        <v>1154440</v>
      </c>
      <c r="L126" s="11">
        <f t="shared" si="12"/>
        <v>1154440</v>
      </c>
      <c r="M126" s="8" t="s">
        <v>175</v>
      </c>
      <c r="N126" s="2" t="s">
        <v>176</v>
      </c>
      <c r="O126" s="2" t="s">
        <v>52</v>
      </c>
      <c r="P126" s="2" t="s">
        <v>52</v>
      </c>
      <c r="Q126" s="2" t="s">
        <v>167</v>
      </c>
      <c r="R126" s="2" t="s">
        <v>63</v>
      </c>
      <c r="S126" s="2" t="s">
        <v>64</v>
      </c>
      <c r="T126" s="2" t="s">
        <v>64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177</v>
      </c>
      <c r="AV126" s="3">
        <v>43</v>
      </c>
    </row>
    <row r="127" spans="1:48" ht="30" customHeight="1">
      <c r="A127" s="8" t="s">
        <v>178</v>
      </c>
      <c r="B127" s="8" t="s">
        <v>169</v>
      </c>
      <c r="C127" s="8" t="s">
        <v>89</v>
      </c>
      <c r="D127" s="9">
        <v>3</v>
      </c>
      <c r="E127" s="11">
        <f>TRUNC(일위대가목록!E25,0)</f>
        <v>226800</v>
      </c>
      <c r="F127" s="11">
        <f t="shared" si="8"/>
        <v>680400</v>
      </c>
      <c r="G127" s="11">
        <f>TRUNC(일위대가목록!F25,0)</f>
        <v>0</v>
      </c>
      <c r="H127" s="11">
        <f t="shared" si="9"/>
        <v>0</v>
      </c>
      <c r="I127" s="11">
        <f>TRUNC(일위대가목록!G25,0)</f>
        <v>0</v>
      </c>
      <c r="J127" s="11">
        <f t="shared" si="10"/>
        <v>0</v>
      </c>
      <c r="K127" s="11">
        <f t="shared" si="11"/>
        <v>226800</v>
      </c>
      <c r="L127" s="11">
        <f t="shared" si="12"/>
        <v>680400</v>
      </c>
      <c r="M127" s="8" t="s">
        <v>179</v>
      </c>
      <c r="N127" s="2" t="s">
        <v>180</v>
      </c>
      <c r="O127" s="2" t="s">
        <v>52</v>
      </c>
      <c r="P127" s="2" t="s">
        <v>52</v>
      </c>
      <c r="Q127" s="2" t="s">
        <v>167</v>
      </c>
      <c r="R127" s="2" t="s">
        <v>63</v>
      </c>
      <c r="S127" s="2" t="s">
        <v>64</v>
      </c>
      <c r="T127" s="2" t="s">
        <v>64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52</v>
      </c>
      <c r="AS127" s="2" t="s">
        <v>52</v>
      </c>
      <c r="AT127" s="3"/>
      <c r="AU127" s="2" t="s">
        <v>181</v>
      </c>
      <c r="AV127" s="3">
        <v>44</v>
      </c>
    </row>
    <row r="128" spans="1:48" ht="30" customHeight="1">
      <c r="A128" s="8" t="s">
        <v>182</v>
      </c>
      <c r="B128" s="8" t="s">
        <v>183</v>
      </c>
      <c r="C128" s="8" t="s">
        <v>184</v>
      </c>
      <c r="D128" s="9">
        <v>4</v>
      </c>
      <c r="E128" s="11">
        <f>TRUNC(단가대비표!O75,0)</f>
        <v>15000</v>
      </c>
      <c r="F128" s="11">
        <f t="shared" si="8"/>
        <v>60000</v>
      </c>
      <c r="G128" s="11">
        <f>TRUNC(단가대비표!P75,0)</f>
        <v>0</v>
      </c>
      <c r="H128" s="11">
        <f t="shared" si="9"/>
        <v>0</v>
      </c>
      <c r="I128" s="11">
        <f>TRUNC(단가대비표!V75,0)</f>
        <v>0</v>
      </c>
      <c r="J128" s="11">
        <f t="shared" si="10"/>
        <v>0</v>
      </c>
      <c r="K128" s="11">
        <f t="shared" si="11"/>
        <v>15000</v>
      </c>
      <c r="L128" s="11">
        <f t="shared" si="12"/>
        <v>60000</v>
      </c>
      <c r="M128" s="8" t="s">
        <v>52</v>
      </c>
      <c r="N128" s="2" t="s">
        <v>185</v>
      </c>
      <c r="O128" s="2" t="s">
        <v>52</v>
      </c>
      <c r="P128" s="2" t="s">
        <v>52</v>
      </c>
      <c r="Q128" s="2" t="s">
        <v>167</v>
      </c>
      <c r="R128" s="2" t="s">
        <v>64</v>
      </c>
      <c r="S128" s="2" t="s">
        <v>64</v>
      </c>
      <c r="T128" s="2" t="s">
        <v>63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52</v>
      </c>
      <c r="AS128" s="2" t="s">
        <v>52</v>
      </c>
      <c r="AT128" s="3"/>
      <c r="AU128" s="2" t="s">
        <v>186</v>
      </c>
      <c r="AV128" s="3">
        <v>39</v>
      </c>
    </row>
    <row r="129" spans="1:48" ht="30" customHeight="1">
      <c r="A129" s="8" t="s">
        <v>187</v>
      </c>
      <c r="B129" s="8" t="s">
        <v>188</v>
      </c>
      <c r="C129" s="8" t="s">
        <v>122</v>
      </c>
      <c r="D129" s="9">
        <v>3</v>
      </c>
      <c r="E129" s="11">
        <f>TRUNC(일위대가목록!E26,0)</f>
        <v>0</v>
      </c>
      <c r="F129" s="11">
        <f t="shared" si="8"/>
        <v>0</v>
      </c>
      <c r="G129" s="11">
        <f>TRUNC(일위대가목록!F26,0)</f>
        <v>3563</v>
      </c>
      <c r="H129" s="11">
        <f t="shared" si="9"/>
        <v>10689</v>
      </c>
      <c r="I129" s="11">
        <f>TRUNC(일위대가목록!G26,0)</f>
        <v>71</v>
      </c>
      <c r="J129" s="11">
        <f t="shared" si="10"/>
        <v>213</v>
      </c>
      <c r="K129" s="11">
        <f t="shared" si="11"/>
        <v>3634</v>
      </c>
      <c r="L129" s="11">
        <f t="shared" si="12"/>
        <v>10902</v>
      </c>
      <c r="M129" s="8" t="s">
        <v>189</v>
      </c>
      <c r="N129" s="2" t="s">
        <v>190</v>
      </c>
      <c r="O129" s="2" t="s">
        <v>52</v>
      </c>
      <c r="P129" s="2" t="s">
        <v>52</v>
      </c>
      <c r="Q129" s="2" t="s">
        <v>167</v>
      </c>
      <c r="R129" s="2" t="s">
        <v>63</v>
      </c>
      <c r="S129" s="2" t="s">
        <v>64</v>
      </c>
      <c r="T129" s="2" t="s">
        <v>64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52</v>
      </c>
      <c r="AS129" s="2" t="s">
        <v>52</v>
      </c>
      <c r="AT129" s="3"/>
      <c r="AU129" s="2" t="s">
        <v>191</v>
      </c>
      <c r="AV129" s="3">
        <v>45</v>
      </c>
    </row>
    <row r="130" spans="1:48" ht="30" customHeight="1">
      <c r="A130" s="8" t="s">
        <v>187</v>
      </c>
      <c r="B130" s="8" t="s">
        <v>192</v>
      </c>
      <c r="C130" s="8" t="s">
        <v>122</v>
      </c>
      <c r="D130" s="9">
        <v>1</v>
      </c>
      <c r="E130" s="11">
        <f>TRUNC(일위대가목록!E27,0)</f>
        <v>0</v>
      </c>
      <c r="F130" s="11">
        <f t="shared" si="8"/>
        <v>0</v>
      </c>
      <c r="G130" s="11">
        <f>TRUNC(일위대가목록!F27,0)</f>
        <v>2062</v>
      </c>
      <c r="H130" s="11">
        <f t="shared" si="9"/>
        <v>2062</v>
      </c>
      <c r="I130" s="11">
        <f>TRUNC(일위대가목록!G27,0)</f>
        <v>41</v>
      </c>
      <c r="J130" s="11">
        <f t="shared" si="10"/>
        <v>41</v>
      </c>
      <c r="K130" s="11">
        <f t="shared" si="11"/>
        <v>2103</v>
      </c>
      <c r="L130" s="11">
        <f t="shared" si="12"/>
        <v>2103</v>
      </c>
      <c r="M130" s="8" t="s">
        <v>193</v>
      </c>
      <c r="N130" s="2" t="s">
        <v>194</v>
      </c>
      <c r="O130" s="2" t="s">
        <v>52</v>
      </c>
      <c r="P130" s="2" t="s">
        <v>52</v>
      </c>
      <c r="Q130" s="2" t="s">
        <v>167</v>
      </c>
      <c r="R130" s="2" t="s">
        <v>63</v>
      </c>
      <c r="S130" s="2" t="s">
        <v>64</v>
      </c>
      <c r="T130" s="2" t="s">
        <v>64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52</v>
      </c>
      <c r="AS130" s="2" t="s">
        <v>52</v>
      </c>
      <c r="AT130" s="3"/>
      <c r="AU130" s="2" t="s">
        <v>195</v>
      </c>
      <c r="AV130" s="3">
        <v>46</v>
      </c>
    </row>
    <row r="131" spans="1:48" ht="30" customHeight="1">
      <c r="A131" s="8" t="s">
        <v>196</v>
      </c>
      <c r="B131" s="8" t="s">
        <v>197</v>
      </c>
      <c r="C131" s="8" t="s">
        <v>184</v>
      </c>
      <c r="D131" s="9">
        <v>1</v>
      </c>
      <c r="E131" s="11">
        <f>TRUNC(단가대비표!O55,0)</f>
        <v>80800</v>
      </c>
      <c r="F131" s="11">
        <f t="shared" si="8"/>
        <v>80800</v>
      </c>
      <c r="G131" s="11">
        <f>TRUNC(단가대비표!P55,0)</f>
        <v>0</v>
      </c>
      <c r="H131" s="11">
        <f t="shared" si="9"/>
        <v>0</v>
      </c>
      <c r="I131" s="11">
        <f>TRUNC(단가대비표!V55,0)</f>
        <v>0</v>
      </c>
      <c r="J131" s="11">
        <f t="shared" si="10"/>
        <v>0</v>
      </c>
      <c r="K131" s="11">
        <f t="shared" si="11"/>
        <v>80800</v>
      </c>
      <c r="L131" s="11">
        <f t="shared" si="12"/>
        <v>80800</v>
      </c>
      <c r="M131" s="8" t="s">
        <v>52</v>
      </c>
      <c r="N131" s="2" t="s">
        <v>198</v>
      </c>
      <c r="O131" s="2" t="s">
        <v>52</v>
      </c>
      <c r="P131" s="2" t="s">
        <v>52</v>
      </c>
      <c r="Q131" s="2" t="s">
        <v>167</v>
      </c>
      <c r="R131" s="2" t="s">
        <v>64</v>
      </c>
      <c r="S131" s="2" t="s">
        <v>64</v>
      </c>
      <c r="T131" s="2" t="s">
        <v>63</v>
      </c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52</v>
      </c>
      <c r="AS131" s="2" t="s">
        <v>52</v>
      </c>
      <c r="AT131" s="3"/>
      <c r="AU131" s="2" t="s">
        <v>199</v>
      </c>
      <c r="AV131" s="3">
        <v>34</v>
      </c>
    </row>
    <row r="132" spans="1:48" ht="30" customHeight="1">
      <c r="A132" s="8" t="s">
        <v>200</v>
      </c>
      <c r="B132" s="8" t="s">
        <v>201</v>
      </c>
      <c r="C132" s="8" t="s">
        <v>122</v>
      </c>
      <c r="D132" s="9">
        <v>1</v>
      </c>
      <c r="E132" s="11">
        <f>TRUNC(일위대가목록!E28,0)</f>
        <v>0</v>
      </c>
      <c r="F132" s="11">
        <f t="shared" si="8"/>
        <v>0</v>
      </c>
      <c r="G132" s="11">
        <f>TRUNC(일위대가목록!F28,0)</f>
        <v>15515</v>
      </c>
      <c r="H132" s="11">
        <f t="shared" si="9"/>
        <v>15515</v>
      </c>
      <c r="I132" s="11">
        <f>TRUNC(일위대가목록!G28,0)</f>
        <v>310</v>
      </c>
      <c r="J132" s="11">
        <f t="shared" si="10"/>
        <v>310</v>
      </c>
      <c r="K132" s="11">
        <f t="shared" si="11"/>
        <v>15825</v>
      </c>
      <c r="L132" s="11">
        <f t="shared" si="12"/>
        <v>15825</v>
      </c>
      <c r="M132" s="8" t="s">
        <v>202</v>
      </c>
      <c r="N132" s="2" t="s">
        <v>203</v>
      </c>
      <c r="O132" s="2" t="s">
        <v>52</v>
      </c>
      <c r="P132" s="2" t="s">
        <v>52</v>
      </c>
      <c r="Q132" s="2" t="s">
        <v>167</v>
      </c>
      <c r="R132" s="2" t="s">
        <v>63</v>
      </c>
      <c r="S132" s="2" t="s">
        <v>64</v>
      </c>
      <c r="T132" s="2" t="s">
        <v>64</v>
      </c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2" t="s">
        <v>52</v>
      </c>
      <c r="AS132" s="2" t="s">
        <v>52</v>
      </c>
      <c r="AT132" s="3"/>
      <c r="AU132" s="2" t="s">
        <v>204</v>
      </c>
      <c r="AV132" s="3">
        <v>47</v>
      </c>
    </row>
    <row r="133" spans="1:48" ht="30" customHeight="1">
      <c r="A133" s="8" t="s">
        <v>205</v>
      </c>
      <c r="B133" s="8" t="s">
        <v>206</v>
      </c>
      <c r="C133" s="8" t="s">
        <v>207</v>
      </c>
      <c r="D133" s="9">
        <v>15</v>
      </c>
      <c r="E133" s="11">
        <f>TRUNC(단가대비표!O72,0)</f>
        <v>2300</v>
      </c>
      <c r="F133" s="11">
        <f t="shared" si="8"/>
        <v>34500</v>
      </c>
      <c r="G133" s="11">
        <f>TRUNC(단가대비표!P72,0)</f>
        <v>0</v>
      </c>
      <c r="H133" s="11">
        <f t="shared" si="9"/>
        <v>0</v>
      </c>
      <c r="I133" s="11">
        <f>TRUNC(단가대비표!V72,0)</f>
        <v>0</v>
      </c>
      <c r="J133" s="11">
        <f t="shared" si="10"/>
        <v>0</v>
      </c>
      <c r="K133" s="11">
        <f t="shared" si="11"/>
        <v>2300</v>
      </c>
      <c r="L133" s="11">
        <f t="shared" si="12"/>
        <v>34500</v>
      </c>
      <c r="M133" s="8" t="s">
        <v>52</v>
      </c>
      <c r="N133" s="2" t="s">
        <v>208</v>
      </c>
      <c r="O133" s="2" t="s">
        <v>52</v>
      </c>
      <c r="P133" s="2" t="s">
        <v>52</v>
      </c>
      <c r="Q133" s="2" t="s">
        <v>167</v>
      </c>
      <c r="R133" s="2" t="s">
        <v>64</v>
      </c>
      <c r="S133" s="2" t="s">
        <v>64</v>
      </c>
      <c r="T133" s="2" t="s">
        <v>63</v>
      </c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2" t="s">
        <v>52</v>
      </c>
      <c r="AS133" s="2" t="s">
        <v>52</v>
      </c>
      <c r="AT133" s="3"/>
      <c r="AU133" s="2" t="s">
        <v>209</v>
      </c>
      <c r="AV133" s="3">
        <v>36</v>
      </c>
    </row>
    <row r="134" spans="1:48" ht="30" customHeight="1">
      <c r="A134" s="8" t="s">
        <v>210</v>
      </c>
      <c r="B134" s="8" t="s">
        <v>211</v>
      </c>
      <c r="C134" s="8" t="s">
        <v>184</v>
      </c>
      <c r="D134" s="9">
        <v>1</v>
      </c>
      <c r="E134" s="11">
        <f>TRUNC(단가대비표!O73,0)</f>
        <v>64300</v>
      </c>
      <c r="F134" s="11">
        <f t="shared" si="8"/>
        <v>64300</v>
      </c>
      <c r="G134" s="11">
        <f>TRUNC(단가대비표!P73,0)</f>
        <v>0</v>
      </c>
      <c r="H134" s="11">
        <f t="shared" si="9"/>
        <v>0</v>
      </c>
      <c r="I134" s="11">
        <f>TRUNC(단가대비표!V73,0)</f>
        <v>0</v>
      </c>
      <c r="J134" s="11">
        <f t="shared" si="10"/>
        <v>0</v>
      </c>
      <c r="K134" s="11">
        <f t="shared" si="11"/>
        <v>64300</v>
      </c>
      <c r="L134" s="11">
        <f t="shared" si="12"/>
        <v>64300</v>
      </c>
      <c r="M134" s="8" t="s">
        <v>52</v>
      </c>
      <c r="N134" s="2" t="s">
        <v>212</v>
      </c>
      <c r="O134" s="2" t="s">
        <v>52</v>
      </c>
      <c r="P134" s="2" t="s">
        <v>52</v>
      </c>
      <c r="Q134" s="2" t="s">
        <v>167</v>
      </c>
      <c r="R134" s="2" t="s">
        <v>64</v>
      </c>
      <c r="S134" s="2" t="s">
        <v>64</v>
      </c>
      <c r="T134" s="2" t="s">
        <v>63</v>
      </c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2" t="s">
        <v>52</v>
      </c>
      <c r="AS134" s="2" t="s">
        <v>52</v>
      </c>
      <c r="AT134" s="3"/>
      <c r="AU134" s="2" t="s">
        <v>213</v>
      </c>
      <c r="AV134" s="3">
        <v>37</v>
      </c>
    </row>
    <row r="135" spans="1:48" ht="30" customHeight="1">
      <c r="A135" s="8" t="s">
        <v>214</v>
      </c>
      <c r="B135" s="8" t="s">
        <v>215</v>
      </c>
      <c r="C135" s="8" t="s">
        <v>184</v>
      </c>
      <c r="D135" s="9">
        <v>2</v>
      </c>
      <c r="E135" s="11">
        <f>TRUNC(단가대비표!O74,0)</f>
        <v>62200</v>
      </c>
      <c r="F135" s="11">
        <f t="shared" si="8"/>
        <v>124400</v>
      </c>
      <c r="G135" s="11">
        <f>TRUNC(단가대비표!P74,0)</f>
        <v>0</v>
      </c>
      <c r="H135" s="11">
        <f t="shared" si="9"/>
        <v>0</v>
      </c>
      <c r="I135" s="11">
        <f>TRUNC(단가대비표!V74,0)</f>
        <v>0</v>
      </c>
      <c r="J135" s="11">
        <f t="shared" si="10"/>
        <v>0</v>
      </c>
      <c r="K135" s="11">
        <f t="shared" si="11"/>
        <v>62200</v>
      </c>
      <c r="L135" s="11">
        <f t="shared" si="12"/>
        <v>124400</v>
      </c>
      <c r="M135" s="8" t="s">
        <v>52</v>
      </c>
      <c r="N135" s="2" t="s">
        <v>216</v>
      </c>
      <c r="O135" s="2" t="s">
        <v>52</v>
      </c>
      <c r="P135" s="2" t="s">
        <v>52</v>
      </c>
      <c r="Q135" s="2" t="s">
        <v>167</v>
      </c>
      <c r="R135" s="2" t="s">
        <v>64</v>
      </c>
      <c r="S135" s="2" t="s">
        <v>64</v>
      </c>
      <c r="T135" s="2" t="s">
        <v>63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52</v>
      </c>
      <c r="AS135" s="2" t="s">
        <v>52</v>
      </c>
      <c r="AT135" s="3"/>
      <c r="AU135" s="2" t="s">
        <v>217</v>
      </c>
      <c r="AV135" s="3">
        <v>38</v>
      </c>
    </row>
    <row r="136" spans="1:48" ht="30" customHeight="1">
      <c r="A136" s="8" t="s">
        <v>218</v>
      </c>
      <c r="B136" s="8" t="s">
        <v>201</v>
      </c>
      <c r="C136" s="8" t="s">
        <v>122</v>
      </c>
      <c r="D136" s="9">
        <v>2</v>
      </c>
      <c r="E136" s="11">
        <f>TRUNC(일위대가목록!E29,0)</f>
        <v>0</v>
      </c>
      <c r="F136" s="11">
        <f t="shared" si="8"/>
        <v>0</v>
      </c>
      <c r="G136" s="11">
        <f>TRUNC(일위대가목록!F29,0)</f>
        <v>24023</v>
      </c>
      <c r="H136" s="11">
        <f t="shared" si="9"/>
        <v>48046</v>
      </c>
      <c r="I136" s="11">
        <f>TRUNC(일위대가목록!G29,0)</f>
        <v>480</v>
      </c>
      <c r="J136" s="11">
        <f t="shared" si="10"/>
        <v>960</v>
      </c>
      <c r="K136" s="11">
        <f t="shared" si="11"/>
        <v>24503</v>
      </c>
      <c r="L136" s="11">
        <f t="shared" si="12"/>
        <v>49006</v>
      </c>
      <c r="M136" s="8" t="s">
        <v>219</v>
      </c>
      <c r="N136" s="2" t="s">
        <v>220</v>
      </c>
      <c r="O136" s="2" t="s">
        <v>52</v>
      </c>
      <c r="P136" s="2" t="s">
        <v>52</v>
      </c>
      <c r="Q136" s="2" t="s">
        <v>167</v>
      </c>
      <c r="R136" s="2" t="s">
        <v>63</v>
      </c>
      <c r="S136" s="2" t="s">
        <v>64</v>
      </c>
      <c r="T136" s="2" t="s">
        <v>64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52</v>
      </c>
      <c r="AS136" s="2" t="s">
        <v>52</v>
      </c>
      <c r="AT136" s="3"/>
      <c r="AU136" s="2" t="s">
        <v>221</v>
      </c>
      <c r="AV136" s="3">
        <v>48</v>
      </c>
    </row>
    <row r="137" spans="1:48" ht="30" customHeight="1">
      <c r="A137" s="8" t="s">
        <v>222</v>
      </c>
      <c r="B137" s="8" t="s">
        <v>52</v>
      </c>
      <c r="C137" s="8" t="s">
        <v>207</v>
      </c>
      <c r="D137" s="9">
        <v>2</v>
      </c>
      <c r="E137" s="11">
        <f>TRUNC(단가대비표!O76,0)</f>
        <v>45000</v>
      </c>
      <c r="F137" s="11">
        <f t="shared" si="8"/>
        <v>90000</v>
      </c>
      <c r="G137" s="11">
        <f>TRUNC(단가대비표!P76,0)</f>
        <v>0</v>
      </c>
      <c r="H137" s="11">
        <f t="shared" si="9"/>
        <v>0</v>
      </c>
      <c r="I137" s="11">
        <f>TRUNC(단가대비표!V76,0)</f>
        <v>0</v>
      </c>
      <c r="J137" s="11">
        <f t="shared" si="10"/>
        <v>0</v>
      </c>
      <c r="K137" s="11">
        <f t="shared" si="11"/>
        <v>45000</v>
      </c>
      <c r="L137" s="11">
        <f t="shared" si="12"/>
        <v>90000</v>
      </c>
      <c r="M137" s="8" t="s">
        <v>52</v>
      </c>
      <c r="N137" s="2" t="s">
        <v>223</v>
      </c>
      <c r="O137" s="2" t="s">
        <v>52</v>
      </c>
      <c r="P137" s="2" t="s">
        <v>52</v>
      </c>
      <c r="Q137" s="2" t="s">
        <v>167</v>
      </c>
      <c r="R137" s="2" t="s">
        <v>64</v>
      </c>
      <c r="S137" s="2" t="s">
        <v>64</v>
      </c>
      <c r="T137" s="2" t="s">
        <v>63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52</v>
      </c>
      <c r="AS137" s="2" t="s">
        <v>52</v>
      </c>
      <c r="AT137" s="3"/>
      <c r="AU137" s="2" t="s">
        <v>224</v>
      </c>
      <c r="AV137" s="3">
        <v>40</v>
      </c>
    </row>
    <row r="138" spans="1:48" ht="30" customHeight="1">
      <c r="A138" s="8" t="s">
        <v>225</v>
      </c>
      <c r="B138" s="8" t="s">
        <v>226</v>
      </c>
      <c r="C138" s="8" t="s">
        <v>207</v>
      </c>
      <c r="D138" s="9">
        <v>2</v>
      </c>
      <c r="E138" s="11">
        <f>TRUNC(일위대가목록!E30,0)</f>
        <v>460000</v>
      </c>
      <c r="F138" s="11">
        <f t="shared" si="8"/>
        <v>920000</v>
      </c>
      <c r="G138" s="11">
        <f>TRUNC(일위대가목록!F30,0)</f>
        <v>25000</v>
      </c>
      <c r="H138" s="11">
        <f t="shared" si="9"/>
        <v>50000</v>
      </c>
      <c r="I138" s="11">
        <f>TRUNC(일위대가목록!G30,0)</f>
        <v>0</v>
      </c>
      <c r="J138" s="11">
        <f t="shared" si="10"/>
        <v>0</v>
      </c>
      <c r="K138" s="11">
        <f t="shared" si="11"/>
        <v>485000</v>
      </c>
      <c r="L138" s="11">
        <f t="shared" si="12"/>
        <v>970000</v>
      </c>
      <c r="M138" s="8" t="s">
        <v>227</v>
      </c>
      <c r="N138" s="2" t="s">
        <v>228</v>
      </c>
      <c r="O138" s="2" t="s">
        <v>52</v>
      </c>
      <c r="P138" s="2" t="s">
        <v>52</v>
      </c>
      <c r="Q138" s="2" t="s">
        <v>167</v>
      </c>
      <c r="R138" s="2" t="s">
        <v>63</v>
      </c>
      <c r="S138" s="2" t="s">
        <v>64</v>
      </c>
      <c r="T138" s="2" t="s">
        <v>64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52</v>
      </c>
      <c r="AS138" s="2" t="s">
        <v>52</v>
      </c>
      <c r="AT138" s="3"/>
      <c r="AU138" s="2" t="s">
        <v>229</v>
      </c>
      <c r="AV138" s="3">
        <v>138</v>
      </c>
    </row>
    <row r="139" spans="1:48" ht="30" customHeight="1">
      <c r="A139" s="8" t="s">
        <v>230</v>
      </c>
      <c r="B139" s="8" t="s">
        <v>231</v>
      </c>
      <c r="C139" s="8" t="s">
        <v>60</v>
      </c>
      <c r="D139" s="9">
        <v>5</v>
      </c>
      <c r="E139" s="11">
        <f>TRUNC(단가대비표!O56,0)</f>
        <v>71300</v>
      </c>
      <c r="F139" s="11">
        <f t="shared" si="8"/>
        <v>356500</v>
      </c>
      <c r="G139" s="11">
        <f>TRUNC(단가대비표!P56,0)</f>
        <v>0</v>
      </c>
      <c r="H139" s="11">
        <f t="shared" si="9"/>
        <v>0</v>
      </c>
      <c r="I139" s="11">
        <f>TRUNC(단가대비표!V56,0)</f>
        <v>0</v>
      </c>
      <c r="J139" s="11">
        <f t="shared" si="10"/>
        <v>0</v>
      </c>
      <c r="K139" s="11">
        <f t="shared" si="11"/>
        <v>71300</v>
      </c>
      <c r="L139" s="11">
        <f t="shared" si="12"/>
        <v>356500</v>
      </c>
      <c r="M139" s="8" t="s">
        <v>52</v>
      </c>
      <c r="N139" s="2" t="s">
        <v>232</v>
      </c>
      <c r="O139" s="2" t="s">
        <v>52</v>
      </c>
      <c r="P139" s="2" t="s">
        <v>52</v>
      </c>
      <c r="Q139" s="2" t="s">
        <v>167</v>
      </c>
      <c r="R139" s="2" t="s">
        <v>64</v>
      </c>
      <c r="S139" s="2" t="s">
        <v>64</v>
      </c>
      <c r="T139" s="2" t="s">
        <v>63</v>
      </c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2" t="s">
        <v>52</v>
      </c>
      <c r="AS139" s="2" t="s">
        <v>52</v>
      </c>
      <c r="AT139" s="3"/>
      <c r="AU139" s="2" t="s">
        <v>233</v>
      </c>
      <c r="AV139" s="3">
        <v>35</v>
      </c>
    </row>
    <row r="140" spans="1:48" ht="30" customHeight="1">
      <c r="A140" s="8" t="s">
        <v>234</v>
      </c>
      <c r="B140" s="8" t="s">
        <v>235</v>
      </c>
      <c r="C140" s="8" t="s">
        <v>60</v>
      </c>
      <c r="D140" s="9">
        <v>5</v>
      </c>
      <c r="E140" s="11">
        <f>TRUNC(일위대가목록!E31,0)</f>
        <v>0</v>
      </c>
      <c r="F140" s="11">
        <f t="shared" si="8"/>
        <v>0</v>
      </c>
      <c r="G140" s="11">
        <f>TRUNC(일위대가목록!F31,0)</f>
        <v>25011</v>
      </c>
      <c r="H140" s="11">
        <f t="shared" si="9"/>
        <v>125055</v>
      </c>
      <c r="I140" s="11">
        <f>TRUNC(일위대가목록!G31,0)</f>
        <v>0</v>
      </c>
      <c r="J140" s="11">
        <f t="shared" si="10"/>
        <v>0</v>
      </c>
      <c r="K140" s="11">
        <f t="shared" si="11"/>
        <v>25011</v>
      </c>
      <c r="L140" s="11">
        <f t="shared" si="12"/>
        <v>125055</v>
      </c>
      <c r="M140" s="8" t="s">
        <v>236</v>
      </c>
      <c r="N140" s="2" t="s">
        <v>237</v>
      </c>
      <c r="O140" s="2" t="s">
        <v>52</v>
      </c>
      <c r="P140" s="2" t="s">
        <v>52</v>
      </c>
      <c r="Q140" s="2" t="s">
        <v>167</v>
      </c>
      <c r="R140" s="2" t="s">
        <v>63</v>
      </c>
      <c r="S140" s="2" t="s">
        <v>64</v>
      </c>
      <c r="T140" s="2" t="s">
        <v>64</v>
      </c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2" t="s">
        <v>52</v>
      </c>
      <c r="AS140" s="2" t="s">
        <v>52</v>
      </c>
      <c r="AT140" s="3"/>
      <c r="AU140" s="2" t="s">
        <v>238</v>
      </c>
      <c r="AV140" s="3">
        <v>49</v>
      </c>
    </row>
    <row r="141" spans="1:48" ht="30" customHeight="1">
      <c r="A141" s="8" t="s">
        <v>239</v>
      </c>
      <c r="B141" s="8" t="s">
        <v>240</v>
      </c>
      <c r="C141" s="8" t="s">
        <v>100</v>
      </c>
      <c r="D141" s="9">
        <v>31</v>
      </c>
      <c r="E141" s="11">
        <f>TRUNC(일위대가목록!E32,0)</f>
        <v>282</v>
      </c>
      <c r="F141" s="11">
        <f t="shared" si="8"/>
        <v>8742</v>
      </c>
      <c r="G141" s="11">
        <f>TRUNC(일위대가목록!F32,0)</f>
        <v>0</v>
      </c>
      <c r="H141" s="11">
        <f t="shared" si="9"/>
        <v>0</v>
      </c>
      <c r="I141" s="11">
        <f>TRUNC(일위대가목록!G32,0)</f>
        <v>0</v>
      </c>
      <c r="J141" s="11">
        <f t="shared" si="10"/>
        <v>0</v>
      </c>
      <c r="K141" s="11">
        <f t="shared" si="11"/>
        <v>282</v>
      </c>
      <c r="L141" s="11">
        <f t="shared" si="12"/>
        <v>8742</v>
      </c>
      <c r="M141" s="8" t="s">
        <v>241</v>
      </c>
      <c r="N141" s="2" t="s">
        <v>242</v>
      </c>
      <c r="O141" s="2" t="s">
        <v>52</v>
      </c>
      <c r="P141" s="2" t="s">
        <v>52</v>
      </c>
      <c r="Q141" s="2" t="s">
        <v>167</v>
      </c>
      <c r="R141" s="2" t="s">
        <v>63</v>
      </c>
      <c r="S141" s="2" t="s">
        <v>64</v>
      </c>
      <c r="T141" s="2" t="s">
        <v>64</v>
      </c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2" t="s">
        <v>52</v>
      </c>
      <c r="AS141" s="2" t="s">
        <v>52</v>
      </c>
      <c r="AT141" s="3"/>
      <c r="AU141" s="2" t="s">
        <v>243</v>
      </c>
      <c r="AV141" s="3">
        <v>50</v>
      </c>
    </row>
    <row r="142" spans="1:48" ht="30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 spans="1:48" ht="30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 spans="1:48" ht="30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 spans="1:48" ht="30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 spans="1:48" ht="30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 spans="1:48" ht="30" customHeight="1">
      <c r="A147" s="8" t="s">
        <v>66</v>
      </c>
      <c r="B147" s="9"/>
      <c r="C147" s="9"/>
      <c r="D147" s="9"/>
      <c r="E147" s="9"/>
      <c r="F147" s="11">
        <f>SUM(F125:F146)</f>
        <v>3749096</v>
      </c>
      <c r="G147" s="9"/>
      <c r="H147" s="11">
        <f>SUM(H125:H146)</f>
        <v>353879</v>
      </c>
      <c r="I147" s="9"/>
      <c r="J147" s="11">
        <f>SUM(J125:J146)</f>
        <v>3574</v>
      </c>
      <c r="K147" s="9"/>
      <c r="L147" s="11">
        <f>SUM(L125:L146)</f>
        <v>4106549</v>
      </c>
      <c r="M147" s="9"/>
      <c r="N147" t="s">
        <v>67</v>
      </c>
    </row>
    <row r="148" spans="1:48" ht="30" customHeight="1">
      <c r="A148" s="8" t="s">
        <v>244</v>
      </c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3"/>
      <c r="O148" s="3"/>
      <c r="P148" s="3"/>
      <c r="Q148" s="2" t="s">
        <v>245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>
      <c r="A149" s="8" t="s">
        <v>246</v>
      </c>
      <c r="B149" s="8" t="s">
        <v>247</v>
      </c>
      <c r="C149" s="8" t="s">
        <v>60</v>
      </c>
      <c r="D149" s="9">
        <v>5</v>
      </c>
      <c r="E149" s="11">
        <f>TRUNC(일위대가목록!E33,0)</f>
        <v>793</v>
      </c>
      <c r="F149" s="11">
        <f>TRUNC(E149*D149, 0)</f>
        <v>3965</v>
      </c>
      <c r="G149" s="11">
        <f>TRUNC(일위대가목록!F33,0)</f>
        <v>3143</v>
      </c>
      <c r="H149" s="11">
        <f>TRUNC(G149*D149, 0)</f>
        <v>15715</v>
      </c>
      <c r="I149" s="11">
        <f>TRUNC(일위대가목록!G33,0)</f>
        <v>0</v>
      </c>
      <c r="J149" s="11">
        <f>TRUNC(I149*D149, 0)</f>
        <v>0</v>
      </c>
      <c r="K149" s="11">
        <f t="shared" ref="K149:L151" si="13">TRUNC(E149+G149+I149, 0)</f>
        <v>3936</v>
      </c>
      <c r="L149" s="11">
        <f t="shared" si="13"/>
        <v>19680</v>
      </c>
      <c r="M149" s="8" t="s">
        <v>248</v>
      </c>
      <c r="N149" s="2" t="s">
        <v>249</v>
      </c>
      <c r="O149" s="2" t="s">
        <v>52</v>
      </c>
      <c r="P149" s="2" t="s">
        <v>52</v>
      </c>
      <c r="Q149" s="2" t="s">
        <v>245</v>
      </c>
      <c r="R149" s="2" t="s">
        <v>63</v>
      </c>
      <c r="S149" s="2" t="s">
        <v>64</v>
      </c>
      <c r="T149" s="2" t="s">
        <v>64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250</v>
      </c>
      <c r="AV149" s="3">
        <v>52</v>
      </c>
    </row>
    <row r="150" spans="1:48" ht="30" customHeight="1">
      <c r="A150" s="8" t="s">
        <v>251</v>
      </c>
      <c r="B150" s="8" t="s">
        <v>252</v>
      </c>
      <c r="C150" s="8" t="s">
        <v>60</v>
      </c>
      <c r="D150" s="9">
        <v>157</v>
      </c>
      <c r="E150" s="11">
        <f>TRUNC(일위대가목록!E34,0)</f>
        <v>2312</v>
      </c>
      <c r="F150" s="11">
        <f>TRUNC(E150*D150, 0)</f>
        <v>362984</v>
      </c>
      <c r="G150" s="11">
        <f>TRUNC(일위대가목록!F34,0)</f>
        <v>12640</v>
      </c>
      <c r="H150" s="11">
        <f>TRUNC(G150*D150, 0)</f>
        <v>1984480</v>
      </c>
      <c r="I150" s="11">
        <f>TRUNC(일위대가목록!G34,0)</f>
        <v>154</v>
      </c>
      <c r="J150" s="11">
        <f>TRUNC(I150*D150, 0)</f>
        <v>24178</v>
      </c>
      <c r="K150" s="11">
        <f t="shared" si="13"/>
        <v>15106</v>
      </c>
      <c r="L150" s="11">
        <f t="shared" si="13"/>
        <v>2371642</v>
      </c>
      <c r="M150" s="8" t="s">
        <v>253</v>
      </c>
      <c r="N150" s="2" t="s">
        <v>254</v>
      </c>
      <c r="O150" s="2" t="s">
        <v>52</v>
      </c>
      <c r="P150" s="2" t="s">
        <v>52</v>
      </c>
      <c r="Q150" s="2" t="s">
        <v>245</v>
      </c>
      <c r="R150" s="2" t="s">
        <v>63</v>
      </c>
      <c r="S150" s="2" t="s">
        <v>64</v>
      </c>
      <c r="T150" s="2" t="s">
        <v>64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255</v>
      </c>
      <c r="AV150" s="3">
        <v>53</v>
      </c>
    </row>
    <row r="151" spans="1:48" ht="30" customHeight="1">
      <c r="A151" s="8" t="s">
        <v>256</v>
      </c>
      <c r="B151" s="8" t="s">
        <v>257</v>
      </c>
      <c r="C151" s="8" t="s">
        <v>60</v>
      </c>
      <c r="D151" s="9">
        <v>5</v>
      </c>
      <c r="E151" s="11">
        <f>TRUNC(일위대가목록!E35,0)</f>
        <v>1811</v>
      </c>
      <c r="F151" s="11">
        <f>TRUNC(E151*D151, 0)</f>
        <v>9055</v>
      </c>
      <c r="G151" s="11">
        <f>TRUNC(일위대가목록!F35,0)</f>
        <v>16605</v>
      </c>
      <c r="H151" s="11">
        <f>TRUNC(G151*D151, 0)</f>
        <v>83025</v>
      </c>
      <c r="I151" s="11">
        <f>TRUNC(일위대가목록!G35,0)</f>
        <v>0</v>
      </c>
      <c r="J151" s="11">
        <f>TRUNC(I151*D151, 0)</f>
        <v>0</v>
      </c>
      <c r="K151" s="11">
        <f t="shared" si="13"/>
        <v>18416</v>
      </c>
      <c r="L151" s="11">
        <f t="shared" si="13"/>
        <v>92080</v>
      </c>
      <c r="M151" s="8" t="s">
        <v>258</v>
      </c>
      <c r="N151" s="2" t="s">
        <v>259</v>
      </c>
      <c r="O151" s="2" t="s">
        <v>52</v>
      </c>
      <c r="P151" s="2" t="s">
        <v>52</v>
      </c>
      <c r="Q151" s="2" t="s">
        <v>245</v>
      </c>
      <c r="R151" s="2" t="s">
        <v>63</v>
      </c>
      <c r="S151" s="2" t="s">
        <v>64</v>
      </c>
      <c r="T151" s="2" t="s">
        <v>64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52</v>
      </c>
      <c r="AS151" s="2" t="s">
        <v>52</v>
      </c>
      <c r="AT151" s="3"/>
      <c r="AU151" s="2" t="s">
        <v>260</v>
      </c>
      <c r="AV151" s="3">
        <v>140</v>
      </c>
    </row>
    <row r="152" spans="1:48" ht="30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 spans="1:48" ht="30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 spans="1:48" ht="30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 spans="1:48" ht="30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 spans="1:48" ht="30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 spans="1:48" ht="30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 spans="1:48" ht="30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 spans="1:48" ht="30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</row>
    <row r="160" spans="1:48" ht="30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 spans="1:48" ht="30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 spans="1:48" ht="30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 spans="1:48" ht="30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 spans="1:48" ht="30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spans="1:48" ht="30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spans="1:48" ht="30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spans="1:48" ht="30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spans="1:48" ht="30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spans="1:48" ht="30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spans="1:48" ht="30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spans="1:48" ht="30" customHeight="1">
      <c r="A171" s="8" t="s">
        <v>66</v>
      </c>
      <c r="B171" s="9"/>
      <c r="C171" s="9"/>
      <c r="D171" s="9"/>
      <c r="E171" s="9"/>
      <c r="F171" s="11">
        <f>SUM(F149:F170)</f>
        <v>376004</v>
      </c>
      <c r="G171" s="9"/>
      <c r="H171" s="11">
        <f>SUM(H149:H170)</f>
        <v>2083220</v>
      </c>
      <c r="I171" s="9"/>
      <c r="J171" s="11">
        <f>SUM(J149:J170)</f>
        <v>24178</v>
      </c>
      <c r="K171" s="9"/>
      <c r="L171" s="11">
        <f>SUM(L149:L170)</f>
        <v>2483402</v>
      </c>
      <c r="M171" s="9"/>
      <c r="N171" t="s">
        <v>67</v>
      </c>
    </row>
    <row r="172" spans="1:48" ht="30" customHeight="1">
      <c r="A172" s="8" t="s">
        <v>261</v>
      </c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3"/>
      <c r="O172" s="3"/>
      <c r="P172" s="3"/>
      <c r="Q172" s="2" t="s">
        <v>262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>
      <c r="A173" s="8" t="s">
        <v>263</v>
      </c>
      <c r="B173" s="8" t="s">
        <v>264</v>
      </c>
      <c r="C173" s="8" t="s">
        <v>122</v>
      </c>
      <c r="D173" s="9">
        <v>1</v>
      </c>
      <c r="E173" s="11">
        <f>TRUNC(일위대가목록!E36,0)</f>
        <v>0</v>
      </c>
      <c r="F173" s="11">
        <f>TRUNC(E173*D173, 0)</f>
        <v>0</v>
      </c>
      <c r="G173" s="11">
        <f>TRUNC(일위대가목록!F36,0)</f>
        <v>178710</v>
      </c>
      <c r="H173" s="11">
        <f>TRUNC(G173*D173, 0)</f>
        <v>178710</v>
      </c>
      <c r="I173" s="11">
        <f>TRUNC(일위대가목록!G36,0)</f>
        <v>3573</v>
      </c>
      <c r="J173" s="11">
        <f>TRUNC(I173*D173, 0)</f>
        <v>3573</v>
      </c>
      <c r="K173" s="11">
        <f>TRUNC(E173+G173+I173, 0)</f>
        <v>182283</v>
      </c>
      <c r="L173" s="11">
        <f>TRUNC(F173+H173+J173, 0)</f>
        <v>182283</v>
      </c>
      <c r="M173" s="8" t="s">
        <v>265</v>
      </c>
      <c r="N173" s="2" t="s">
        <v>266</v>
      </c>
      <c r="O173" s="2" t="s">
        <v>52</v>
      </c>
      <c r="P173" s="2" t="s">
        <v>52</v>
      </c>
      <c r="Q173" s="2" t="s">
        <v>262</v>
      </c>
      <c r="R173" s="2" t="s">
        <v>63</v>
      </c>
      <c r="S173" s="2" t="s">
        <v>64</v>
      </c>
      <c r="T173" s="2" t="s">
        <v>64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52</v>
      </c>
      <c r="AS173" s="2" t="s">
        <v>52</v>
      </c>
      <c r="AT173" s="3"/>
      <c r="AU173" s="2" t="s">
        <v>267</v>
      </c>
      <c r="AV173" s="3">
        <v>57</v>
      </c>
    </row>
    <row r="174" spans="1:48" ht="30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</row>
    <row r="175" spans="1:48" ht="30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</row>
    <row r="176" spans="1:48" ht="30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</row>
    <row r="177" spans="1:13" ht="30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</row>
    <row r="178" spans="1:13" ht="30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 spans="1:13" ht="30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 spans="1:13" ht="30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 spans="1:13" ht="30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 spans="1:13" ht="30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 spans="1:13" ht="30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 spans="1:13" ht="30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 spans="1:13" ht="30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</row>
    <row r="186" spans="1:13" ht="30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</row>
    <row r="187" spans="1:13" ht="30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 spans="1:13" ht="30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</row>
    <row r="189" spans="1:13" ht="30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 spans="1:13" ht="30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 spans="1:13" ht="30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 spans="1:13" ht="30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spans="1:48" ht="30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 spans="1:48" ht="30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 spans="1:48" ht="30" customHeight="1">
      <c r="A195" s="8" t="s">
        <v>66</v>
      </c>
      <c r="B195" s="9"/>
      <c r="C195" s="9"/>
      <c r="D195" s="9"/>
      <c r="E195" s="9"/>
      <c r="F195" s="11">
        <f>SUM(F173:F194)</f>
        <v>0</v>
      </c>
      <c r="G195" s="9"/>
      <c r="H195" s="11">
        <f>SUM(H173:H194)</f>
        <v>178710</v>
      </c>
      <c r="I195" s="9"/>
      <c r="J195" s="11">
        <f>SUM(J173:J194)</f>
        <v>3573</v>
      </c>
      <c r="K195" s="9"/>
      <c r="L195" s="11">
        <f>SUM(L173:L194)</f>
        <v>182283</v>
      </c>
      <c r="M195" s="9"/>
      <c r="N195" t="s">
        <v>67</v>
      </c>
    </row>
    <row r="196" spans="1:48" ht="30" customHeight="1">
      <c r="A196" s="8" t="s">
        <v>278</v>
      </c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3"/>
      <c r="O196" s="3"/>
      <c r="P196" s="3"/>
      <c r="Q196" s="2" t="s">
        <v>279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>
      <c r="A197" s="8" t="s">
        <v>280</v>
      </c>
      <c r="B197" s="8" t="s">
        <v>281</v>
      </c>
      <c r="C197" s="8" t="s">
        <v>89</v>
      </c>
      <c r="D197" s="9">
        <v>1</v>
      </c>
      <c r="E197" s="11">
        <f>TRUNC(일위대가목록!E37,0)</f>
        <v>655200</v>
      </c>
      <c r="F197" s="11">
        <f t="shared" ref="F197:F202" si="14">TRUNC(E197*D197, 0)</f>
        <v>655200</v>
      </c>
      <c r="G197" s="11">
        <f>TRUNC(일위대가목록!F37,0)</f>
        <v>0</v>
      </c>
      <c r="H197" s="11">
        <f t="shared" ref="H197:H202" si="15">TRUNC(G197*D197, 0)</f>
        <v>0</v>
      </c>
      <c r="I197" s="11">
        <f>TRUNC(일위대가목록!G37,0)</f>
        <v>0</v>
      </c>
      <c r="J197" s="11">
        <f t="shared" ref="J197:J202" si="16">TRUNC(I197*D197, 0)</f>
        <v>0</v>
      </c>
      <c r="K197" s="11">
        <f t="shared" ref="K197:L202" si="17">TRUNC(E197+G197+I197, 0)</f>
        <v>655200</v>
      </c>
      <c r="L197" s="11">
        <f t="shared" si="17"/>
        <v>655200</v>
      </c>
      <c r="M197" s="8" t="s">
        <v>282</v>
      </c>
      <c r="N197" s="2" t="s">
        <v>283</v>
      </c>
      <c r="O197" s="2" t="s">
        <v>52</v>
      </c>
      <c r="P197" s="2" t="s">
        <v>52</v>
      </c>
      <c r="Q197" s="2" t="s">
        <v>279</v>
      </c>
      <c r="R197" s="2" t="s">
        <v>63</v>
      </c>
      <c r="S197" s="2" t="s">
        <v>64</v>
      </c>
      <c r="T197" s="2" t="s">
        <v>64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52</v>
      </c>
      <c r="AS197" s="2" t="s">
        <v>52</v>
      </c>
      <c r="AT197" s="3"/>
      <c r="AU197" s="2" t="s">
        <v>284</v>
      </c>
      <c r="AV197" s="3">
        <v>41</v>
      </c>
    </row>
    <row r="198" spans="1:48" ht="30" customHeight="1">
      <c r="A198" s="8" t="s">
        <v>182</v>
      </c>
      <c r="B198" s="8" t="s">
        <v>183</v>
      </c>
      <c r="C198" s="8" t="s">
        <v>184</v>
      </c>
      <c r="D198" s="9">
        <v>2</v>
      </c>
      <c r="E198" s="11">
        <f>TRUNC(단가대비표!O75,0)</f>
        <v>15000</v>
      </c>
      <c r="F198" s="11">
        <f t="shared" si="14"/>
        <v>30000</v>
      </c>
      <c r="G198" s="11">
        <f>TRUNC(단가대비표!P75,0)</f>
        <v>0</v>
      </c>
      <c r="H198" s="11">
        <f t="shared" si="15"/>
        <v>0</v>
      </c>
      <c r="I198" s="11">
        <f>TRUNC(단가대비표!V75,0)</f>
        <v>0</v>
      </c>
      <c r="J198" s="11">
        <f t="shared" si="16"/>
        <v>0</v>
      </c>
      <c r="K198" s="11">
        <f t="shared" si="17"/>
        <v>15000</v>
      </c>
      <c r="L198" s="11">
        <f t="shared" si="17"/>
        <v>30000</v>
      </c>
      <c r="M198" s="8" t="s">
        <v>52</v>
      </c>
      <c r="N198" s="2" t="s">
        <v>185</v>
      </c>
      <c r="O198" s="2" t="s">
        <v>52</v>
      </c>
      <c r="P198" s="2" t="s">
        <v>52</v>
      </c>
      <c r="Q198" s="2" t="s">
        <v>279</v>
      </c>
      <c r="R198" s="2" t="s">
        <v>64</v>
      </c>
      <c r="S198" s="2" t="s">
        <v>64</v>
      </c>
      <c r="T198" s="2" t="s">
        <v>63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52</v>
      </c>
      <c r="AS198" s="2" t="s">
        <v>52</v>
      </c>
      <c r="AT198" s="3"/>
      <c r="AU198" s="2" t="s">
        <v>285</v>
      </c>
      <c r="AV198" s="3">
        <v>189</v>
      </c>
    </row>
    <row r="199" spans="1:48" ht="30" customHeight="1">
      <c r="A199" s="8" t="s">
        <v>187</v>
      </c>
      <c r="B199" s="8" t="s">
        <v>192</v>
      </c>
      <c r="C199" s="8" t="s">
        <v>122</v>
      </c>
      <c r="D199" s="9">
        <v>2</v>
      </c>
      <c r="E199" s="11">
        <f>TRUNC(일위대가목록!E27,0)</f>
        <v>0</v>
      </c>
      <c r="F199" s="11">
        <f t="shared" si="14"/>
        <v>0</v>
      </c>
      <c r="G199" s="11">
        <f>TRUNC(일위대가목록!F27,0)</f>
        <v>2062</v>
      </c>
      <c r="H199" s="11">
        <f t="shared" si="15"/>
        <v>4124</v>
      </c>
      <c r="I199" s="11">
        <f>TRUNC(일위대가목록!G27,0)</f>
        <v>41</v>
      </c>
      <c r="J199" s="11">
        <f t="shared" si="16"/>
        <v>82</v>
      </c>
      <c r="K199" s="11">
        <f t="shared" si="17"/>
        <v>2103</v>
      </c>
      <c r="L199" s="11">
        <f t="shared" si="17"/>
        <v>4206</v>
      </c>
      <c r="M199" s="8" t="s">
        <v>193</v>
      </c>
      <c r="N199" s="2" t="s">
        <v>194</v>
      </c>
      <c r="O199" s="2" t="s">
        <v>52</v>
      </c>
      <c r="P199" s="2" t="s">
        <v>52</v>
      </c>
      <c r="Q199" s="2" t="s">
        <v>279</v>
      </c>
      <c r="R199" s="2" t="s">
        <v>63</v>
      </c>
      <c r="S199" s="2" t="s">
        <v>64</v>
      </c>
      <c r="T199" s="2" t="s">
        <v>64</v>
      </c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52</v>
      </c>
      <c r="AS199" s="2" t="s">
        <v>52</v>
      </c>
      <c r="AT199" s="3"/>
      <c r="AU199" s="2" t="s">
        <v>286</v>
      </c>
      <c r="AV199" s="3">
        <v>190</v>
      </c>
    </row>
    <row r="200" spans="1:48" ht="30" customHeight="1">
      <c r="A200" s="8" t="s">
        <v>287</v>
      </c>
      <c r="B200" s="8" t="s">
        <v>288</v>
      </c>
      <c r="C200" s="8" t="s">
        <v>122</v>
      </c>
      <c r="D200" s="9">
        <v>1</v>
      </c>
      <c r="E200" s="11">
        <f>TRUNC(일위대가목록!E38,0)</f>
        <v>130753</v>
      </c>
      <c r="F200" s="11">
        <f t="shared" si="14"/>
        <v>130753</v>
      </c>
      <c r="G200" s="11">
        <f>TRUNC(일위대가목록!F38,0)</f>
        <v>16917</v>
      </c>
      <c r="H200" s="11">
        <f t="shared" si="15"/>
        <v>16917</v>
      </c>
      <c r="I200" s="11">
        <f>TRUNC(일위대가목록!G38,0)</f>
        <v>546</v>
      </c>
      <c r="J200" s="11">
        <f t="shared" si="16"/>
        <v>546</v>
      </c>
      <c r="K200" s="11">
        <f t="shared" si="17"/>
        <v>148216</v>
      </c>
      <c r="L200" s="11">
        <f t="shared" si="17"/>
        <v>148216</v>
      </c>
      <c r="M200" s="8" t="s">
        <v>289</v>
      </c>
      <c r="N200" s="2" t="s">
        <v>290</v>
      </c>
      <c r="O200" s="2" t="s">
        <v>52</v>
      </c>
      <c r="P200" s="2" t="s">
        <v>52</v>
      </c>
      <c r="Q200" s="2" t="s">
        <v>279</v>
      </c>
      <c r="R200" s="2" t="s">
        <v>63</v>
      </c>
      <c r="S200" s="2" t="s">
        <v>64</v>
      </c>
      <c r="T200" s="2" t="s">
        <v>64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2" t="s">
        <v>52</v>
      </c>
      <c r="AS200" s="2" t="s">
        <v>52</v>
      </c>
      <c r="AT200" s="3"/>
      <c r="AU200" s="2" t="s">
        <v>291</v>
      </c>
      <c r="AV200" s="3">
        <v>193</v>
      </c>
    </row>
    <row r="201" spans="1:48" ht="30" customHeight="1">
      <c r="A201" s="8" t="s">
        <v>104</v>
      </c>
      <c r="B201" s="8" t="s">
        <v>105</v>
      </c>
      <c r="C201" s="8" t="s">
        <v>60</v>
      </c>
      <c r="D201" s="9">
        <v>9</v>
      </c>
      <c r="E201" s="11">
        <f>TRUNC(일위대가목록!E10,0)</f>
        <v>18351</v>
      </c>
      <c r="F201" s="11">
        <f t="shared" si="14"/>
        <v>165159</v>
      </c>
      <c r="G201" s="11">
        <f>TRUNC(일위대가목록!F10,0)</f>
        <v>25161</v>
      </c>
      <c r="H201" s="11">
        <f t="shared" si="15"/>
        <v>226449</v>
      </c>
      <c r="I201" s="11">
        <f>TRUNC(일위대가목록!G10,0)</f>
        <v>1059</v>
      </c>
      <c r="J201" s="11">
        <f t="shared" si="16"/>
        <v>9531</v>
      </c>
      <c r="K201" s="11">
        <f t="shared" si="17"/>
        <v>44571</v>
      </c>
      <c r="L201" s="11">
        <f t="shared" si="17"/>
        <v>401139</v>
      </c>
      <c r="M201" s="8" t="s">
        <v>106</v>
      </c>
      <c r="N201" s="2" t="s">
        <v>107</v>
      </c>
      <c r="O201" s="2" t="s">
        <v>52</v>
      </c>
      <c r="P201" s="2" t="s">
        <v>52</v>
      </c>
      <c r="Q201" s="2" t="s">
        <v>279</v>
      </c>
      <c r="R201" s="2" t="s">
        <v>63</v>
      </c>
      <c r="S201" s="2" t="s">
        <v>64</v>
      </c>
      <c r="T201" s="2" t="s">
        <v>64</v>
      </c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2" t="s">
        <v>52</v>
      </c>
      <c r="AS201" s="2" t="s">
        <v>52</v>
      </c>
      <c r="AT201" s="3"/>
      <c r="AU201" s="2" t="s">
        <v>292</v>
      </c>
      <c r="AV201" s="3">
        <v>194</v>
      </c>
    </row>
    <row r="202" spans="1:48" ht="30" customHeight="1">
      <c r="A202" s="8" t="s">
        <v>251</v>
      </c>
      <c r="B202" s="8" t="s">
        <v>252</v>
      </c>
      <c r="C202" s="8" t="s">
        <v>60</v>
      </c>
      <c r="D202" s="9">
        <v>16</v>
      </c>
      <c r="E202" s="11">
        <f>TRUNC(일위대가목록!E34,0)</f>
        <v>2312</v>
      </c>
      <c r="F202" s="11">
        <f t="shared" si="14"/>
        <v>36992</v>
      </c>
      <c r="G202" s="11">
        <f>TRUNC(일위대가목록!F34,0)</f>
        <v>12640</v>
      </c>
      <c r="H202" s="11">
        <f t="shared" si="15"/>
        <v>202240</v>
      </c>
      <c r="I202" s="11">
        <f>TRUNC(일위대가목록!G34,0)</f>
        <v>154</v>
      </c>
      <c r="J202" s="11">
        <f t="shared" si="16"/>
        <v>2464</v>
      </c>
      <c r="K202" s="11">
        <f t="shared" si="17"/>
        <v>15106</v>
      </c>
      <c r="L202" s="11">
        <f t="shared" si="17"/>
        <v>241696</v>
      </c>
      <c r="M202" s="8" t="s">
        <v>253</v>
      </c>
      <c r="N202" s="2" t="s">
        <v>254</v>
      </c>
      <c r="O202" s="2" t="s">
        <v>52</v>
      </c>
      <c r="P202" s="2" t="s">
        <v>52</v>
      </c>
      <c r="Q202" s="2" t="s">
        <v>279</v>
      </c>
      <c r="R202" s="2" t="s">
        <v>63</v>
      </c>
      <c r="S202" s="2" t="s">
        <v>64</v>
      </c>
      <c r="T202" s="2" t="s">
        <v>64</v>
      </c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2" t="s">
        <v>52</v>
      </c>
      <c r="AS202" s="2" t="s">
        <v>52</v>
      </c>
      <c r="AT202" s="3"/>
      <c r="AU202" s="2" t="s">
        <v>293</v>
      </c>
      <c r="AV202" s="3">
        <v>195</v>
      </c>
    </row>
    <row r="203" spans="1:48" ht="30" customHeight="1">
      <c r="A203" s="152" t="s">
        <v>294</v>
      </c>
      <c r="B203" s="152" t="s">
        <v>52</v>
      </c>
      <c r="C203" s="152" t="s">
        <v>52</v>
      </c>
      <c r="D203" s="153"/>
      <c r="E203" s="154">
        <v>0</v>
      </c>
      <c r="F203" s="154">
        <f>SUM(F197:F202)</f>
        <v>1018104</v>
      </c>
      <c r="G203" s="154">
        <v>0</v>
      </c>
      <c r="H203" s="154">
        <f>SUM(H197:H202)</f>
        <v>449730</v>
      </c>
      <c r="I203" s="154">
        <v>0</v>
      </c>
      <c r="J203" s="154">
        <f>SUM(J197:J202)</f>
        <v>12623</v>
      </c>
      <c r="K203" s="154"/>
      <c r="L203" s="154">
        <f>SUM(L197:L202)</f>
        <v>1480457</v>
      </c>
      <c r="M203" s="152" t="s">
        <v>52</v>
      </c>
      <c r="N203" s="2" t="s">
        <v>295</v>
      </c>
      <c r="O203" s="2" t="s">
        <v>52</v>
      </c>
      <c r="P203" s="2" t="s">
        <v>52</v>
      </c>
      <c r="Q203" s="2" t="s">
        <v>52</v>
      </c>
      <c r="R203" s="2" t="s">
        <v>64</v>
      </c>
      <c r="S203" s="2" t="s">
        <v>64</v>
      </c>
      <c r="T203" s="2" t="s">
        <v>64</v>
      </c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2" t="s">
        <v>52</v>
      </c>
      <c r="AS203" s="2" t="s">
        <v>52</v>
      </c>
      <c r="AT203" s="3"/>
      <c r="AU203" s="2" t="s">
        <v>296</v>
      </c>
      <c r="AV203" s="3">
        <v>208</v>
      </c>
    </row>
    <row r="204" spans="1:48" ht="30" customHeight="1">
      <c r="A204" s="8" t="s">
        <v>297</v>
      </c>
      <c r="B204" s="8" t="s">
        <v>52</v>
      </c>
      <c r="C204" s="8" t="s">
        <v>52</v>
      </c>
      <c r="D204" s="9"/>
      <c r="E204" s="11">
        <f>TRUNC(단가대비표!O137,0)</f>
        <v>0</v>
      </c>
      <c r="F204" s="11">
        <f>TRUNC(E204*D204, 0)</f>
        <v>0</v>
      </c>
      <c r="G204" s="11">
        <f>TRUNC(단가대비표!P137,0)</f>
        <v>0</v>
      </c>
      <c r="H204" s="11">
        <f>TRUNC(G204*D204, 0)</f>
        <v>0</v>
      </c>
      <c r="I204" s="11">
        <f>TRUNC(단가대비표!V137,0)</f>
        <v>0</v>
      </c>
      <c r="J204" s="11">
        <f>TRUNC(I204*D204, 0)</f>
        <v>0</v>
      </c>
      <c r="K204" s="11">
        <f t="shared" ref="K204:L208" si="18">TRUNC(E204+G204+I204, 0)</f>
        <v>0</v>
      </c>
      <c r="L204" s="11">
        <f t="shared" si="18"/>
        <v>0</v>
      </c>
      <c r="M204" s="8" t="s">
        <v>52</v>
      </c>
      <c r="N204" s="2" t="s">
        <v>298</v>
      </c>
      <c r="O204" s="2" t="s">
        <v>52</v>
      </c>
      <c r="P204" s="2" t="s">
        <v>52</v>
      </c>
      <c r="Q204" s="2" t="s">
        <v>279</v>
      </c>
      <c r="R204" s="2" t="s">
        <v>64</v>
      </c>
      <c r="S204" s="2" t="s">
        <v>64</v>
      </c>
      <c r="T204" s="2" t="s">
        <v>63</v>
      </c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2" t="s">
        <v>52</v>
      </c>
      <c r="AS204" s="2" t="s">
        <v>52</v>
      </c>
      <c r="AT204" s="3"/>
      <c r="AU204" s="2" t="s">
        <v>299</v>
      </c>
      <c r="AV204" s="3">
        <v>200</v>
      </c>
    </row>
    <row r="205" spans="1:48" ht="30" customHeight="1">
      <c r="A205" s="8" t="s">
        <v>68</v>
      </c>
      <c r="B205" s="8" t="s">
        <v>69</v>
      </c>
      <c r="C205" s="8" t="s">
        <v>70</v>
      </c>
      <c r="D205" s="9">
        <v>1</v>
      </c>
      <c r="E205" s="11">
        <f>TRUNC(단가대비표!O39,0)</f>
        <v>62110</v>
      </c>
      <c r="F205" s="11">
        <f>TRUNC(E205*D205, 0)</f>
        <v>62110</v>
      </c>
      <c r="G205" s="11">
        <f>TRUNC(단가대비표!P39,0)</f>
        <v>0</v>
      </c>
      <c r="H205" s="11">
        <f>TRUNC(G205*D205, 0)</f>
        <v>0</v>
      </c>
      <c r="I205" s="11">
        <f>TRUNC(단가대비표!V39,0)</f>
        <v>0</v>
      </c>
      <c r="J205" s="11">
        <f>TRUNC(I205*D205, 0)</f>
        <v>0</v>
      </c>
      <c r="K205" s="11">
        <f t="shared" si="18"/>
        <v>62110</v>
      </c>
      <c r="L205" s="11">
        <f t="shared" si="18"/>
        <v>62110</v>
      </c>
      <c r="M205" s="8" t="s">
        <v>52</v>
      </c>
      <c r="N205" s="2" t="s">
        <v>71</v>
      </c>
      <c r="O205" s="2" t="s">
        <v>52</v>
      </c>
      <c r="P205" s="2" t="s">
        <v>52</v>
      </c>
      <c r="Q205" s="2" t="s">
        <v>279</v>
      </c>
      <c r="R205" s="2" t="s">
        <v>64</v>
      </c>
      <c r="S205" s="2" t="s">
        <v>64</v>
      </c>
      <c r="T205" s="2" t="s">
        <v>63</v>
      </c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2" t="s">
        <v>52</v>
      </c>
      <c r="AS205" s="2" t="s">
        <v>52</v>
      </c>
      <c r="AT205" s="3"/>
      <c r="AU205" s="2" t="s">
        <v>300</v>
      </c>
      <c r="AV205" s="3">
        <v>196</v>
      </c>
    </row>
    <row r="206" spans="1:48" ht="30" customHeight="1">
      <c r="A206" s="8" t="s">
        <v>72</v>
      </c>
      <c r="B206" s="8" t="s">
        <v>73</v>
      </c>
      <c r="C206" s="8" t="s">
        <v>70</v>
      </c>
      <c r="D206" s="9">
        <v>1</v>
      </c>
      <c r="E206" s="11">
        <f>TRUNC(일위대가목록!E5,0)</f>
        <v>0</v>
      </c>
      <c r="F206" s="11">
        <f>TRUNC(E206*D206, 0)</f>
        <v>0</v>
      </c>
      <c r="G206" s="11">
        <f>TRUNC(일위대가목록!F5,0)</f>
        <v>42603</v>
      </c>
      <c r="H206" s="11">
        <f>TRUNC(G206*D206, 0)</f>
        <v>42603</v>
      </c>
      <c r="I206" s="11">
        <f>TRUNC(일위대가목록!G5,0)</f>
        <v>852</v>
      </c>
      <c r="J206" s="11">
        <f>TRUNC(I206*D206, 0)</f>
        <v>852</v>
      </c>
      <c r="K206" s="11">
        <f t="shared" si="18"/>
        <v>43455</v>
      </c>
      <c r="L206" s="11">
        <f t="shared" si="18"/>
        <v>43455</v>
      </c>
      <c r="M206" s="8" t="s">
        <v>74</v>
      </c>
      <c r="N206" s="2" t="s">
        <v>75</v>
      </c>
      <c r="O206" s="2" t="s">
        <v>52</v>
      </c>
      <c r="P206" s="2" t="s">
        <v>52</v>
      </c>
      <c r="Q206" s="2" t="s">
        <v>279</v>
      </c>
      <c r="R206" s="2" t="s">
        <v>63</v>
      </c>
      <c r="S206" s="2" t="s">
        <v>64</v>
      </c>
      <c r="T206" s="2" t="s">
        <v>64</v>
      </c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2" t="s">
        <v>52</v>
      </c>
      <c r="AS206" s="2" t="s">
        <v>52</v>
      </c>
      <c r="AT206" s="3"/>
      <c r="AU206" s="2" t="s">
        <v>301</v>
      </c>
      <c r="AV206" s="3">
        <v>197</v>
      </c>
    </row>
    <row r="207" spans="1:48" ht="30" customHeight="1">
      <c r="A207" s="8" t="s">
        <v>302</v>
      </c>
      <c r="B207" s="8" t="s">
        <v>303</v>
      </c>
      <c r="C207" s="8" t="s">
        <v>60</v>
      </c>
      <c r="D207" s="9">
        <v>9</v>
      </c>
      <c r="E207" s="11">
        <f>TRUNC(일위대가목록!E39,0)</f>
        <v>52635</v>
      </c>
      <c r="F207" s="11">
        <f>TRUNC(E207*D207, 0)</f>
        <v>473715</v>
      </c>
      <c r="G207" s="11">
        <f>TRUNC(일위대가목록!F39,0)</f>
        <v>83469</v>
      </c>
      <c r="H207" s="11">
        <f>TRUNC(G207*D207, 0)</f>
        <v>751221</v>
      </c>
      <c r="I207" s="11">
        <f>TRUNC(일위대가목록!G39,0)</f>
        <v>809</v>
      </c>
      <c r="J207" s="11">
        <f>TRUNC(I207*D207, 0)</f>
        <v>7281</v>
      </c>
      <c r="K207" s="11">
        <f t="shared" si="18"/>
        <v>136913</v>
      </c>
      <c r="L207" s="11">
        <f t="shared" si="18"/>
        <v>1232217</v>
      </c>
      <c r="M207" s="8" t="s">
        <v>304</v>
      </c>
      <c r="N207" s="2" t="s">
        <v>305</v>
      </c>
      <c r="O207" s="2" t="s">
        <v>52</v>
      </c>
      <c r="P207" s="2" t="s">
        <v>52</v>
      </c>
      <c r="Q207" s="2" t="s">
        <v>279</v>
      </c>
      <c r="R207" s="2" t="s">
        <v>63</v>
      </c>
      <c r="S207" s="2" t="s">
        <v>64</v>
      </c>
      <c r="T207" s="2" t="s">
        <v>64</v>
      </c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2" t="s">
        <v>52</v>
      </c>
      <c r="AS207" s="2" t="s">
        <v>52</v>
      </c>
      <c r="AT207" s="3"/>
      <c r="AU207" s="2" t="s">
        <v>306</v>
      </c>
      <c r="AV207" s="3">
        <v>198</v>
      </c>
    </row>
    <row r="208" spans="1:48" ht="30" customHeight="1">
      <c r="A208" s="8" t="s">
        <v>141</v>
      </c>
      <c r="B208" s="8" t="s">
        <v>142</v>
      </c>
      <c r="C208" s="8" t="s">
        <v>60</v>
      </c>
      <c r="D208" s="9">
        <v>8</v>
      </c>
      <c r="E208" s="11">
        <f>TRUNC(일위대가목록!E18,0)</f>
        <v>2485</v>
      </c>
      <c r="F208" s="11">
        <f>TRUNC(E208*D208, 0)</f>
        <v>19880</v>
      </c>
      <c r="G208" s="11">
        <f>TRUNC(일위대가목록!F18,0)</f>
        <v>912</v>
      </c>
      <c r="H208" s="11">
        <f>TRUNC(G208*D208, 0)</f>
        <v>7296</v>
      </c>
      <c r="I208" s="11">
        <f>TRUNC(일위대가목록!G18,0)</f>
        <v>0</v>
      </c>
      <c r="J208" s="11">
        <f>TRUNC(I208*D208, 0)</f>
        <v>0</v>
      </c>
      <c r="K208" s="11">
        <f t="shared" si="18"/>
        <v>3397</v>
      </c>
      <c r="L208" s="11">
        <f t="shared" si="18"/>
        <v>27176</v>
      </c>
      <c r="M208" s="8" t="s">
        <v>143</v>
      </c>
      <c r="N208" s="2" t="s">
        <v>144</v>
      </c>
      <c r="O208" s="2" t="s">
        <v>52</v>
      </c>
      <c r="P208" s="2" t="s">
        <v>52</v>
      </c>
      <c r="Q208" s="2" t="s">
        <v>279</v>
      </c>
      <c r="R208" s="2" t="s">
        <v>63</v>
      </c>
      <c r="S208" s="2" t="s">
        <v>64</v>
      </c>
      <c r="T208" s="2" t="s">
        <v>64</v>
      </c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2" t="s">
        <v>52</v>
      </c>
      <c r="AS208" s="2" t="s">
        <v>52</v>
      </c>
      <c r="AT208" s="3"/>
      <c r="AU208" s="2" t="s">
        <v>307</v>
      </c>
      <c r="AV208" s="3">
        <v>199</v>
      </c>
    </row>
    <row r="209" spans="1:48" ht="30" customHeight="1">
      <c r="A209" s="152" t="s">
        <v>294</v>
      </c>
      <c r="B209" s="152" t="s">
        <v>52</v>
      </c>
      <c r="C209" s="152" t="s">
        <v>52</v>
      </c>
      <c r="D209" s="153"/>
      <c r="E209" s="154">
        <v>0</v>
      </c>
      <c r="F209" s="154">
        <f>SUM(F204:F208)</f>
        <v>555705</v>
      </c>
      <c r="G209" s="154">
        <v>0</v>
      </c>
      <c r="H209" s="154">
        <f>SUM(H204:H208)</f>
        <v>801120</v>
      </c>
      <c r="I209" s="154">
        <v>0</v>
      </c>
      <c r="J209" s="154">
        <f>SUM(J204:J208)</f>
        <v>8133</v>
      </c>
      <c r="K209" s="154"/>
      <c r="L209" s="154">
        <f>SUM(L204:L208)</f>
        <v>1364958</v>
      </c>
      <c r="M209" s="152" t="s">
        <v>52</v>
      </c>
      <c r="N209" s="2" t="s">
        <v>295</v>
      </c>
      <c r="O209" s="2" t="s">
        <v>52</v>
      </c>
      <c r="P209" s="2" t="s">
        <v>52</v>
      </c>
      <c r="Q209" s="2" t="s">
        <v>52</v>
      </c>
      <c r="R209" s="2" t="s">
        <v>64</v>
      </c>
      <c r="S209" s="2" t="s">
        <v>64</v>
      </c>
      <c r="T209" s="2" t="s">
        <v>64</v>
      </c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2" t="s">
        <v>52</v>
      </c>
      <c r="AS209" s="2" t="s">
        <v>52</v>
      </c>
      <c r="AT209" s="3"/>
      <c r="AU209" s="2" t="s">
        <v>296</v>
      </c>
      <c r="AV209" s="3">
        <v>209</v>
      </c>
    </row>
    <row r="210" spans="1:48" ht="30" customHeight="1">
      <c r="A210" s="8" t="s">
        <v>308</v>
      </c>
      <c r="B210" s="8" t="s">
        <v>52</v>
      </c>
      <c r="C210" s="8" t="s">
        <v>52</v>
      </c>
      <c r="D210" s="9"/>
      <c r="E210" s="11">
        <f>TRUNC(단가대비표!O138,0)</f>
        <v>0</v>
      </c>
      <c r="F210" s="11">
        <f>TRUNC(E210*D210, 0)</f>
        <v>0</v>
      </c>
      <c r="G210" s="11">
        <f>TRUNC(단가대비표!P138,0)</f>
        <v>0</v>
      </c>
      <c r="H210" s="11">
        <f>TRUNC(G210*D210, 0)</f>
        <v>0</v>
      </c>
      <c r="I210" s="11">
        <f>TRUNC(단가대비표!V138,0)</f>
        <v>0</v>
      </c>
      <c r="J210" s="11">
        <f>TRUNC(I210*D210, 0)</f>
        <v>0</v>
      </c>
      <c r="K210" s="11">
        <f t="shared" ref="K210:L212" si="19">TRUNC(E210+G210+I210, 0)</f>
        <v>0</v>
      </c>
      <c r="L210" s="11">
        <f t="shared" si="19"/>
        <v>0</v>
      </c>
      <c r="M210" s="8" t="s">
        <v>52</v>
      </c>
      <c r="N210" s="2" t="s">
        <v>309</v>
      </c>
      <c r="O210" s="2" t="s">
        <v>52</v>
      </c>
      <c r="P210" s="2" t="s">
        <v>52</v>
      </c>
      <c r="Q210" s="2" t="s">
        <v>279</v>
      </c>
      <c r="R210" s="2" t="s">
        <v>64</v>
      </c>
      <c r="S210" s="2" t="s">
        <v>64</v>
      </c>
      <c r="T210" s="2" t="s">
        <v>63</v>
      </c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2" t="s">
        <v>52</v>
      </c>
      <c r="AS210" s="2" t="s">
        <v>52</v>
      </c>
      <c r="AT210" s="3"/>
      <c r="AU210" s="2" t="s">
        <v>310</v>
      </c>
      <c r="AV210" s="3">
        <v>201</v>
      </c>
    </row>
    <row r="211" spans="1:48" ht="30" customHeight="1">
      <c r="A211" s="8" t="s">
        <v>311</v>
      </c>
      <c r="B211" s="8" t="s">
        <v>312</v>
      </c>
      <c r="C211" s="8" t="s">
        <v>89</v>
      </c>
      <c r="D211" s="9">
        <v>1</v>
      </c>
      <c r="E211" s="11">
        <f>TRUNC(단가대비표!O129,0)</f>
        <v>1003000</v>
      </c>
      <c r="F211" s="11">
        <f>TRUNC(E211*D211, 0)</f>
        <v>1003000</v>
      </c>
      <c r="G211" s="11">
        <f>TRUNC(단가대비표!P129,0)</f>
        <v>0</v>
      </c>
      <c r="H211" s="11">
        <f>TRUNC(G211*D211, 0)</f>
        <v>0</v>
      </c>
      <c r="I211" s="11">
        <f>TRUNC(단가대비표!V129,0)</f>
        <v>0</v>
      </c>
      <c r="J211" s="11">
        <f>TRUNC(I211*D211, 0)</f>
        <v>0</v>
      </c>
      <c r="K211" s="11">
        <f t="shared" si="19"/>
        <v>1003000</v>
      </c>
      <c r="L211" s="11">
        <f t="shared" si="19"/>
        <v>1003000</v>
      </c>
      <c r="M211" s="8" t="s">
        <v>313</v>
      </c>
      <c r="N211" s="2" t="s">
        <v>314</v>
      </c>
      <c r="O211" s="2" t="s">
        <v>52</v>
      </c>
      <c r="P211" s="2" t="s">
        <v>52</v>
      </c>
      <c r="Q211" s="2" t="s">
        <v>279</v>
      </c>
      <c r="R211" s="2" t="s">
        <v>64</v>
      </c>
      <c r="S211" s="2" t="s">
        <v>64</v>
      </c>
      <c r="T211" s="2" t="s">
        <v>63</v>
      </c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2" t="s">
        <v>52</v>
      </c>
      <c r="AS211" s="2" t="s">
        <v>52</v>
      </c>
      <c r="AT211" s="3"/>
      <c r="AU211" s="2" t="s">
        <v>315</v>
      </c>
      <c r="AV211" s="3">
        <v>157</v>
      </c>
    </row>
    <row r="212" spans="1:48" ht="30" customHeight="1">
      <c r="A212" s="8" t="s">
        <v>316</v>
      </c>
      <c r="B212" s="127" t="s">
        <v>1872</v>
      </c>
      <c r="C212" s="8" t="s">
        <v>122</v>
      </c>
      <c r="D212" s="9">
        <v>1</v>
      </c>
      <c r="E212" s="11">
        <f>TRUNC(단가대비표!O120,0)</f>
        <v>3808000</v>
      </c>
      <c r="F212" s="11">
        <f>TRUNC(E212*D212, 0)</f>
        <v>3808000</v>
      </c>
      <c r="G212" s="11">
        <f>TRUNC(단가대비표!P120,0)</f>
        <v>1940000</v>
      </c>
      <c r="H212" s="11">
        <f>TRUNC(G212*D212, 0)</f>
        <v>1940000</v>
      </c>
      <c r="I212" s="11">
        <f>TRUNC(단가대비표!V120,0)</f>
        <v>0</v>
      </c>
      <c r="J212" s="11">
        <f>TRUNC(I212*D212, 0)</f>
        <v>0</v>
      </c>
      <c r="K212" s="11">
        <f t="shared" si="19"/>
        <v>5748000</v>
      </c>
      <c r="L212" s="11">
        <f t="shared" si="19"/>
        <v>5748000</v>
      </c>
      <c r="M212" s="8" t="s">
        <v>52</v>
      </c>
      <c r="N212" s="2" t="s">
        <v>318</v>
      </c>
      <c r="O212" s="2" t="s">
        <v>52</v>
      </c>
      <c r="P212" s="2" t="s">
        <v>52</v>
      </c>
      <c r="Q212" s="2" t="s">
        <v>279</v>
      </c>
      <c r="R212" s="2" t="s">
        <v>64</v>
      </c>
      <c r="S212" s="2" t="s">
        <v>64</v>
      </c>
      <c r="T212" s="2" t="s">
        <v>63</v>
      </c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2" t="s">
        <v>52</v>
      </c>
      <c r="AS212" s="2" t="s">
        <v>52</v>
      </c>
      <c r="AT212" s="3"/>
      <c r="AU212" s="2" t="s">
        <v>319</v>
      </c>
      <c r="AV212" s="3">
        <v>145</v>
      </c>
    </row>
    <row r="213" spans="1:48" ht="30" customHeight="1">
      <c r="A213" s="152" t="s">
        <v>294</v>
      </c>
      <c r="B213" s="152" t="s">
        <v>52</v>
      </c>
      <c r="C213" s="152" t="s">
        <v>52</v>
      </c>
      <c r="D213" s="153"/>
      <c r="E213" s="154">
        <v>0</v>
      </c>
      <c r="F213" s="154">
        <f>SUM(F210:F212)</f>
        <v>4811000</v>
      </c>
      <c r="G213" s="154">
        <v>0</v>
      </c>
      <c r="H213" s="154">
        <f>SUM(H210:H212)</f>
        <v>1940000</v>
      </c>
      <c r="I213" s="154">
        <v>0</v>
      </c>
      <c r="J213" s="154">
        <f>SUM(J210:J212)</f>
        <v>0</v>
      </c>
      <c r="K213" s="154"/>
      <c r="L213" s="154">
        <f>SUM(L210:L212)</f>
        <v>6751000</v>
      </c>
      <c r="M213" s="152" t="s">
        <v>52</v>
      </c>
      <c r="N213" s="2" t="s">
        <v>295</v>
      </c>
      <c r="O213" s="2" t="s">
        <v>52</v>
      </c>
      <c r="P213" s="2" t="s">
        <v>52</v>
      </c>
      <c r="Q213" s="2" t="s">
        <v>52</v>
      </c>
      <c r="R213" s="2" t="s">
        <v>64</v>
      </c>
      <c r="S213" s="2" t="s">
        <v>64</v>
      </c>
      <c r="T213" s="2" t="s">
        <v>64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52</v>
      </c>
      <c r="AS213" s="2" t="s">
        <v>52</v>
      </c>
      <c r="AT213" s="3"/>
      <c r="AU213" s="2" t="s">
        <v>296</v>
      </c>
      <c r="AV213" s="3">
        <v>210</v>
      </c>
    </row>
    <row r="214" spans="1:48" ht="30" customHeight="1">
      <c r="A214" s="8"/>
      <c r="B214" s="8"/>
      <c r="C214" s="8"/>
      <c r="D214" s="9"/>
      <c r="E214" s="11"/>
      <c r="F214" s="11"/>
      <c r="G214" s="11"/>
      <c r="H214" s="11"/>
      <c r="I214" s="11"/>
      <c r="J214" s="11"/>
      <c r="K214" s="11"/>
      <c r="L214" s="11"/>
      <c r="M214" s="8"/>
      <c r="N214" s="2"/>
      <c r="O214" s="2"/>
      <c r="P214" s="2"/>
      <c r="Q214" s="2"/>
      <c r="R214" s="2"/>
      <c r="S214" s="2"/>
      <c r="T214" s="2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/>
      <c r="AS214" s="2"/>
      <c r="AT214" s="3"/>
      <c r="AU214" s="2"/>
      <c r="AV214" s="3"/>
    </row>
    <row r="215" spans="1:48" ht="30" customHeight="1">
      <c r="A215" s="8"/>
      <c r="B215" s="8"/>
      <c r="C215" s="8"/>
      <c r="D215" s="9"/>
      <c r="E215" s="11"/>
      <c r="F215" s="11"/>
      <c r="G215" s="11"/>
      <c r="H215" s="11"/>
      <c r="I215" s="11"/>
      <c r="J215" s="11"/>
      <c r="K215" s="11"/>
      <c r="L215" s="11"/>
      <c r="M215" s="8"/>
      <c r="N215" s="2"/>
      <c r="O215" s="2"/>
      <c r="P215" s="2"/>
      <c r="Q215" s="2"/>
      <c r="R215" s="2"/>
      <c r="S215" s="2"/>
      <c r="T215" s="2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/>
      <c r="AS215" s="2"/>
      <c r="AT215" s="3"/>
      <c r="AU215" s="2"/>
      <c r="AV215" s="3"/>
    </row>
    <row r="216" spans="1:48" ht="30" customHeight="1">
      <c r="A216" s="8"/>
      <c r="B216" s="8"/>
      <c r="C216" s="8"/>
      <c r="D216" s="9"/>
      <c r="E216" s="11"/>
      <c r="F216" s="11"/>
      <c r="G216" s="11"/>
      <c r="H216" s="11"/>
      <c r="I216" s="11"/>
      <c r="J216" s="11"/>
      <c r="K216" s="11"/>
      <c r="L216" s="11"/>
      <c r="M216" s="8"/>
      <c r="N216" s="2"/>
      <c r="O216" s="2"/>
      <c r="P216" s="2"/>
      <c r="Q216" s="2"/>
      <c r="R216" s="2"/>
      <c r="S216" s="2"/>
      <c r="T216" s="2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/>
      <c r="AS216" s="2"/>
      <c r="AT216" s="3"/>
      <c r="AU216" s="2"/>
      <c r="AV216" s="3"/>
    </row>
    <row r="217" spans="1:48" ht="30" customHeight="1">
      <c r="A217" s="8"/>
      <c r="B217" s="8"/>
      <c r="C217" s="8"/>
      <c r="D217" s="9"/>
      <c r="E217" s="11"/>
      <c r="F217" s="11"/>
      <c r="G217" s="11"/>
      <c r="H217" s="11"/>
      <c r="I217" s="11"/>
      <c r="J217" s="11"/>
      <c r="K217" s="11"/>
      <c r="L217" s="11"/>
      <c r="M217" s="8"/>
      <c r="N217" s="2"/>
      <c r="O217" s="2"/>
      <c r="P217" s="2"/>
      <c r="Q217" s="2"/>
      <c r="R217" s="2"/>
      <c r="S217" s="2"/>
      <c r="T217" s="2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2"/>
      <c r="AS217" s="2"/>
      <c r="AT217" s="3"/>
      <c r="AU217" s="2"/>
      <c r="AV217" s="3"/>
    </row>
    <row r="218" spans="1:48" ht="30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</row>
    <row r="219" spans="1:48" ht="30" customHeight="1">
      <c r="A219" s="8" t="s">
        <v>66</v>
      </c>
      <c r="B219" s="9"/>
      <c r="C219" s="9"/>
      <c r="D219" s="9"/>
      <c r="E219" s="9"/>
      <c r="F219" s="11">
        <f>SUM(F197:F218) -F203-F209-F213-F217</f>
        <v>6384809</v>
      </c>
      <c r="G219" s="9"/>
      <c r="H219" s="11">
        <f>SUM(H197:H218) -H203-H209-H213-H217</f>
        <v>3190850</v>
      </c>
      <c r="I219" s="9"/>
      <c r="J219" s="11">
        <f>SUM(J197:J218) -J203-J209-J213-J217</f>
        <v>20756</v>
      </c>
      <c r="K219" s="9"/>
      <c r="L219" s="11">
        <f>SUM(L197:L218) -L203-L209-L213-L217</f>
        <v>9596415</v>
      </c>
      <c r="M219" s="9"/>
      <c r="N219" t="s">
        <v>67</v>
      </c>
    </row>
    <row r="220" spans="1:48" ht="30" customHeight="1">
      <c r="A220" s="8" t="s">
        <v>369</v>
      </c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3"/>
      <c r="O220" s="3"/>
      <c r="P220" s="3"/>
      <c r="Q220" s="2" t="s">
        <v>370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>
      <c r="A221" s="8" t="s">
        <v>58</v>
      </c>
      <c r="B221" s="8" t="s">
        <v>59</v>
      </c>
      <c r="C221" s="8" t="s">
        <v>60</v>
      </c>
      <c r="D221" s="9">
        <v>18</v>
      </c>
      <c r="E221" s="11">
        <f>TRUNC(일위대가목록!E4,0)</f>
        <v>0</v>
      </c>
      <c r="F221" s="11">
        <f>TRUNC(E221*D221, 0)</f>
        <v>0</v>
      </c>
      <c r="G221" s="11">
        <f>TRUNC(일위대가목록!F4,0)</f>
        <v>4389</v>
      </c>
      <c r="H221" s="11">
        <f>TRUNC(G221*D221, 0)</f>
        <v>79002</v>
      </c>
      <c r="I221" s="11">
        <f>TRUNC(일위대가목록!G4,0)</f>
        <v>0</v>
      </c>
      <c r="J221" s="11">
        <f>TRUNC(I221*D221, 0)</f>
        <v>0</v>
      </c>
      <c r="K221" s="11">
        <f>TRUNC(E221+G221+I221, 0)</f>
        <v>4389</v>
      </c>
      <c r="L221" s="11">
        <f>TRUNC(F221+H221+J221, 0)</f>
        <v>79002</v>
      </c>
      <c r="M221" s="8" t="s">
        <v>61</v>
      </c>
      <c r="N221" s="2" t="s">
        <v>62</v>
      </c>
      <c r="O221" s="2" t="s">
        <v>52</v>
      </c>
      <c r="P221" s="2" t="s">
        <v>52</v>
      </c>
      <c r="Q221" s="2" t="s">
        <v>370</v>
      </c>
      <c r="R221" s="2" t="s">
        <v>63</v>
      </c>
      <c r="S221" s="2" t="s">
        <v>64</v>
      </c>
      <c r="T221" s="2" t="s">
        <v>64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52</v>
      </c>
      <c r="AS221" s="2" t="s">
        <v>52</v>
      </c>
      <c r="AT221" s="3"/>
      <c r="AU221" s="2" t="s">
        <v>371</v>
      </c>
      <c r="AV221" s="3">
        <v>192</v>
      </c>
    </row>
    <row r="222" spans="1:48" ht="30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</row>
    <row r="223" spans="1:48" ht="30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</row>
    <row r="224" spans="1:48" ht="30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</row>
    <row r="225" spans="1:13" ht="30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</row>
    <row r="226" spans="1:13" ht="30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</row>
    <row r="227" spans="1:13" ht="30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</row>
    <row r="228" spans="1:13" ht="30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</row>
    <row r="229" spans="1:13" ht="30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</row>
    <row r="230" spans="1:13" ht="30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</row>
    <row r="231" spans="1:13" ht="30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</row>
    <row r="232" spans="1:13" ht="30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</row>
    <row r="233" spans="1:13" ht="30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</row>
    <row r="234" spans="1:13" ht="30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</row>
    <row r="235" spans="1:13" ht="30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</row>
    <row r="236" spans="1:13" ht="30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</row>
    <row r="237" spans="1:13" ht="30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</row>
    <row r="238" spans="1:13" ht="30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</row>
    <row r="239" spans="1:13" ht="30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</row>
    <row r="240" spans="1:13" ht="30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</row>
    <row r="241" spans="1:48" ht="30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</row>
    <row r="242" spans="1:48" ht="30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</row>
    <row r="243" spans="1:48" ht="30" customHeight="1">
      <c r="A243" s="8" t="s">
        <v>66</v>
      </c>
      <c r="B243" s="9"/>
      <c r="C243" s="9"/>
      <c r="D243" s="9"/>
      <c r="E243" s="9"/>
      <c r="F243" s="11">
        <f>SUM(F221:F242)</f>
        <v>0</v>
      </c>
      <c r="G243" s="9"/>
      <c r="H243" s="11">
        <f>SUM(H221:H242)</f>
        <v>79002</v>
      </c>
      <c r="I243" s="9"/>
      <c r="J243" s="11">
        <f>SUM(J221:J242)</f>
        <v>0</v>
      </c>
      <c r="K243" s="9"/>
      <c r="L243" s="11">
        <f>SUM(L221:L242)</f>
        <v>79002</v>
      </c>
      <c r="M243" s="9"/>
      <c r="N243" t="s">
        <v>67</v>
      </c>
    </row>
    <row r="244" spans="1:48" ht="30" customHeight="1">
      <c r="A244" s="8" t="s">
        <v>372</v>
      </c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3"/>
      <c r="O244" s="3"/>
      <c r="P244" s="3"/>
      <c r="Q244" s="2" t="s">
        <v>373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>
      <c r="A245" s="8" t="s">
        <v>374</v>
      </c>
      <c r="B245" s="8" t="s">
        <v>375</v>
      </c>
      <c r="C245" s="8" t="s">
        <v>70</v>
      </c>
      <c r="D245" s="9">
        <v>2</v>
      </c>
      <c r="E245" s="11">
        <f>TRUNC(중기단가목록!E4,0)</f>
        <v>308</v>
      </c>
      <c r="F245" s="11">
        <f>TRUNC(E245*D245, 0)</f>
        <v>616</v>
      </c>
      <c r="G245" s="11">
        <f>TRUNC(중기단가목록!F4,0)</f>
        <v>660</v>
      </c>
      <c r="H245" s="11">
        <f>TRUNC(G245*D245, 0)</f>
        <v>1320</v>
      </c>
      <c r="I245" s="11">
        <f>TRUNC(중기단가목록!G4,0)</f>
        <v>359</v>
      </c>
      <c r="J245" s="11">
        <f>TRUNC(I245*D245, 0)</f>
        <v>718</v>
      </c>
      <c r="K245" s="11">
        <f t="shared" ref="K245:L247" si="20">TRUNC(E245+G245+I245, 0)</f>
        <v>1327</v>
      </c>
      <c r="L245" s="11">
        <f t="shared" si="20"/>
        <v>2654</v>
      </c>
      <c r="M245" s="8" t="s">
        <v>376</v>
      </c>
      <c r="N245" s="2" t="s">
        <v>377</v>
      </c>
      <c r="O245" s="2" t="s">
        <v>52</v>
      </c>
      <c r="P245" s="2" t="s">
        <v>52</v>
      </c>
      <c r="Q245" s="2" t="s">
        <v>373</v>
      </c>
      <c r="R245" s="2" t="s">
        <v>64</v>
      </c>
      <c r="S245" s="2" t="s">
        <v>63</v>
      </c>
      <c r="T245" s="2" t="s">
        <v>64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52</v>
      </c>
      <c r="AS245" s="2" t="s">
        <v>52</v>
      </c>
      <c r="AT245" s="3"/>
      <c r="AU245" s="2" t="s">
        <v>378</v>
      </c>
      <c r="AV245" s="3">
        <v>141</v>
      </c>
    </row>
    <row r="246" spans="1:48" ht="30" customHeight="1">
      <c r="A246" s="8" t="s">
        <v>379</v>
      </c>
      <c r="B246" s="8" t="s">
        <v>380</v>
      </c>
      <c r="C246" s="8" t="s">
        <v>70</v>
      </c>
      <c r="D246" s="9">
        <v>1</v>
      </c>
      <c r="E246" s="11">
        <f>TRUNC(중기단가목록!E5,0)</f>
        <v>470</v>
      </c>
      <c r="F246" s="11">
        <f>TRUNC(E246*D246, 0)</f>
        <v>470</v>
      </c>
      <c r="G246" s="11">
        <f>TRUNC(중기단가목록!F5,0)</f>
        <v>6349</v>
      </c>
      <c r="H246" s="11">
        <f>TRUNC(G246*D246, 0)</f>
        <v>6349</v>
      </c>
      <c r="I246" s="11">
        <f>TRUNC(중기단가목록!G5,0)</f>
        <v>362</v>
      </c>
      <c r="J246" s="11">
        <f>TRUNC(I246*D246, 0)</f>
        <v>362</v>
      </c>
      <c r="K246" s="11">
        <f t="shared" si="20"/>
        <v>7181</v>
      </c>
      <c r="L246" s="11">
        <f t="shared" si="20"/>
        <v>7181</v>
      </c>
      <c r="M246" s="8" t="s">
        <v>381</v>
      </c>
      <c r="N246" s="2" t="s">
        <v>382</v>
      </c>
      <c r="O246" s="2" t="s">
        <v>52</v>
      </c>
      <c r="P246" s="2" t="s">
        <v>52</v>
      </c>
      <c r="Q246" s="2" t="s">
        <v>373</v>
      </c>
      <c r="R246" s="2" t="s">
        <v>64</v>
      </c>
      <c r="S246" s="2" t="s">
        <v>63</v>
      </c>
      <c r="T246" s="2" t="s">
        <v>64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52</v>
      </c>
      <c r="AS246" s="2" t="s">
        <v>52</v>
      </c>
      <c r="AT246" s="3"/>
      <c r="AU246" s="2" t="s">
        <v>383</v>
      </c>
      <c r="AV246" s="3">
        <v>142</v>
      </c>
    </row>
    <row r="247" spans="1:48" ht="30" customHeight="1">
      <c r="A247" s="8" t="s">
        <v>384</v>
      </c>
      <c r="B247" s="8" t="s">
        <v>385</v>
      </c>
      <c r="C247" s="8" t="s">
        <v>70</v>
      </c>
      <c r="D247" s="9">
        <v>1</v>
      </c>
      <c r="E247" s="11">
        <f>TRUNC(중기단가목록!E6,0)</f>
        <v>2807</v>
      </c>
      <c r="F247" s="11">
        <f>TRUNC(E247*D247, 0)</f>
        <v>2807</v>
      </c>
      <c r="G247" s="11">
        <f>TRUNC(중기단가목록!F6,0)</f>
        <v>3880</v>
      </c>
      <c r="H247" s="11">
        <f>TRUNC(G247*D247, 0)</f>
        <v>3880</v>
      </c>
      <c r="I247" s="11">
        <f>TRUNC(중기단가목록!G6,0)</f>
        <v>1860</v>
      </c>
      <c r="J247" s="11">
        <f>TRUNC(I247*D247, 0)</f>
        <v>1860</v>
      </c>
      <c r="K247" s="11">
        <f t="shared" si="20"/>
        <v>8547</v>
      </c>
      <c r="L247" s="11">
        <f t="shared" si="20"/>
        <v>8547</v>
      </c>
      <c r="M247" s="8" t="s">
        <v>386</v>
      </c>
      <c r="N247" s="2" t="s">
        <v>387</v>
      </c>
      <c r="O247" s="2" t="s">
        <v>52</v>
      </c>
      <c r="P247" s="2" t="s">
        <v>52</v>
      </c>
      <c r="Q247" s="2" t="s">
        <v>373</v>
      </c>
      <c r="R247" s="2" t="s">
        <v>64</v>
      </c>
      <c r="S247" s="2" t="s">
        <v>63</v>
      </c>
      <c r="T247" s="2" t="s">
        <v>64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52</v>
      </c>
      <c r="AS247" s="2" t="s">
        <v>52</v>
      </c>
      <c r="AT247" s="3"/>
      <c r="AU247" s="2" t="s">
        <v>388</v>
      </c>
      <c r="AV247" s="3">
        <v>143</v>
      </c>
    </row>
    <row r="248" spans="1:48" ht="30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</row>
    <row r="249" spans="1:48" ht="30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</row>
    <row r="250" spans="1:48" ht="30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</row>
    <row r="251" spans="1:48" ht="30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</row>
    <row r="252" spans="1:48" ht="30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</row>
    <row r="253" spans="1:48" ht="30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</row>
    <row r="254" spans="1:48" ht="30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</row>
    <row r="255" spans="1:48" ht="30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</row>
    <row r="256" spans="1:48" ht="30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</row>
    <row r="257" spans="1:48" ht="30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</row>
    <row r="258" spans="1:48" ht="30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</row>
    <row r="259" spans="1:48" ht="30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</row>
    <row r="260" spans="1:48" ht="30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</row>
    <row r="261" spans="1:48" ht="30" customHeight="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</row>
    <row r="262" spans="1:48" ht="30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</row>
    <row r="263" spans="1:48" ht="30" customHeight="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</row>
    <row r="264" spans="1:48" ht="30" customHeight="1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</row>
    <row r="265" spans="1:48" ht="30" customHeight="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</row>
    <row r="266" spans="1:48" ht="30" customHeight="1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</row>
    <row r="267" spans="1:48" ht="30" customHeight="1">
      <c r="A267" s="8" t="s">
        <v>66</v>
      </c>
      <c r="B267" s="9"/>
      <c r="C267" s="9"/>
      <c r="D267" s="9"/>
      <c r="E267" s="9"/>
      <c r="F267" s="11">
        <f>SUM(F245:F266)</f>
        <v>3893</v>
      </c>
      <c r="G267" s="9"/>
      <c r="H267" s="11">
        <f>SUM(H245:H266)</f>
        <v>11549</v>
      </c>
      <c r="I267" s="9"/>
      <c r="J267" s="11">
        <f>SUM(J245:J266)</f>
        <v>2940</v>
      </c>
      <c r="K267" s="9"/>
      <c r="L267" s="11">
        <f>SUM(L245:L266)</f>
        <v>18382</v>
      </c>
      <c r="M267" s="9"/>
      <c r="N267" t="s">
        <v>67</v>
      </c>
    </row>
    <row r="268" spans="1:48" ht="30" customHeight="1">
      <c r="A268" s="8" t="s">
        <v>389</v>
      </c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3"/>
      <c r="O268" s="3"/>
      <c r="P268" s="3"/>
      <c r="Q268" s="2" t="s">
        <v>390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>
      <c r="A269" s="8" t="s">
        <v>391</v>
      </c>
      <c r="B269" s="8" t="s">
        <v>392</v>
      </c>
      <c r="C269" s="8" t="s">
        <v>70</v>
      </c>
      <c r="D269" s="9">
        <v>1</v>
      </c>
      <c r="E269" s="11">
        <f>TRUNC(단가대비표!O40,0)</f>
        <v>66170</v>
      </c>
      <c r="F269" s="11">
        <f t="shared" ref="F269:F274" si="21">TRUNC(E269*D269, 0)</f>
        <v>66170</v>
      </c>
      <c r="G269" s="11">
        <f>TRUNC(단가대비표!P40,0)</f>
        <v>0</v>
      </c>
      <c r="H269" s="11">
        <f t="shared" ref="H269:H274" si="22">TRUNC(G269*D269, 0)</f>
        <v>0</v>
      </c>
      <c r="I269" s="11">
        <f>TRUNC(단가대비표!V40,0)</f>
        <v>0</v>
      </c>
      <c r="J269" s="11">
        <f t="shared" ref="J269:J274" si="23">TRUNC(I269*D269, 0)</f>
        <v>0</v>
      </c>
      <c r="K269" s="11">
        <f t="shared" ref="K269:L274" si="24">TRUNC(E269+G269+I269, 0)</f>
        <v>66170</v>
      </c>
      <c r="L269" s="11">
        <f t="shared" si="24"/>
        <v>66170</v>
      </c>
      <c r="M269" s="8" t="s">
        <v>52</v>
      </c>
      <c r="N269" s="2" t="s">
        <v>393</v>
      </c>
      <c r="O269" s="2" t="s">
        <v>52</v>
      </c>
      <c r="P269" s="2" t="s">
        <v>52</v>
      </c>
      <c r="Q269" s="2" t="s">
        <v>390</v>
      </c>
      <c r="R269" s="2" t="s">
        <v>64</v>
      </c>
      <c r="S269" s="2" t="s">
        <v>64</v>
      </c>
      <c r="T269" s="2" t="s">
        <v>63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52</v>
      </c>
      <c r="AS269" s="2" t="s">
        <v>52</v>
      </c>
      <c r="AT269" s="3"/>
      <c r="AU269" s="2" t="s">
        <v>394</v>
      </c>
      <c r="AV269" s="3">
        <v>127</v>
      </c>
    </row>
    <row r="270" spans="1:48" ht="30" customHeight="1">
      <c r="A270" s="8" t="s">
        <v>72</v>
      </c>
      <c r="B270" s="8" t="s">
        <v>395</v>
      </c>
      <c r="C270" s="8" t="s">
        <v>70</v>
      </c>
      <c r="D270" s="9">
        <v>1</v>
      </c>
      <c r="E270" s="11">
        <f>TRUNC(일위대가목록!E40,0)</f>
        <v>0</v>
      </c>
      <c r="F270" s="11">
        <f t="shared" si="21"/>
        <v>0</v>
      </c>
      <c r="G270" s="11">
        <f>TRUNC(일위대가목록!F40,0)</f>
        <v>47822</v>
      </c>
      <c r="H270" s="11">
        <f t="shared" si="22"/>
        <v>47822</v>
      </c>
      <c r="I270" s="11">
        <f>TRUNC(일위대가목록!G40,0)</f>
        <v>956</v>
      </c>
      <c r="J270" s="11">
        <f t="shared" si="23"/>
        <v>956</v>
      </c>
      <c r="K270" s="11">
        <f t="shared" si="24"/>
        <v>48778</v>
      </c>
      <c r="L270" s="11">
        <f t="shared" si="24"/>
        <v>48778</v>
      </c>
      <c r="M270" s="8" t="s">
        <v>396</v>
      </c>
      <c r="N270" s="2" t="s">
        <v>397</v>
      </c>
      <c r="O270" s="2" t="s">
        <v>52</v>
      </c>
      <c r="P270" s="2" t="s">
        <v>52</v>
      </c>
      <c r="Q270" s="2" t="s">
        <v>390</v>
      </c>
      <c r="R270" s="2" t="s">
        <v>63</v>
      </c>
      <c r="S270" s="2" t="s">
        <v>64</v>
      </c>
      <c r="T270" s="2" t="s">
        <v>64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52</v>
      </c>
      <c r="AS270" s="2" t="s">
        <v>52</v>
      </c>
      <c r="AT270" s="3"/>
      <c r="AU270" s="2" t="s">
        <v>398</v>
      </c>
      <c r="AV270" s="3">
        <v>174</v>
      </c>
    </row>
    <row r="271" spans="1:48" ht="30" customHeight="1">
      <c r="A271" s="8" t="s">
        <v>399</v>
      </c>
      <c r="B271" s="8" t="s">
        <v>400</v>
      </c>
      <c r="C271" s="8" t="s">
        <v>401</v>
      </c>
      <c r="D271" s="9">
        <v>1.2E-2</v>
      </c>
      <c r="E271" s="11">
        <f>TRUNC(단가대비표!O29,0)</f>
        <v>710000</v>
      </c>
      <c r="F271" s="11">
        <f t="shared" si="21"/>
        <v>8520</v>
      </c>
      <c r="G271" s="11">
        <f>TRUNC(단가대비표!P29,0)</f>
        <v>0</v>
      </c>
      <c r="H271" s="11">
        <f t="shared" si="22"/>
        <v>0</v>
      </c>
      <c r="I271" s="11">
        <f>TRUNC(단가대비표!V29,0)</f>
        <v>0</v>
      </c>
      <c r="J271" s="11">
        <f t="shared" si="23"/>
        <v>0</v>
      </c>
      <c r="K271" s="11">
        <f t="shared" si="24"/>
        <v>710000</v>
      </c>
      <c r="L271" s="11">
        <f t="shared" si="24"/>
        <v>8520</v>
      </c>
      <c r="M271" s="8" t="s">
        <v>52</v>
      </c>
      <c r="N271" s="2" t="s">
        <v>402</v>
      </c>
      <c r="O271" s="2" t="s">
        <v>52</v>
      </c>
      <c r="P271" s="2" t="s">
        <v>52</v>
      </c>
      <c r="Q271" s="2" t="s">
        <v>390</v>
      </c>
      <c r="R271" s="2" t="s">
        <v>64</v>
      </c>
      <c r="S271" s="2" t="s">
        <v>64</v>
      </c>
      <c r="T271" s="2" t="s">
        <v>63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52</v>
      </c>
      <c r="AS271" s="2" t="s">
        <v>52</v>
      </c>
      <c r="AT271" s="3"/>
      <c r="AU271" s="2" t="s">
        <v>403</v>
      </c>
      <c r="AV271" s="3">
        <v>89</v>
      </c>
    </row>
    <row r="272" spans="1:48" ht="30" customHeight="1">
      <c r="A272" s="8" t="s">
        <v>399</v>
      </c>
      <c r="B272" s="8" t="s">
        <v>404</v>
      </c>
      <c r="C272" s="8" t="s">
        <v>401</v>
      </c>
      <c r="D272" s="9">
        <v>6.5000000000000002E-2</v>
      </c>
      <c r="E272" s="11">
        <f>TRUNC(단가대비표!O30,0)</f>
        <v>695000</v>
      </c>
      <c r="F272" s="11">
        <f t="shared" si="21"/>
        <v>45175</v>
      </c>
      <c r="G272" s="11">
        <f>TRUNC(단가대비표!P30,0)</f>
        <v>0</v>
      </c>
      <c r="H272" s="11">
        <f t="shared" si="22"/>
        <v>0</v>
      </c>
      <c r="I272" s="11">
        <f>TRUNC(단가대비표!V30,0)</f>
        <v>0</v>
      </c>
      <c r="J272" s="11">
        <f t="shared" si="23"/>
        <v>0</v>
      </c>
      <c r="K272" s="11">
        <f t="shared" si="24"/>
        <v>695000</v>
      </c>
      <c r="L272" s="11">
        <f t="shared" si="24"/>
        <v>45175</v>
      </c>
      <c r="M272" s="8" t="s">
        <v>52</v>
      </c>
      <c r="N272" s="2" t="s">
        <v>405</v>
      </c>
      <c r="O272" s="2" t="s">
        <v>52</v>
      </c>
      <c r="P272" s="2" t="s">
        <v>52</v>
      </c>
      <c r="Q272" s="2" t="s">
        <v>390</v>
      </c>
      <c r="R272" s="2" t="s">
        <v>64</v>
      </c>
      <c r="S272" s="2" t="s">
        <v>64</v>
      </c>
      <c r="T272" s="2" t="s">
        <v>63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52</v>
      </c>
      <c r="AS272" s="2" t="s">
        <v>52</v>
      </c>
      <c r="AT272" s="3"/>
      <c r="AU272" s="2" t="s">
        <v>406</v>
      </c>
      <c r="AV272" s="3">
        <v>91</v>
      </c>
    </row>
    <row r="273" spans="1:48" ht="30" customHeight="1">
      <c r="A273" s="8" t="s">
        <v>407</v>
      </c>
      <c r="B273" s="8" t="s">
        <v>408</v>
      </c>
      <c r="C273" s="8" t="s">
        <v>409</v>
      </c>
      <c r="D273" s="9">
        <v>7.5999999999999998E-2</v>
      </c>
      <c r="E273" s="11">
        <f>TRUNC(일위대가목록!E41,0)</f>
        <v>9126</v>
      </c>
      <c r="F273" s="11">
        <f t="shared" si="21"/>
        <v>693</v>
      </c>
      <c r="G273" s="11">
        <f>TRUNC(일위대가목록!F41,0)</f>
        <v>797607</v>
      </c>
      <c r="H273" s="11">
        <f t="shared" si="22"/>
        <v>60618</v>
      </c>
      <c r="I273" s="11">
        <f>TRUNC(일위대가목록!G41,0)</f>
        <v>6339</v>
      </c>
      <c r="J273" s="11">
        <f t="shared" si="23"/>
        <v>481</v>
      </c>
      <c r="K273" s="11">
        <f t="shared" si="24"/>
        <v>813072</v>
      </c>
      <c r="L273" s="11">
        <f t="shared" si="24"/>
        <v>61792</v>
      </c>
      <c r="M273" s="8" t="s">
        <v>410</v>
      </c>
      <c r="N273" s="2" t="s">
        <v>411</v>
      </c>
      <c r="O273" s="2" t="s">
        <v>52</v>
      </c>
      <c r="P273" s="2" t="s">
        <v>52</v>
      </c>
      <c r="Q273" s="2" t="s">
        <v>390</v>
      </c>
      <c r="R273" s="2" t="s">
        <v>63</v>
      </c>
      <c r="S273" s="2" t="s">
        <v>64</v>
      </c>
      <c r="T273" s="2" t="s">
        <v>64</v>
      </c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2" t="s">
        <v>52</v>
      </c>
      <c r="AS273" s="2" t="s">
        <v>52</v>
      </c>
      <c r="AT273" s="3"/>
      <c r="AU273" s="2" t="s">
        <v>412</v>
      </c>
      <c r="AV273" s="3">
        <v>128</v>
      </c>
    </row>
    <row r="274" spans="1:48" ht="30" customHeight="1">
      <c r="A274" s="8" t="s">
        <v>413</v>
      </c>
      <c r="B274" s="8" t="s">
        <v>414</v>
      </c>
      <c r="C274" s="8" t="s">
        <v>60</v>
      </c>
      <c r="D274" s="9">
        <v>3</v>
      </c>
      <c r="E274" s="11">
        <f>TRUNC(일위대가목록!E42,0)</f>
        <v>2624</v>
      </c>
      <c r="F274" s="11">
        <f t="shared" si="21"/>
        <v>7872</v>
      </c>
      <c r="G274" s="11">
        <f>TRUNC(일위대가목록!F42,0)</f>
        <v>20684</v>
      </c>
      <c r="H274" s="11">
        <f t="shared" si="22"/>
        <v>62052</v>
      </c>
      <c r="I274" s="11">
        <f>TRUNC(일위대가목록!G42,0)</f>
        <v>620</v>
      </c>
      <c r="J274" s="11">
        <f t="shared" si="23"/>
        <v>1860</v>
      </c>
      <c r="K274" s="11">
        <f t="shared" si="24"/>
        <v>23928</v>
      </c>
      <c r="L274" s="11">
        <f t="shared" si="24"/>
        <v>71784</v>
      </c>
      <c r="M274" s="8" t="s">
        <v>415</v>
      </c>
      <c r="N274" s="2" t="s">
        <v>416</v>
      </c>
      <c r="O274" s="2" t="s">
        <v>52</v>
      </c>
      <c r="P274" s="2" t="s">
        <v>52</v>
      </c>
      <c r="Q274" s="2" t="s">
        <v>390</v>
      </c>
      <c r="R274" s="2" t="s">
        <v>63</v>
      </c>
      <c r="S274" s="2" t="s">
        <v>64</v>
      </c>
      <c r="T274" s="2" t="s">
        <v>64</v>
      </c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2" t="s">
        <v>52</v>
      </c>
      <c r="AS274" s="2" t="s">
        <v>52</v>
      </c>
      <c r="AT274" s="3"/>
      <c r="AU274" s="2" t="s">
        <v>417</v>
      </c>
      <c r="AV274" s="3">
        <v>93</v>
      </c>
    </row>
    <row r="275" spans="1:48" ht="30" customHeight="1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</row>
    <row r="276" spans="1:48" ht="30" customHeight="1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</row>
    <row r="277" spans="1:48" ht="30" customHeight="1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</row>
    <row r="278" spans="1:48" ht="30" customHeight="1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</row>
    <row r="279" spans="1:48" ht="30" customHeight="1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</row>
    <row r="280" spans="1:48" ht="30" customHeight="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</row>
    <row r="281" spans="1:48" ht="30" customHeight="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</row>
    <row r="282" spans="1:48" ht="30" customHeight="1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</row>
    <row r="283" spans="1:48" ht="30" customHeight="1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</row>
    <row r="284" spans="1:48" ht="30" customHeight="1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</row>
    <row r="285" spans="1:48" ht="30" customHeight="1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</row>
    <row r="286" spans="1:48" ht="30" customHeight="1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</row>
    <row r="287" spans="1:48" ht="30" customHeight="1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</row>
    <row r="288" spans="1:48" ht="30" customHeight="1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</row>
    <row r="289" spans="1:48" ht="30" customHeight="1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</row>
    <row r="290" spans="1:48" ht="30" customHeight="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</row>
    <row r="291" spans="1:48" ht="30" customHeight="1">
      <c r="A291" s="8" t="s">
        <v>66</v>
      </c>
      <c r="B291" s="9"/>
      <c r="C291" s="9"/>
      <c r="D291" s="9"/>
      <c r="E291" s="9"/>
      <c r="F291" s="11">
        <f>SUM(F269:F290)</f>
        <v>128430</v>
      </c>
      <c r="G291" s="9"/>
      <c r="H291" s="11">
        <f>SUM(H269:H290)</f>
        <v>170492</v>
      </c>
      <c r="I291" s="9"/>
      <c r="J291" s="11">
        <f>SUM(J269:J290)</f>
        <v>3297</v>
      </c>
      <c r="K291" s="9"/>
      <c r="L291" s="11">
        <f>SUM(L269:L290)</f>
        <v>302219</v>
      </c>
      <c r="M291" s="9"/>
      <c r="N291" t="s">
        <v>67</v>
      </c>
    </row>
    <row r="292" spans="1:48" ht="30" customHeight="1">
      <c r="A292" s="8" t="s">
        <v>418</v>
      </c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3"/>
      <c r="O292" s="3"/>
      <c r="P292" s="3"/>
      <c r="Q292" s="2" t="s">
        <v>419</v>
      </c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</row>
    <row r="293" spans="1:48" ht="30" customHeight="1">
      <c r="A293" s="8" t="s">
        <v>420</v>
      </c>
      <c r="B293" s="8" t="s">
        <v>421</v>
      </c>
      <c r="C293" s="8" t="s">
        <v>409</v>
      </c>
      <c r="D293" s="9">
        <v>0.03</v>
      </c>
      <c r="E293" s="11">
        <f>TRUNC(단가대비표!O32,0)</f>
        <v>797000</v>
      </c>
      <c r="F293" s="11">
        <f t="shared" ref="F293:F306" si="25">TRUNC(E293*D293, 0)</f>
        <v>23910</v>
      </c>
      <c r="G293" s="11">
        <f>TRUNC(단가대비표!P32,0)</f>
        <v>0</v>
      </c>
      <c r="H293" s="11">
        <f t="shared" ref="H293:H306" si="26">TRUNC(G293*D293, 0)</f>
        <v>0</v>
      </c>
      <c r="I293" s="11">
        <f>TRUNC(단가대비표!V32,0)</f>
        <v>0</v>
      </c>
      <c r="J293" s="11">
        <f t="shared" ref="J293:J306" si="27">TRUNC(I293*D293, 0)</f>
        <v>0</v>
      </c>
      <c r="K293" s="11">
        <f t="shared" ref="K293:K306" si="28">TRUNC(E293+G293+I293, 0)</f>
        <v>797000</v>
      </c>
      <c r="L293" s="11">
        <f t="shared" ref="L293:L306" si="29">TRUNC(F293+H293+J293, 0)</f>
        <v>23910</v>
      </c>
      <c r="M293" s="8" t="s">
        <v>52</v>
      </c>
      <c r="N293" s="2" t="s">
        <v>422</v>
      </c>
      <c r="O293" s="2" t="s">
        <v>52</v>
      </c>
      <c r="P293" s="2" t="s">
        <v>52</v>
      </c>
      <c r="Q293" s="2" t="s">
        <v>419</v>
      </c>
      <c r="R293" s="2" t="s">
        <v>64</v>
      </c>
      <c r="S293" s="2" t="s">
        <v>64</v>
      </c>
      <c r="T293" s="2" t="s">
        <v>63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52</v>
      </c>
      <c r="AS293" s="2" t="s">
        <v>52</v>
      </c>
      <c r="AT293" s="3"/>
      <c r="AU293" s="2" t="s">
        <v>423</v>
      </c>
      <c r="AV293" s="3">
        <v>99</v>
      </c>
    </row>
    <row r="294" spans="1:48" ht="30" customHeight="1">
      <c r="A294" s="8" t="s">
        <v>420</v>
      </c>
      <c r="B294" s="8" t="s">
        <v>424</v>
      </c>
      <c r="C294" s="8" t="s">
        <v>409</v>
      </c>
      <c r="D294" s="9">
        <v>1.7999999999999999E-2</v>
      </c>
      <c r="E294" s="11">
        <f>TRUNC(단가대비표!O35,0)</f>
        <v>745000</v>
      </c>
      <c r="F294" s="11">
        <f t="shared" si="25"/>
        <v>13410</v>
      </c>
      <c r="G294" s="11">
        <f>TRUNC(단가대비표!P35,0)</f>
        <v>0</v>
      </c>
      <c r="H294" s="11">
        <f t="shared" si="26"/>
        <v>0</v>
      </c>
      <c r="I294" s="11">
        <f>TRUNC(단가대비표!V35,0)</f>
        <v>0</v>
      </c>
      <c r="J294" s="11">
        <f t="shared" si="27"/>
        <v>0</v>
      </c>
      <c r="K294" s="11">
        <f t="shared" si="28"/>
        <v>745000</v>
      </c>
      <c r="L294" s="11">
        <f t="shared" si="29"/>
        <v>13410</v>
      </c>
      <c r="M294" s="8" t="s">
        <v>52</v>
      </c>
      <c r="N294" s="2" t="s">
        <v>425</v>
      </c>
      <c r="O294" s="2" t="s">
        <v>52</v>
      </c>
      <c r="P294" s="2" t="s">
        <v>52</v>
      </c>
      <c r="Q294" s="2" t="s">
        <v>419</v>
      </c>
      <c r="R294" s="2" t="s">
        <v>64</v>
      </c>
      <c r="S294" s="2" t="s">
        <v>64</v>
      </c>
      <c r="T294" s="2" t="s">
        <v>63</v>
      </c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52</v>
      </c>
      <c r="AS294" s="2" t="s">
        <v>52</v>
      </c>
      <c r="AT294" s="3"/>
      <c r="AU294" s="2" t="s">
        <v>426</v>
      </c>
      <c r="AV294" s="3">
        <v>129</v>
      </c>
    </row>
    <row r="295" spans="1:48" ht="30" customHeight="1">
      <c r="A295" s="8" t="s">
        <v>427</v>
      </c>
      <c r="B295" s="8" t="s">
        <v>428</v>
      </c>
      <c r="C295" s="8" t="s">
        <v>429</v>
      </c>
      <c r="D295" s="9">
        <v>149</v>
      </c>
      <c r="E295" s="11">
        <f>TRUNC(단가대비표!O28,0)</f>
        <v>728</v>
      </c>
      <c r="F295" s="11">
        <f t="shared" si="25"/>
        <v>108472</v>
      </c>
      <c r="G295" s="11">
        <f>TRUNC(단가대비표!P28,0)</f>
        <v>0</v>
      </c>
      <c r="H295" s="11">
        <f t="shared" si="26"/>
        <v>0</v>
      </c>
      <c r="I295" s="11">
        <f>TRUNC(단가대비표!V28,0)</f>
        <v>0</v>
      </c>
      <c r="J295" s="11">
        <f t="shared" si="27"/>
        <v>0</v>
      </c>
      <c r="K295" s="11">
        <f t="shared" si="28"/>
        <v>728</v>
      </c>
      <c r="L295" s="11">
        <f t="shared" si="29"/>
        <v>108472</v>
      </c>
      <c r="M295" s="8" t="s">
        <v>52</v>
      </c>
      <c r="N295" s="2" t="s">
        <v>430</v>
      </c>
      <c r="O295" s="2" t="s">
        <v>52</v>
      </c>
      <c r="P295" s="2" t="s">
        <v>52</v>
      </c>
      <c r="Q295" s="2" t="s">
        <v>419</v>
      </c>
      <c r="R295" s="2" t="s">
        <v>64</v>
      </c>
      <c r="S295" s="2" t="s">
        <v>64</v>
      </c>
      <c r="T295" s="2" t="s">
        <v>63</v>
      </c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 t="s">
        <v>52</v>
      </c>
      <c r="AS295" s="2" t="s">
        <v>52</v>
      </c>
      <c r="AT295" s="3"/>
      <c r="AU295" s="2" t="s">
        <v>431</v>
      </c>
      <c r="AV295" s="3">
        <v>170</v>
      </c>
    </row>
    <row r="296" spans="1:48" ht="30" customHeight="1">
      <c r="A296" s="8" t="s">
        <v>432</v>
      </c>
      <c r="B296" s="8" t="s">
        <v>1873</v>
      </c>
      <c r="C296" s="8" t="s">
        <v>100</v>
      </c>
      <c r="D296" s="9">
        <v>12</v>
      </c>
      <c r="E296" s="11">
        <v>5149</v>
      </c>
      <c r="F296" s="11">
        <f t="shared" si="25"/>
        <v>61788</v>
      </c>
      <c r="G296" s="11">
        <f>TRUNC(단가대비표!P89,0)</f>
        <v>0</v>
      </c>
      <c r="H296" s="11">
        <f t="shared" si="26"/>
        <v>0</v>
      </c>
      <c r="I296" s="11">
        <f>TRUNC(단가대비표!V89,0)</f>
        <v>0</v>
      </c>
      <c r="J296" s="11">
        <f t="shared" si="27"/>
        <v>0</v>
      </c>
      <c r="K296" s="11">
        <f t="shared" si="28"/>
        <v>5149</v>
      </c>
      <c r="L296" s="11">
        <f t="shared" si="29"/>
        <v>61788</v>
      </c>
      <c r="M296" s="8" t="s">
        <v>52</v>
      </c>
      <c r="N296" s="2" t="s">
        <v>434</v>
      </c>
      <c r="O296" s="2" t="s">
        <v>52</v>
      </c>
      <c r="P296" s="2" t="s">
        <v>52</v>
      </c>
      <c r="Q296" s="2" t="s">
        <v>419</v>
      </c>
      <c r="R296" s="2" t="s">
        <v>64</v>
      </c>
      <c r="S296" s="2" t="s">
        <v>64</v>
      </c>
      <c r="T296" s="2" t="s">
        <v>63</v>
      </c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2" t="s">
        <v>52</v>
      </c>
      <c r="AS296" s="2" t="s">
        <v>52</v>
      </c>
      <c r="AT296" s="3"/>
      <c r="AU296" s="2" t="s">
        <v>435</v>
      </c>
      <c r="AV296" s="3">
        <v>101</v>
      </c>
    </row>
    <row r="297" spans="1:48" ht="30" customHeight="1">
      <c r="A297" s="8" t="s">
        <v>432</v>
      </c>
      <c r="B297" s="8" t="s">
        <v>1870</v>
      </c>
      <c r="C297" s="8" t="s">
        <v>100</v>
      </c>
      <c r="D297" s="9">
        <f>21+12</f>
        <v>33</v>
      </c>
      <c r="E297" s="11">
        <v>14934</v>
      </c>
      <c r="F297" s="11">
        <f t="shared" si="25"/>
        <v>492822</v>
      </c>
      <c r="G297" s="11">
        <f>TRUNC(단가대비표!P90,0)</f>
        <v>0</v>
      </c>
      <c r="H297" s="11">
        <f t="shared" si="26"/>
        <v>0</v>
      </c>
      <c r="I297" s="11">
        <f>TRUNC(단가대비표!V90,0)</f>
        <v>0</v>
      </c>
      <c r="J297" s="11">
        <f t="shared" si="27"/>
        <v>0</v>
      </c>
      <c r="K297" s="11">
        <f t="shared" si="28"/>
        <v>14934</v>
      </c>
      <c r="L297" s="11">
        <f t="shared" si="29"/>
        <v>492822</v>
      </c>
      <c r="M297" s="8" t="s">
        <v>52</v>
      </c>
      <c r="N297" s="2" t="s">
        <v>437</v>
      </c>
      <c r="O297" s="2" t="s">
        <v>52</v>
      </c>
      <c r="P297" s="2" t="s">
        <v>52</v>
      </c>
      <c r="Q297" s="2" t="s">
        <v>419</v>
      </c>
      <c r="R297" s="2" t="s">
        <v>64</v>
      </c>
      <c r="S297" s="2" t="s">
        <v>64</v>
      </c>
      <c r="T297" s="2" t="s">
        <v>63</v>
      </c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2" t="s">
        <v>52</v>
      </c>
      <c r="AS297" s="2" t="s">
        <v>52</v>
      </c>
      <c r="AT297" s="3"/>
      <c r="AU297" s="2" t="s">
        <v>438</v>
      </c>
      <c r="AV297" s="3">
        <v>103</v>
      </c>
    </row>
    <row r="298" spans="1:48" ht="30" customHeight="1">
      <c r="A298" s="8" t="s">
        <v>441</v>
      </c>
      <c r="B298" s="8" t="s">
        <v>442</v>
      </c>
      <c r="C298" s="8" t="s">
        <v>443</v>
      </c>
      <c r="D298" s="9">
        <v>1</v>
      </c>
      <c r="E298" s="11">
        <f>TRUNC(일위대가목록!E43,0)</f>
        <v>57870</v>
      </c>
      <c r="F298" s="11">
        <f t="shared" si="25"/>
        <v>57870</v>
      </c>
      <c r="G298" s="11">
        <f>TRUNC(일위대가목록!F43,0)</f>
        <v>233832</v>
      </c>
      <c r="H298" s="11">
        <f t="shared" si="26"/>
        <v>233832</v>
      </c>
      <c r="I298" s="11">
        <f>TRUNC(일위대가목록!G43,0)</f>
        <v>288660</v>
      </c>
      <c r="J298" s="11">
        <f t="shared" si="27"/>
        <v>288660</v>
      </c>
      <c r="K298" s="11">
        <f t="shared" si="28"/>
        <v>580362</v>
      </c>
      <c r="L298" s="11">
        <f t="shared" si="29"/>
        <v>580362</v>
      </c>
      <c r="M298" s="8" t="s">
        <v>444</v>
      </c>
      <c r="N298" s="2" t="s">
        <v>445</v>
      </c>
      <c r="O298" s="2" t="s">
        <v>52</v>
      </c>
      <c r="P298" s="2" t="s">
        <v>52</v>
      </c>
      <c r="Q298" s="2" t="s">
        <v>419</v>
      </c>
      <c r="R298" s="2" t="s">
        <v>63</v>
      </c>
      <c r="S298" s="2" t="s">
        <v>64</v>
      </c>
      <c r="T298" s="2" t="s">
        <v>64</v>
      </c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2" t="s">
        <v>52</v>
      </c>
      <c r="AS298" s="2" t="s">
        <v>52</v>
      </c>
      <c r="AT298" s="3"/>
      <c r="AU298" s="2" t="s">
        <v>446</v>
      </c>
      <c r="AV298" s="3">
        <v>104</v>
      </c>
    </row>
    <row r="299" spans="1:48" ht="30" customHeight="1">
      <c r="A299" s="8" t="s">
        <v>447</v>
      </c>
      <c r="B299" s="8" t="s">
        <v>448</v>
      </c>
      <c r="C299" s="8" t="s">
        <v>207</v>
      </c>
      <c r="D299" s="9">
        <v>16</v>
      </c>
      <c r="E299" s="11">
        <f>TRUNC(일위대가목록!E44,0)</f>
        <v>2425</v>
      </c>
      <c r="F299" s="11">
        <f t="shared" si="25"/>
        <v>38800</v>
      </c>
      <c r="G299" s="11">
        <f>TRUNC(일위대가목록!F44,0)</f>
        <v>20186</v>
      </c>
      <c r="H299" s="11">
        <f t="shared" si="26"/>
        <v>322976</v>
      </c>
      <c r="I299" s="11">
        <f>TRUNC(일위대가목록!G44,0)</f>
        <v>403</v>
      </c>
      <c r="J299" s="11">
        <f t="shared" si="27"/>
        <v>6448</v>
      </c>
      <c r="K299" s="11">
        <f t="shared" si="28"/>
        <v>23014</v>
      </c>
      <c r="L299" s="11">
        <f t="shared" si="29"/>
        <v>368224</v>
      </c>
      <c r="M299" s="8" t="s">
        <v>449</v>
      </c>
      <c r="N299" s="2" t="s">
        <v>450</v>
      </c>
      <c r="O299" s="2" t="s">
        <v>52</v>
      </c>
      <c r="P299" s="2" t="s">
        <v>52</v>
      </c>
      <c r="Q299" s="2" t="s">
        <v>419</v>
      </c>
      <c r="R299" s="2" t="s">
        <v>63</v>
      </c>
      <c r="S299" s="2" t="s">
        <v>64</v>
      </c>
      <c r="T299" s="2" t="s">
        <v>64</v>
      </c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2" t="s">
        <v>52</v>
      </c>
      <c r="AS299" s="2" t="s">
        <v>52</v>
      </c>
      <c r="AT299" s="3"/>
      <c r="AU299" s="2" t="s">
        <v>451</v>
      </c>
      <c r="AV299" s="3">
        <v>105</v>
      </c>
    </row>
    <row r="300" spans="1:48" ht="30" customHeight="1">
      <c r="A300" s="149" t="s">
        <v>452</v>
      </c>
      <c r="B300" s="149" t="s">
        <v>453</v>
      </c>
      <c r="C300" s="149" t="s">
        <v>409</v>
      </c>
      <c r="D300" s="150">
        <v>0.90300000000000002</v>
      </c>
      <c r="E300" s="151">
        <f>TRUNC(일위대가목록!E45,0)</f>
        <v>29479</v>
      </c>
      <c r="F300" s="151">
        <f t="shared" si="25"/>
        <v>26619</v>
      </c>
      <c r="G300" s="151">
        <f>TRUNC(일위대가목록!F45,0)</f>
        <v>343921</v>
      </c>
      <c r="H300" s="151">
        <f t="shared" si="26"/>
        <v>310560</v>
      </c>
      <c r="I300" s="151">
        <f>TRUNC(일위대가목록!G45,0)</f>
        <v>206352</v>
      </c>
      <c r="J300" s="151">
        <f t="shared" si="27"/>
        <v>186335</v>
      </c>
      <c r="K300" s="151">
        <f t="shared" si="28"/>
        <v>579752</v>
      </c>
      <c r="L300" s="151">
        <f t="shared" si="29"/>
        <v>523514</v>
      </c>
      <c r="M300" s="149" t="s">
        <v>454</v>
      </c>
      <c r="N300" s="2" t="s">
        <v>455</v>
      </c>
      <c r="O300" s="2" t="s">
        <v>52</v>
      </c>
      <c r="P300" s="2" t="s">
        <v>52</v>
      </c>
      <c r="Q300" s="2" t="s">
        <v>419</v>
      </c>
      <c r="R300" s="2" t="s">
        <v>63</v>
      </c>
      <c r="S300" s="2" t="s">
        <v>64</v>
      </c>
      <c r="T300" s="2" t="s">
        <v>64</v>
      </c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2" t="s">
        <v>52</v>
      </c>
      <c r="AS300" s="2" t="s">
        <v>52</v>
      </c>
      <c r="AT300" s="3"/>
      <c r="AU300" s="2" t="s">
        <v>456</v>
      </c>
      <c r="AV300" s="3">
        <v>106</v>
      </c>
    </row>
    <row r="301" spans="1:48" ht="30" customHeight="1">
      <c r="A301" s="8" t="s">
        <v>457</v>
      </c>
      <c r="B301" s="8" t="s">
        <v>458</v>
      </c>
      <c r="C301" s="8" t="s">
        <v>409</v>
      </c>
      <c r="D301" s="9">
        <f>D300</f>
        <v>0.90300000000000002</v>
      </c>
      <c r="E301" s="11">
        <f>TRUNC(일위대가목록!E46,0)</f>
        <v>0</v>
      </c>
      <c r="F301" s="11">
        <f t="shared" si="25"/>
        <v>0</v>
      </c>
      <c r="G301" s="11">
        <f>TRUNC(일위대가목록!F46,0)</f>
        <v>106507</v>
      </c>
      <c r="H301" s="11">
        <f t="shared" si="26"/>
        <v>96175</v>
      </c>
      <c r="I301" s="11">
        <f>TRUNC(일위대가목록!G46,0)</f>
        <v>0</v>
      </c>
      <c r="J301" s="11">
        <f t="shared" si="27"/>
        <v>0</v>
      </c>
      <c r="K301" s="11">
        <f t="shared" si="28"/>
        <v>106507</v>
      </c>
      <c r="L301" s="11">
        <f t="shared" si="29"/>
        <v>96175</v>
      </c>
      <c r="M301" s="8" t="s">
        <v>459</v>
      </c>
      <c r="N301" s="2" t="s">
        <v>460</v>
      </c>
      <c r="O301" s="2" t="s">
        <v>52</v>
      </c>
      <c r="P301" s="2" t="s">
        <v>52</v>
      </c>
      <c r="Q301" s="2" t="s">
        <v>419</v>
      </c>
      <c r="R301" s="2" t="s">
        <v>63</v>
      </c>
      <c r="S301" s="2" t="s">
        <v>64</v>
      </c>
      <c r="T301" s="2" t="s">
        <v>64</v>
      </c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2" t="s">
        <v>52</v>
      </c>
      <c r="AS301" s="2" t="s">
        <v>52</v>
      </c>
      <c r="AT301" s="3"/>
      <c r="AU301" s="2" t="s">
        <v>461</v>
      </c>
      <c r="AV301" s="3">
        <v>107</v>
      </c>
    </row>
    <row r="302" spans="1:48" ht="30" customHeight="1">
      <c r="A302" s="8" t="s">
        <v>462</v>
      </c>
      <c r="B302" s="8" t="s">
        <v>463</v>
      </c>
      <c r="C302" s="8" t="s">
        <v>100</v>
      </c>
      <c r="D302" s="9">
        <v>31</v>
      </c>
      <c r="E302" s="11">
        <f>TRUNC(일위대가목록!E47,0)</f>
        <v>684</v>
      </c>
      <c r="F302" s="11">
        <f t="shared" si="25"/>
        <v>21204</v>
      </c>
      <c r="G302" s="11">
        <f>TRUNC(일위대가목록!F47,0)</f>
        <v>7948</v>
      </c>
      <c r="H302" s="11">
        <f t="shared" si="26"/>
        <v>246388</v>
      </c>
      <c r="I302" s="11">
        <f>TRUNC(일위대가목록!G47,0)</f>
        <v>317</v>
      </c>
      <c r="J302" s="11">
        <f t="shared" si="27"/>
        <v>9827</v>
      </c>
      <c r="K302" s="11">
        <f t="shared" si="28"/>
        <v>8949</v>
      </c>
      <c r="L302" s="11">
        <f t="shared" si="29"/>
        <v>277419</v>
      </c>
      <c r="M302" s="8" t="s">
        <v>464</v>
      </c>
      <c r="N302" s="2" t="s">
        <v>465</v>
      </c>
      <c r="O302" s="2" t="s">
        <v>52</v>
      </c>
      <c r="P302" s="2" t="s">
        <v>52</v>
      </c>
      <c r="Q302" s="2" t="s">
        <v>419</v>
      </c>
      <c r="R302" s="2" t="s">
        <v>63</v>
      </c>
      <c r="S302" s="2" t="s">
        <v>64</v>
      </c>
      <c r="T302" s="2" t="s">
        <v>64</v>
      </c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2" t="s">
        <v>52</v>
      </c>
      <c r="AS302" s="2" t="s">
        <v>52</v>
      </c>
      <c r="AT302" s="3"/>
      <c r="AU302" s="2" t="s">
        <v>466</v>
      </c>
      <c r="AV302" s="3">
        <v>108</v>
      </c>
    </row>
    <row r="303" spans="1:48" ht="30" customHeight="1">
      <c r="A303" s="8" t="s">
        <v>467</v>
      </c>
      <c r="B303" s="8" t="s">
        <v>468</v>
      </c>
      <c r="C303" s="8" t="s">
        <v>70</v>
      </c>
      <c r="D303" s="9">
        <v>0.01</v>
      </c>
      <c r="E303" s="11">
        <f>TRUNC(일위대가목록!E48,0)</f>
        <v>780000</v>
      </c>
      <c r="F303" s="11">
        <f t="shared" si="25"/>
        <v>7800</v>
      </c>
      <c r="G303" s="11">
        <f>TRUNC(일위대가목록!F48,0)</f>
        <v>0</v>
      </c>
      <c r="H303" s="11">
        <f t="shared" si="26"/>
        <v>0</v>
      </c>
      <c r="I303" s="11">
        <f>TRUNC(일위대가목록!G48,0)</f>
        <v>0</v>
      </c>
      <c r="J303" s="11">
        <f t="shared" si="27"/>
        <v>0</v>
      </c>
      <c r="K303" s="11">
        <f t="shared" si="28"/>
        <v>780000</v>
      </c>
      <c r="L303" s="11">
        <f t="shared" si="29"/>
        <v>7800</v>
      </c>
      <c r="M303" s="8" t="s">
        <v>469</v>
      </c>
      <c r="N303" s="2" t="s">
        <v>470</v>
      </c>
      <c r="O303" s="2" t="s">
        <v>52</v>
      </c>
      <c r="P303" s="2" t="s">
        <v>52</v>
      </c>
      <c r="Q303" s="2" t="s">
        <v>419</v>
      </c>
      <c r="R303" s="2" t="s">
        <v>63</v>
      </c>
      <c r="S303" s="2" t="s">
        <v>64</v>
      </c>
      <c r="T303" s="2" t="s">
        <v>64</v>
      </c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2" t="s">
        <v>52</v>
      </c>
      <c r="AS303" s="2" t="s">
        <v>52</v>
      </c>
      <c r="AT303" s="3"/>
      <c r="AU303" s="2" t="s">
        <v>471</v>
      </c>
      <c r="AV303" s="3">
        <v>109</v>
      </c>
    </row>
    <row r="304" spans="1:48" ht="30" customHeight="1">
      <c r="A304" s="8" t="s">
        <v>246</v>
      </c>
      <c r="B304" s="8" t="s">
        <v>247</v>
      </c>
      <c r="C304" s="8" t="s">
        <v>60</v>
      </c>
      <c r="D304" s="9">
        <v>25</v>
      </c>
      <c r="E304" s="11">
        <f>TRUNC(일위대가목록!E33,0)</f>
        <v>793</v>
      </c>
      <c r="F304" s="11">
        <f t="shared" si="25"/>
        <v>19825</v>
      </c>
      <c r="G304" s="11">
        <f>TRUNC(일위대가목록!F33,0)</f>
        <v>3143</v>
      </c>
      <c r="H304" s="11">
        <f t="shared" si="26"/>
        <v>78575</v>
      </c>
      <c r="I304" s="11">
        <f>TRUNC(일위대가목록!G33,0)</f>
        <v>0</v>
      </c>
      <c r="J304" s="11">
        <f t="shared" si="27"/>
        <v>0</v>
      </c>
      <c r="K304" s="11">
        <f t="shared" si="28"/>
        <v>3936</v>
      </c>
      <c r="L304" s="11">
        <f t="shared" si="29"/>
        <v>98400</v>
      </c>
      <c r="M304" s="8" t="s">
        <v>248</v>
      </c>
      <c r="N304" s="2" t="s">
        <v>249</v>
      </c>
      <c r="O304" s="2" t="s">
        <v>52</v>
      </c>
      <c r="P304" s="2" t="s">
        <v>52</v>
      </c>
      <c r="Q304" s="2" t="s">
        <v>419</v>
      </c>
      <c r="R304" s="2" t="s">
        <v>63</v>
      </c>
      <c r="S304" s="2" t="s">
        <v>64</v>
      </c>
      <c r="T304" s="2" t="s">
        <v>64</v>
      </c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2" t="s">
        <v>52</v>
      </c>
      <c r="AS304" s="2" t="s">
        <v>52</v>
      </c>
      <c r="AT304" s="3"/>
      <c r="AU304" s="2" t="s">
        <v>472</v>
      </c>
      <c r="AV304" s="3">
        <v>130</v>
      </c>
    </row>
    <row r="305" spans="1:48" ht="30" customHeight="1">
      <c r="A305" s="8" t="s">
        <v>473</v>
      </c>
      <c r="B305" s="8" t="s">
        <v>474</v>
      </c>
      <c r="C305" s="8" t="s">
        <v>60</v>
      </c>
      <c r="D305" s="9">
        <v>25</v>
      </c>
      <c r="E305" s="11">
        <f>TRUNC(일위대가목록!E49,0)</f>
        <v>846</v>
      </c>
      <c r="F305" s="11">
        <f t="shared" si="25"/>
        <v>21150</v>
      </c>
      <c r="G305" s="11">
        <f>TRUNC(일위대가목록!F49,0)</f>
        <v>8383</v>
      </c>
      <c r="H305" s="11">
        <f t="shared" si="26"/>
        <v>209575</v>
      </c>
      <c r="I305" s="11">
        <f>TRUNC(일위대가목록!G49,0)</f>
        <v>0</v>
      </c>
      <c r="J305" s="11">
        <f t="shared" si="27"/>
        <v>0</v>
      </c>
      <c r="K305" s="11">
        <f t="shared" si="28"/>
        <v>9229</v>
      </c>
      <c r="L305" s="11">
        <f t="shared" si="29"/>
        <v>230725</v>
      </c>
      <c r="M305" s="8" t="s">
        <v>475</v>
      </c>
      <c r="N305" s="2" t="s">
        <v>476</v>
      </c>
      <c r="O305" s="2" t="s">
        <v>52</v>
      </c>
      <c r="P305" s="2" t="s">
        <v>52</v>
      </c>
      <c r="Q305" s="2" t="s">
        <v>419</v>
      </c>
      <c r="R305" s="2" t="s">
        <v>63</v>
      </c>
      <c r="S305" s="2" t="s">
        <v>64</v>
      </c>
      <c r="T305" s="2" t="s">
        <v>64</v>
      </c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2" t="s">
        <v>52</v>
      </c>
      <c r="AS305" s="2" t="s">
        <v>52</v>
      </c>
      <c r="AT305" s="3"/>
      <c r="AU305" s="2" t="s">
        <v>477</v>
      </c>
      <c r="AV305" s="3">
        <v>111</v>
      </c>
    </row>
    <row r="306" spans="1:48" ht="30" customHeight="1">
      <c r="A306" s="8" t="s">
        <v>478</v>
      </c>
      <c r="B306" s="8" t="s">
        <v>479</v>
      </c>
      <c r="C306" s="8" t="s">
        <v>409</v>
      </c>
      <c r="D306" s="9">
        <v>-4.9000000000000002E-2</v>
      </c>
      <c r="E306" s="11">
        <f>TRUNC(단가대비표!O16,0)</f>
        <v>340000</v>
      </c>
      <c r="F306" s="11">
        <f t="shared" si="25"/>
        <v>-16660</v>
      </c>
      <c r="G306" s="11">
        <f>TRUNC(단가대비표!P16,0)</f>
        <v>0</v>
      </c>
      <c r="H306" s="11">
        <f t="shared" si="26"/>
        <v>0</v>
      </c>
      <c r="I306" s="11">
        <f>TRUNC(단가대비표!V16,0)</f>
        <v>0</v>
      </c>
      <c r="J306" s="11">
        <f t="shared" si="27"/>
        <v>0</v>
      </c>
      <c r="K306" s="11">
        <f t="shared" si="28"/>
        <v>340000</v>
      </c>
      <c r="L306" s="11">
        <f t="shared" si="29"/>
        <v>-16660</v>
      </c>
      <c r="M306" s="8" t="s">
        <v>480</v>
      </c>
      <c r="N306" s="2" t="s">
        <v>481</v>
      </c>
      <c r="O306" s="2" t="s">
        <v>52</v>
      </c>
      <c r="P306" s="2" t="s">
        <v>52</v>
      </c>
      <c r="Q306" s="2" t="s">
        <v>419</v>
      </c>
      <c r="R306" s="2" t="s">
        <v>64</v>
      </c>
      <c r="S306" s="2" t="s">
        <v>64</v>
      </c>
      <c r="T306" s="2" t="s">
        <v>63</v>
      </c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2" t="s">
        <v>52</v>
      </c>
      <c r="AS306" s="2" t="s">
        <v>52</v>
      </c>
      <c r="AT306" s="3"/>
      <c r="AU306" s="2" t="s">
        <v>482</v>
      </c>
      <c r="AV306" s="3">
        <v>131</v>
      </c>
    </row>
    <row r="307" spans="1:48" ht="30" customHeight="1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</row>
    <row r="308" spans="1:48" ht="30" customHeight="1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</row>
    <row r="309" spans="1:48" ht="30" customHeight="1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</row>
    <row r="310" spans="1:48" ht="30" customHeight="1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</row>
    <row r="311" spans="1:48" ht="30" customHeight="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</row>
    <row r="312" spans="1:48" ht="30" customHeight="1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</row>
    <row r="313" spans="1:48" ht="30" customHeight="1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</row>
    <row r="314" spans="1:48" ht="30" customHeight="1">
      <c r="A314" s="8" t="s">
        <v>66</v>
      </c>
      <c r="B314" s="9"/>
      <c r="C314" s="9"/>
      <c r="D314" s="9"/>
      <c r="E314" s="9"/>
      <c r="F314" s="11">
        <f>SUM(F293:F313)</f>
        <v>877010</v>
      </c>
      <c r="G314" s="9"/>
      <c r="H314" s="11">
        <f>SUM(H293:H313)</f>
        <v>1498081</v>
      </c>
      <c r="I314" s="9"/>
      <c r="J314" s="11">
        <f>SUM(J293:J313)</f>
        <v>491270</v>
      </c>
      <c r="K314" s="9"/>
      <c r="L314" s="11">
        <f>SUM(L293:L313)</f>
        <v>2866361</v>
      </c>
      <c r="M314" s="9"/>
      <c r="N314" t="s">
        <v>67</v>
      </c>
    </row>
    <row r="315" spans="1:48" ht="30" customHeight="1">
      <c r="A315" s="8" t="s">
        <v>483</v>
      </c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3"/>
      <c r="O315" s="3"/>
      <c r="P315" s="3"/>
      <c r="Q315" s="2" t="s">
        <v>484</v>
      </c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</row>
    <row r="316" spans="1:48" ht="30" customHeight="1">
      <c r="A316" s="8" t="s">
        <v>485</v>
      </c>
      <c r="B316" s="8" t="s">
        <v>1871</v>
      </c>
      <c r="C316" s="8" t="s">
        <v>60</v>
      </c>
      <c r="D316" s="9">
        <v>32</v>
      </c>
      <c r="E316" s="11">
        <f>TRUNC(일위대가목록!E50,0)</f>
        <v>28800</v>
      </c>
      <c r="F316" s="11">
        <f>TRUNC(E316*D316, 0)</f>
        <v>921600</v>
      </c>
      <c r="G316" s="11">
        <f>TRUNC(일위대가목록!F50,0)</f>
        <v>19733</v>
      </c>
      <c r="H316" s="11">
        <f>TRUNC(G316*D316, 0)</f>
        <v>631456</v>
      </c>
      <c r="I316" s="11">
        <f>TRUNC(일위대가목록!G50,0)</f>
        <v>591</v>
      </c>
      <c r="J316" s="11">
        <f>TRUNC(I316*D316, 0)</f>
        <v>18912</v>
      </c>
      <c r="K316" s="11">
        <f>TRUNC(E316+G316+I316, 0)</f>
        <v>49124</v>
      </c>
      <c r="L316" s="11">
        <f>TRUNC(F316+H316+J316, 0)</f>
        <v>1571968</v>
      </c>
      <c r="M316" s="8" t="s">
        <v>487</v>
      </c>
      <c r="N316" s="2" t="s">
        <v>488</v>
      </c>
      <c r="O316" s="2" t="s">
        <v>52</v>
      </c>
      <c r="P316" s="2" t="s">
        <v>52</v>
      </c>
      <c r="Q316" s="2" t="s">
        <v>484</v>
      </c>
      <c r="R316" s="2" t="s">
        <v>63</v>
      </c>
      <c r="S316" s="2" t="s">
        <v>64</v>
      </c>
      <c r="T316" s="2" t="s">
        <v>64</v>
      </c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2" t="s">
        <v>52</v>
      </c>
      <c r="AS316" s="2" t="s">
        <v>52</v>
      </c>
      <c r="AT316" s="3"/>
      <c r="AU316" s="2" t="s">
        <v>489</v>
      </c>
      <c r="AV316" s="3">
        <v>172</v>
      </c>
    </row>
    <row r="317" spans="1:48" ht="30" customHeight="1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</row>
    <row r="318" spans="1:48" ht="30" customHeight="1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</row>
    <row r="319" spans="1:48" ht="30" customHeight="1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</row>
    <row r="320" spans="1:48" ht="30" customHeight="1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</row>
    <row r="321" spans="1:13" ht="30" customHeight="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</row>
    <row r="322" spans="1:13" ht="30" customHeight="1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</row>
    <row r="323" spans="1:13" ht="30" customHeight="1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</row>
    <row r="324" spans="1:13" ht="30" customHeight="1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</row>
    <row r="325" spans="1:13" ht="30" customHeight="1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</row>
    <row r="326" spans="1:13" ht="30" customHeight="1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</row>
    <row r="327" spans="1:13" ht="30" customHeight="1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</row>
    <row r="328" spans="1:13" ht="30" customHeight="1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</row>
    <row r="329" spans="1:13" ht="30" customHeight="1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</row>
    <row r="330" spans="1:13" ht="30" customHeight="1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</row>
    <row r="331" spans="1:13" ht="30" customHeight="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</row>
    <row r="332" spans="1:13" ht="30" customHeight="1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</row>
    <row r="333" spans="1:13" ht="30" customHeight="1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</row>
    <row r="334" spans="1:13" ht="30" customHeight="1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</row>
    <row r="335" spans="1:13" ht="30" customHeight="1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</row>
    <row r="336" spans="1:13" ht="30" customHeight="1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</row>
    <row r="337" spans="1:48" ht="30" customHeight="1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</row>
    <row r="338" spans="1:48" ht="30" customHeight="1">
      <c r="A338" s="8" t="s">
        <v>66</v>
      </c>
      <c r="B338" s="9"/>
      <c r="C338" s="9"/>
      <c r="D338" s="9"/>
      <c r="E338" s="9"/>
      <c r="F338" s="11">
        <f>SUM(F316:F337)</f>
        <v>921600</v>
      </c>
      <c r="G338" s="9"/>
      <c r="H338" s="11">
        <f>SUM(H316:H337)</f>
        <v>631456</v>
      </c>
      <c r="I338" s="9"/>
      <c r="J338" s="11">
        <f>SUM(J316:J337)</f>
        <v>18912</v>
      </c>
      <c r="K338" s="9"/>
      <c r="L338" s="11">
        <f>SUM(L316:L337)</f>
        <v>1571968</v>
      </c>
      <c r="M338" s="9"/>
      <c r="N338" t="s">
        <v>67</v>
      </c>
    </row>
    <row r="339" spans="1:48" ht="30" customHeight="1">
      <c r="A339" s="8" t="s">
        <v>498</v>
      </c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3"/>
      <c r="O339" s="3"/>
      <c r="P339" s="3"/>
      <c r="Q339" s="2" t="s">
        <v>499</v>
      </c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</row>
    <row r="340" spans="1:48" ht="30" customHeight="1">
      <c r="A340" s="8" t="s">
        <v>68</v>
      </c>
      <c r="B340" s="8" t="s">
        <v>69</v>
      </c>
      <c r="C340" s="8" t="s">
        <v>70</v>
      </c>
      <c r="D340" s="9">
        <v>1</v>
      </c>
      <c r="E340" s="11">
        <f>TRUNC(단가대비표!O39,0)</f>
        <v>62110</v>
      </c>
      <c r="F340" s="11">
        <f>TRUNC(E340*D340, 0)</f>
        <v>62110</v>
      </c>
      <c r="G340" s="11">
        <f>TRUNC(단가대비표!P39,0)</f>
        <v>0</v>
      </c>
      <c r="H340" s="11">
        <f>TRUNC(G340*D340, 0)</f>
        <v>0</v>
      </c>
      <c r="I340" s="11">
        <f>TRUNC(단가대비표!V39,0)</f>
        <v>0</v>
      </c>
      <c r="J340" s="11">
        <f>TRUNC(I340*D340, 0)</f>
        <v>0</v>
      </c>
      <c r="K340" s="11">
        <f t="shared" ref="K340:L343" si="30">TRUNC(E340+G340+I340, 0)</f>
        <v>62110</v>
      </c>
      <c r="L340" s="11">
        <f t="shared" si="30"/>
        <v>62110</v>
      </c>
      <c r="M340" s="8" t="s">
        <v>52</v>
      </c>
      <c r="N340" s="2" t="s">
        <v>71</v>
      </c>
      <c r="O340" s="2" t="s">
        <v>52</v>
      </c>
      <c r="P340" s="2" t="s">
        <v>52</v>
      </c>
      <c r="Q340" s="2" t="s">
        <v>499</v>
      </c>
      <c r="R340" s="2" t="s">
        <v>64</v>
      </c>
      <c r="S340" s="2" t="s">
        <v>64</v>
      </c>
      <c r="T340" s="2" t="s">
        <v>63</v>
      </c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2" t="s">
        <v>52</v>
      </c>
      <c r="AS340" s="2" t="s">
        <v>52</v>
      </c>
      <c r="AT340" s="3"/>
      <c r="AU340" s="2" t="s">
        <v>500</v>
      </c>
      <c r="AV340" s="3">
        <v>176</v>
      </c>
    </row>
    <row r="341" spans="1:48" ht="30" customHeight="1">
      <c r="A341" s="8" t="s">
        <v>72</v>
      </c>
      <c r="B341" s="8" t="s">
        <v>73</v>
      </c>
      <c r="C341" s="8" t="s">
        <v>70</v>
      </c>
      <c r="D341" s="9">
        <v>1</v>
      </c>
      <c r="E341" s="11">
        <f>TRUNC(일위대가목록!E5,0)</f>
        <v>0</v>
      </c>
      <c r="F341" s="11">
        <f>TRUNC(E341*D341, 0)</f>
        <v>0</v>
      </c>
      <c r="G341" s="11">
        <f>TRUNC(일위대가목록!F5,0)</f>
        <v>42603</v>
      </c>
      <c r="H341" s="11">
        <f>TRUNC(G341*D341, 0)</f>
        <v>42603</v>
      </c>
      <c r="I341" s="11">
        <f>TRUNC(일위대가목록!G5,0)</f>
        <v>852</v>
      </c>
      <c r="J341" s="11">
        <f>TRUNC(I341*D341, 0)</f>
        <v>852</v>
      </c>
      <c r="K341" s="11">
        <f t="shared" si="30"/>
        <v>43455</v>
      </c>
      <c r="L341" s="11">
        <f t="shared" si="30"/>
        <v>43455</v>
      </c>
      <c r="M341" s="8" t="s">
        <v>74</v>
      </c>
      <c r="N341" s="2" t="s">
        <v>75</v>
      </c>
      <c r="O341" s="2" t="s">
        <v>52</v>
      </c>
      <c r="P341" s="2" t="s">
        <v>52</v>
      </c>
      <c r="Q341" s="2" t="s">
        <v>499</v>
      </c>
      <c r="R341" s="2" t="s">
        <v>63</v>
      </c>
      <c r="S341" s="2" t="s">
        <v>64</v>
      </c>
      <c r="T341" s="2" t="s">
        <v>64</v>
      </c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2" t="s">
        <v>52</v>
      </c>
      <c r="AS341" s="2" t="s">
        <v>52</v>
      </c>
      <c r="AT341" s="3"/>
      <c r="AU341" s="2" t="s">
        <v>501</v>
      </c>
      <c r="AV341" s="3">
        <v>177</v>
      </c>
    </row>
    <row r="342" spans="1:48" ht="30" customHeight="1">
      <c r="A342" s="8" t="s">
        <v>141</v>
      </c>
      <c r="B342" s="8" t="s">
        <v>142</v>
      </c>
      <c r="C342" s="8" t="s">
        <v>60</v>
      </c>
      <c r="D342" s="9">
        <v>6</v>
      </c>
      <c r="E342" s="11">
        <f>TRUNC(일위대가목록!E18,0)</f>
        <v>2485</v>
      </c>
      <c r="F342" s="11">
        <f>TRUNC(E342*D342, 0)</f>
        <v>14910</v>
      </c>
      <c r="G342" s="11">
        <f>TRUNC(일위대가목록!F18,0)</f>
        <v>912</v>
      </c>
      <c r="H342" s="11">
        <f>TRUNC(G342*D342, 0)</f>
        <v>5472</v>
      </c>
      <c r="I342" s="11">
        <f>TRUNC(일위대가목록!G18,0)</f>
        <v>0</v>
      </c>
      <c r="J342" s="11">
        <f>TRUNC(I342*D342, 0)</f>
        <v>0</v>
      </c>
      <c r="K342" s="11">
        <f t="shared" si="30"/>
        <v>3397</v>
      </c>
      <c r="L342" s="11">
        <f t="shared" si="30"/>
        <v>20382</v>
      </c>
      <c r="M342" s="8" t="s">
        <v>143</v>
      </c>
      <c r="N342" s="2" t="s">
        <v>144</v>
      </c>
      <c r="O342" s="2" t="s">
        <v>52</v>
      </c>
      <c r="P342" s="2" t="s">
        <v>52</v>
      </c>
      <c r="Q342" s="2" t="s">
        <v>499</v>
      </c>
      <c r="R342" s="2" t="s">
        <v>63</v>
      </c>
      <c r="S342" s="2" t="s">
        <v>64</v>
      </c>
      <c r="T342" s="2" t="s">
        <v>64</v>
      </c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2" t="s">
        <v>52</v>
      </c>
      <c r="AS342" s="2" t="s">
        <v>52</v>
      </c>
      <c r="AT342" s="3"/>
      <c r="AU342" s="2" t="s">
        <v>502</v>
      </c>
      <c r="AV342" s="3">
        <v>179</v>
      </c>
    </row>
    <row r="343" spans="1:48" ht="30" customHeight="1">
      <c r="A343" s="8" t="s">
        <v>302</v>
      </c>
      <c r="B343" s="8" t="s">
        <v>303</v>
      </c>
      <c r="C343" s="8" t="s">
        <v>60</v>
      </c>
      <c r="D343" s="9">
        <v>7</v>
      </c>
      <c r="E343" s="11">
        <f>TRUNC(일위대가목록!E39,0)</f>
        <v>52635</v>
      </c>
      <c r="F343" s="11">
        <f>TRUNC(E343*D343, 0)</f>
        <v>368445</v>
      </c>
      <c r="G343" s="11">
        <f>TRUNC(일위대가목록!F39,0)</f>
        <v>83469</v>
      </c>
      <c r="H343" s="11">
        <f>TRUNC(G343*D343, 0)</f>
        <v>584283</v>
      </c>
      <c r="I343" s="11">
        <f>TRUNC(일위대가목록!G39,0)</f>
        <v>809</v>
      </c>
      <c r="J343" s="11">
        <f>TRUNC(I343*D343, 0)</f>
        <v>5663</v>
      </c>
      <c r="K343" s="11">
        <f t="shared" si="30"/>
        <v>136913</v>
      </c>
      <c r="L343" s="11">
        <f t="shared" si="30"/>
        <v>958391</v>
      </c>
      <c r="M343" s="8" t="s">
        <v>304</v>
      </c>
      <c r="N343" s="2" t="s">
        <v>305</v>
      </c>
      <c r="O343" s="2" t="s">
        <v>52</v>
      </c>
      <c r="P343" s="2" t="s">
        <v>52</v>
      </c>
      <c r="Q343" s="2" t="s">
        <v>499</v>
      </c>
      <c r="R343" s="2" t="s">
        <v>63</v>
      </c>
      <c r="S343" s="2" t="s">
        <v>64</v>
      </c>
      <c r="T343" s="2" t="s">
        <v>64</v>
      </c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2" t="s">
        <v>52</v>
      </c>
      <c r="AS343" s="2" t="s">
        <v>52</v>
      </c>
      <c r="AT343" s="3"/>
      <c r="AU343" s="2" t="s">
        <v>503</v>
      </c>
      <c r="AV343" s="3">
        <v>178</v>
      </c>
    </row>
    <row r="344" spans="1:48" ht="30" customHeight="1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</row>
    <row r="345" spans="1:48" ht="30" customHeight="1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</row>
    <row r="346" spans="1:48" ht="30" customHeight="1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</row>
    <row r="347" spans="1:48" ht="30" customHeight="1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</row>
    <row r="348" spans="1:48" ht="30" customHeight="1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</row>
    <row r="349" spans="1:48" ht="30" customHeight="1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</row>
    <row r="350" spans="1:48" ht="30" customHeight="1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</row>
    <row r="351" spans="1:48" ht="30" customHeight="1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</row>
    <row r="352" spans="1:48" ht="30" customHeight="1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</row>
    <row r="353" spans="1:48" ht="30" customHeight="1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</row>
    <row r="354" spans="1:48" ht="30" customHeight="1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</row>
    <row r="355" spans="1:48" ht="30" customHeight="1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</row>
    <row r="356" spans="1:48" ht="30" customHeight="1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</row>
    <row r="357" spans="1:48" ht="30" customHeight="1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</row>
    <row r="358" spans="1:48" ht="30" customHeight="1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</row>
    <row r="359" spans="1:48" ht="30" customHeight="1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</row>
    <row r="360" spans="1:48" ht="30" customHeight="1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</row>
    <row r="361" spans="1:48" ht="30" customHeight="1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</row>
    <row r="362" spans="1:48" ht="30" customHeight="1">
      <c r="A362" s="8" t="s">
        <v>66</v>
      </c>
      <c r="B362" s="9"/>
      <c r="C362" s="9"/>
      <c r="D362" s="9"/>
      <c r="E362" s="9"/>
      <c r="F362" s="11">
        <f>SUM(F340:F361)</f>
        <v>445465</v>
      </c>
      <c r="G362" s="9"/>
      <c r="H362" s="11">
        <f>SUM(H340:H361)</f>
        <v>632358</v>
      </c>
      <c r="I362" s="9"/>
      <c r="J362" s="11">
        <f>SUM(J340:J361)</f>
        <v>6515</v>
      </c>
      <c r="K362" s="9"/>
      <c r="L362" s="11">
        <f>SUM(L340:L361)</f>
        <v>1084338</v>
      </c>
      <c r="M362" s="9"/>
      <c r="N362" t="s">
        <v>67</v>
      </c>
    </row>
    <row r="363" spans="1:48" ht="30" customHeight="1">
      <c r="A363" s="8" t="s">
        <v>504</v>
      </c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3"/>
      <c r="O363" s="3"/>
      <c r="P363" s="3"/>
      <c r="Q363" s="2" t="s">
        <v>505</v>
      </c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</row>
    <row r="364" spans="1:48" ht="30" customHeight="1">
      <c r="A364" s="8" t="s">
        <v>506</v>
      </c>
      <c r="B364" s="8" t="s">
        <v>507</v>
      </c>
      <c r="C364" s="8" t="s">
        <v>89</v>
      </c>
      <c r="D364" s="9">
        <v>1</v>
      </c>
      <c r="E364" s="11">
        <f>TRUNC(단가대비표!O128,0)</f>
        <v>2423000</v>
      </c>
      <c r="F364" s="11">
        <f>TRUNC(E364*D364, 0)</f>
        <v>2423000</v>
      </c>
      <c r="G364" s="11">
        <f>TRUNC(단가대비표!P128,0)</f>
        <v>0</v>
      </c>
      <c r="H364" s="11">
        <f>TRUNC(G364*D364, 0)</f>
        <v>0</v>
      </c>
      <c r="I364" s="11">
        <f>TRUNC(단가대비표!V128,0)</f>
        <v>0</v>
      </c>
      <c r="J364" s="11">
        <f>TRUNC(I364*D364, 0)</f>
        <v>0</v>
      </c>
      <c r="K364" s="11">
        <f t="shared" ref="K364:L366" si="31">TRUNC(E364+G364+I364, 0)</f>
        <v>2423000</v>
      </c>
      <c r="L364" s="11">
        <f t="shared" si="31"/>
        <v>2423000</v>
      </c>
      <c r="M364" s="8" t="s">
        <v>269</v>
      </c>
      <c r="N364" s="2" t="s">
        <v>508</v>
      </c>
      <c r="O364" s="2" t="s">
        <v>52</v>
      </c>
      <c r="P364" s="2" t="s">
        <v>52</v>
      </c>
      <c r="Q364" s="2" t="s">
        <v>505</v>
      </c>
      <c r="R364" s="2" t="s">
        <v>64</v>
      </c>
      <c r="S364" s="2" t="s">
        <v>64</v>
      </c>
      <c r="T364" s="2" t="s">
        <v>63</v>
      </c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2" t="s">
        <v>52</v>
      </c>
      <c r="AS364" s="2" t="s">
        <v>52</v>
      </c>
      <c r="AT364" s="3"/>
      <c r="AU364" s="2" t="s">
        <v>509</v>
      </c>
      <c r="AV364" s="3">
        <v>156</v>
      </c>
    </row>
    <row r="365" spans="1:48" ht="30" customHeight="1">
      <c r="A365" s="8" t="s">
        <v>510</v>
      </c>
      <c r="B365" s="8" t="s">
        <v>511</v>
      </c>
      <c r="C365" s="8" t="s">
        <v>89</v>
      </c>
      <c r="D365" s="9">
        <v>1</v>
      </c>
      <c r="E365" s="11">
        <f>TRUNC(단가대비표!O130,0)</f>
        <v>1023000</v>
      </c>
      <c r="F365" s="11">
        <f>TRUNC(E365*D365, 0)</f>
        <v>1023000</v>
      </c>
      <c r="G365" s="11">
        <f>TRUNC(단가대비표!P130,0)</f>
        <v>0</v>
      </c>
      <c r="H365" s="11">
        <f>TRUNC(G365*D365, 0)</f>
        <v>0</v>
      </c>
      <c r="I365" s="11">
        <f>TRUNC(단가대비표!V130,0)</f>
        <v>0</v>
      </c>
      <c r="J365" s="11">
        <f>TRUNC(I365*D365, 0)</f>
        <v>0</v>
      </c>
      <c r="K365" s="11">
        <f t="shared" si="31"/>
        <v>1023000</v>
      </c>
      <c r="L365" s="11">
        <f t="shared" si="31"/>
        <v>1023000</v>
      </c>
      <c r="M365" s="8" t="s">
        <v>313</v>
      </c>
      <c r="N365" s="2" t="s">
        <v>512</v>
      </c>
      <c r="O365" s="2" t="s">
        <v>52</v>
      </c>
      <c r="P365" s="2" t="s">
        <v>52</v>
      </c>
      <c r="Q365" s="2" t="s">
        <v>505</v>
      </c>
      <c r="R365" s="2" t="s">
        <v>64</v>
      </c>
      <c r="S365" s="2" t="s">
        <v>64</v>
      </c>
      <c r="T365" s="2" t="s">
        <v>63</v>
      </c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2" t="s">
        <v>52</v>
      </c>
      <c r="AS365" s="2" t="s">
        <v>52</v>
      </c>
      <c r="AT365" s="3"/>
      <c r="AU365" s="2" t="s">
        <v>513</v>
      </c>
      <c r="AV365" s="3">
        <v>158</v>
      </c>
    </row>
    <row r="366" spans="1:48" ht="30" customHeight="1">
      <c r="A366" s="8" t="s">
        <v>514</v>
      </c>
      <c r="B366" s="8" t="s">
        <v>515</v>
      </c>
      <c r="C366" s="8" t="s">
        <v>443</v>
      </c>
      <c r="D366" s="9">
        <v>1</v>
      </c>
      <c r="E366" s="11">
        <f>TRUNC(단가대비표!O131,0)</f>
        <v>0</v>
      </c>
      <c r="F366" s="11">
        <f>TRUNC(E366*D366, 0)</f>
        <v>0</v>
      </c>
      <c r="G366" s="11">
        <f>TRUNC(단가대비표!P131,0)</f>
        <v>0</v>
      </c>
      <c r="H366" s="11">
        <f>TRUNC(G366*D366, 0)</f>
        <v>0</v>
      </c>
      <c r="I366" s="11">
        <f>TRUNC(단가대비표!V131,0)</f>
        <v>300000</v>
      </c>
      <c r="J366" s="11">
        <f>TRUNC(I366*D366, 0)</f>
        <v>300000</v>
      </c>
      <c r="K366" s="11">
        <f t="shared" si="31"/>
        <v>300000</v>
      </c>
      <c r="L366" s="11">
        <f t="shared" si="31"/>
        <v>300000</v>
      </c>
      <c r="M366" s="8" t="s">
        <v>313</v>
      </c>
      <c r="N366" s="2" t="s">
        <v>516</v>
      </c>
      <c r="O366" s="2" t="s">
        <v>52</v>
      </c>
      <c r="P366" s="2" t="s">
        <v>52</v>
      </c>
      <c r="Q366" s="2" t="s">
        <v>505</v>
      </c>
      <c r="R366" s="2" t="s">
        <v>64</v>
      </c>
      <c r="S366" s="2" t="s">
        <v>64</v>
      </c>
      <c r="T366" s="2" t="s">
        <v>63</v>
      </c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2" t="s">
        <v>52</v>
      </c>
      <c r="AS366" s="2" t="s">
        <v>52</v>
      </c>
      <c r="AT366" s="3"/>
      <c r="AU366" s="2" t="s">
        <v>517</v>
      </c>
      <c r="AV366" s="3">
        <v>159</v>
      </c>
    </row>
    <row r="367" spans="1:48" ht="30" customHeight="1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</row>
    <row r="368" spans="1:48" ht="30" customHeight="1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</row>
    <row r="369" spans="1:13" ht="30" customHeight="1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</row>
    <row r="370" spans="1:13" ht="30" customHeight="1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</row>
    <row r="371" spans="1:13" ht="30" customHeight="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</row>
    <row r="372" spans="1:13" ht="30" customHeight="1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</row>
    <row r="373" spans="1:13" ht="30" customHeight="1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</row>
    <row r="374" spans="1:13" ht="30" customHeight="1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</row>
    <row r="375" spans="1:13" ht="30" customHeight="1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</row>
    <row r="376" spans="1:13" ht="30" customHeight="1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</row>
    <row r="377" spans="1:13" ht="30" customHeight="1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</row>
    <row r="378" spans="1:13" ht="30" customHeight="1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</row>
    <row r="379" spans="1:13" ht="30" customHeight="1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</row>
    <row r="380" spans="1:13" ht="30" customHeight="1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</row>
    <row r="381" spans="1:13" ht="30" customHeight="1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</row>
    <row r="382" spans="1:13" ht="30" customHeight="1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</row>
    <row r="383" spans="1:13" ht="30" customHeight="1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</row>
    <row r="384" spans="1:13" ht="30" customHeight="1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</row>
    <row r="385" spans="1:48" ht="30" customHeight="1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</row>
    <row r="386" spans="1:48" ht="30" customHeight="1">
      <c r="A386" s="8" t="s">
        <v>66</v>
      </c>
      <c r="B386" s="9"/>
      <c r="C386" s="9"/>
      <c r="D386" s="9"/>
      <c r="E386" s="9"/>
      <c r="F386" s="11">
        <f>SUM(F364:F385)</f>
        <v>3446000</v>
      </c>
      <c r="G386" s="9"/>
      <c r="H386" s="11">
        <f>SUM(H364:H385)</f>
        <v>0</v>
      </c>
      <c r="I386" s="9"/>
      <c r="J386" s="11">
        <f>SUM(J364:J385)</f>
        <v>300000</v>
      </c>
      <c r="K386" s="9"/>
      <c r="L386" s="11">
        <f>SUM(L364:L385)</f>
        <v>3746000</v>
      </c>
      <c r="M386" s="9"/>
      <c r="N386" t="s">
        <v>67</v>
      </c>
    </row>
    <row r="387" spans="1:48" ht="30" customHeight="1">
      <c r="A387" s="8" t="s">
        <v>518</v>
      </c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3"/>
      <c r="O387" s="3"/>
      <c r="P387" s="3"/>
      <c r="Q387" s="2" t="s">
        <v>519</v>
      </c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</row>
    <row r="388" spans="1:48" ht="30" customHeight="1">
      <c r="A388" s="8" t="s">
        <v>520</v>
      </c>
      <c r="B388" s="8" t="s">
        <v>521</v>
      </c>
      <c r="C388" s="8" t="s">
        <v>122</v>
      </c>
      <c r="D388" s="9">
        <v>1</v>
      </c>
      <c r="E388" s="11">
        <f>TRUNC(단가대비표!O126,0)</f>
        <v>950000</v>
      </c>
      <c r="F388" s="11">
        <f>TRUNC(E388*D388, 0)</f>
        <v>950000</v>
      </c>
      <c r="G388" s="11">
        <f>TRUNC(단가대비표!P126,0)</f>
        <v>0</v>
      </c>
      <c r="H388" s="11">
        <f>TRUNC(G388*D388, 0)</f>
        <v>0</v>
      </c>
      <c r="I388" s="11">
        <f>TRUNC(단가대비표!V126,0)</f>
        <v>0</v>
      </c>
      <c r="J388" s="11">
        <f>TRUNC(I388*D388, 0)</f>
        <v>0</v>
      </c>
      <c r="K388" s="11">
        <f>TRUNC(E388+G388+I388, 0)</f>
        <v>950000</v>
      </c>
      <c r="L388" s="11">
        <f>TRUNC(F388+H388+J388, 0)</f>
        <v>950000</v>
      </c>
      <c r="M388" s="8" t="s">
        <v>269</v>
      </c>
      <c r="N388" s="2" t="s">
        <v>522</v>
      </c>
      <c r="O388" s="2" t="s">
        <v>52</v>
      </c>
      <c r="P388" s="2" t="s">
        <v>52</v>
      </c>
      <c r="Q388" s="2" t="s">
        <v>519</v>
      </c>
      <c r="R388" s="2" t="s">
        <v>64</v>
      </c>
      <c r="S388" s="2" t="s">
        <v>64</v>
      </c>
      <c r="T388" s="2" t="s">
        <v>63</v>
      </c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2" t="s">
        <v>52</v>
      </c>
      <c r="AS388" s="2" t="s">
        <v>52</v>
      </c>
      <c r="AT388" s="3"/>
      <c r="AU388" s="2" t="s">
        <v>523</v>
      </c>
      <c r="AV388" s="3">
        <v>153</v>
      </c>
    </row>
    <row r="389" spans="1:48" ht="30" customHeight="1">
      <c r="A389" s="8" t="s">
        <v>520</v>
      </c>
      <c r="B389" s="8" t="s">
        <v>524</v>
      </c>
      <c r="C389" s="8" t="s">
        <v>122</v>
      </c>
      <c r="D389" s="9">
        <v>1</v>
      </c>
      <c r="E389" s="11">
        <f>TRUNC(단가대비표!O127,0)</f>
        <v>880000</v>
      </c>
      <c r="F389" s="11">
        <f>TRUNC(E389*D389, 0)</f>
        <v>880000</v>
      </c>
      <c r="G389" s="11">
        <f>TRUNC(단가대비표!P127,0)</f>
        <v>0</v>
      </c>
      <c r="H389" s="11">
        <f>TRUNC(G389*D389, 0)</f>
        <v>0</v>
      </c>
      <c r="I389" s="11">
        <f>TRUNC(단가대비표!V127,0)</f>
        <v>0</v>
      </c>
      <c r="J389" s="11">
        <f>TRUNC(I389*D389, 0)</f>
        <v>0</v>
      </c>
      <c r="K389" s="11">
        <f>TRUNC(E389+G389+I389, 0)</f>
        <v>880000</v>
      </c>
      <c r="L389" s="11">
        <f>TRUNC(F389+H389+J389, 0)</f>
        <v>880000</v>
      </c>
      <c r="M389" s="8" t="s">
        <v>313</v>
      </c>
      <c r="N389" s="2" t="s">
        <v>525</v>
      </c>
      <c r="O389" s="2" t="s">
        <v>52</v>
      </c>
      <c r="P389" s="2" t="s">
        <v>52</v>
      </c>
      <c r="Q389" s="2" t="s">
        <v>519</v>
      </c>
      <c r="R389" s="2" t="s">
        <v>64</v>
      </c>
      <c r="S389" s="2" t="s">
        <v>64</v>
      </c>
      <c r="T389" s="2" t="s">
        <v>63</v>
      </c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2" t="s">
        <v>52</v>
      </c>
      <c r="AS389" s="2" t="s">
        <v>52</v>
      </c>
      <c r="AT389" s="3"/>
      <c r="AU389" s="2" t="s">
        <v>526</v>
      </c>
      <c r="AV389" s="3">
        <v>154</v>
      </c>
    </row>
    <row r="390" spans="1:48" ht="30" customHeight="1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</row>
    <row r="391" spans="1:48" ht="30" customHeight="1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</row>
    <row r="392" spans="1:48" ht="30" customHeight="1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</row>
    <row r="393" spans="1:48" ht="30" customHeight="1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</row>
    <row r="394" spans="1:48" ht="30" customHeight="1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</row>
    <row r="395" spans="1:48" ht="30" customHeight="1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</row>
    <row r="396" spans="1:48" ht="30" customHeight="1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</row>
    <row r="397" spans="1:48" ht="30" customHeight="1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</row>
    <row r="398" spans="1:48" ht="30" customHeight="1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</row>
    <row r="399" spans="1:48" ht="30" customHeight="1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</row>
    <row r="400" spans="1:48" ht="30" customHeight="1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</row>
    <row r="401" spans="1:14" ht="30" customHeight="1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</row>
    <row r="402" spans="1:14" ht="30" customHeight="1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</row>
    <row r="403" spans="1:14" ht="30" customHeight="1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</row>
    <row r="404" spans="1:14" ht="30" customHeight="1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</row>
    <row r="405" spans="1:14" ht="30" customHeight="1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</row>
    <row r="406" spans="1:14" ht="30" customHeight="1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</row>
    <row r="407" spans="1:14" ht="30" customHeight="1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</row>
    <row r="408" spans="1:14" ht="30" customHeight="1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</row>
    <row r="409" spans="1:14" ht="30" customHeight="1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</row>
    <row r="410" spans="1:14" ht="30" customHeight="1">
      <c r="A410" s="8" t="s">
        <v>66</v>
      </c>
      <c r="B410" s="9"/>
      <c r="C410" s="9"/>
      <c r="D410" s="9"/>
      <c r="E410" s="9"/>
      <c r="F410" s="11">
        <f>SUM(F388:F409)</f>
        <v>1830000</v>
      </c>
      <c r="G410" s="9"/>
      <c r="H410" s="11">
        <f>SUM(H388:H409)</f>
        <v>0</v>
      </c>
      <c r="I410" s="9"/>
      <c r="J410" s="11">
        <f>SUM(J388:J409)</f>
        <v>0</v>
      </c>
      <c r="K410" s="9"/>
      <c r="L410" s="11">
        <f>SUM(L388:L409)</f>
        <v>1830000</v>
      </c>
      <c r="M410" s="9"/>
      <c r="N410" t="s">
        <v>67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2" fitToHeight="0" orientation="landscape" r:id="rId1"/>
  <rowBreaks count="17" manualBreakCount="17">
    <brk id="27" max="16383" man="1"/>
    <brk id="52" max="16383" man="1"/>
    <brk id="76" max="16383" man="1"/>
    <brk id="100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4" max="16383" man="1"/>
    <brk id="338" max="16383" man="1"/>
    <brk id="362" max="16383" man="1"/>
    <brk id="386" max="16383" man="1"/>
    <brk id="41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93"/>
  <sheetViews>
    <sheetView topLeftCell="B40" workbookViewId="0">
      <selection activeCell="B50" sqref="B50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4" width="2.625" hidden="1" customWidth="1"/>
  </cols>
  <sheetData>
    <row r="1" spans="1:14" ht="30" customHeight="1">
      <c r="A1" s="178" t="s">
        <v>527</v>
      </c>
      <c r="B1" s="178"/>
      <c r="C1" s="178"/>
      <c r="D1" s="178"/>
      <c r="E1" s="178"/>
      <c r="F1" s="178"/>
      <c r="G1" s="178"/>
      <c r="H1" s="178"/>
      <c r="I1" s="178"/>
      <c r="J1" s="178"/>
    </row>
    <row r="2" spans="1:14" ht="30" customHeight="1">
      <c r="A2" s="179" t="s">
        <v>1</v>
      </c>
      <c r="B2" s="179"/>
      <c r="C2" s="179"/>
      <c r="D2" s="179"/>
      <c r="E2" s="179"/>
      <c r="F2" s="179"/>
      <c r="G2" s="179"/>
      <c r="H2" s="179"/>
      <c r="I2" s="179"/>
      <c r="J2" s="179"/>
    </row>
    <row r="3" spans="1:14" ht="30" customHeight="1">
      <c r="A3" s="4" t="s">
        <v>528</v>
      </c>
      <c r="B3" s="4" t="s">
        <v>2</v>
      </c>
      <c r="C3" s="4" t="s">
        <v>3</v>
      </c>
      <c r="D3" s="4" t="s">
        <v>4</v>
      </c>
      <c r="E3" s="4" t="s">
        <v>529</v>
      </c>
      <c r="F3" s="4" t="s">
        <v>530</v>
      </c>
      <c r="G3" s="4" t="s">
        <v>531</v>
      </c>
      <c r="H3" s="4" t="s">
        <v>532</v>
      </c>
      <c r="I3" s="4" t="s">
        <v>533</v>
      </c>
      <c r="J3" s="4" t="s">
        <v>534</v>
      </c>
      <c r="K3" s="1" t="s">
        <v>535</v>
      </c>
      <c r="L3" s="1" t="s">
        <v>536</v>
      </c>
      <c r="M3" s="1" t="s">
        <v>537</v>
      </c>
      <c r="N3" s="1" t="s">
        <v>538</v>
      </c>
    </row>
    <row r="4" spans="1:14" ht="30" customHeight="1">
      <c r="A4" s="8" t="s">
        <v>62</v>
      </c>
      <c r="B4" s="8" t="s">
        <v>58</v>
      </c>
      <c r="C4" s="8" t="s">
        <v>59</v>
      </c>
      <c r="D4" s="8" t="s">
        <v>60</v>
      </c>
      <c r="E4" s="13">
        <f>일위대가!F6</f>
        <v>0</v>
      </c>
      <c r="F4" s="13">
        <f>일위대가!H6</f>
        <v>4389</v>
      </c>
      <c r="G4" s="13">
        <f>일위대가!J6</f>
        <v>0</v>
      </c>
      <c r="H4" s="13">
        <f t="shared" ref="H4:H35" si="0">E4+F4+G4</f>
        <v>4389</v>
      </c>
      <c r="I4" s="8" t="s">
        <v>61</v>
      </c>
      <c r="J4" s="8" t="s">
        <v>52</v>
      </c>
      <c r="K4" s="2" t="s">
        <v>52</v>
      </c>
      <c r="L4" s="2" t="s">
        <v>52</v>
      </c>
      <c r="M4" s="2" t="s">
        <v>52</v>
      </c>
      <c r="N4" s="2" t="s">
        <v>52</v>
      </c>
    </row>
    <row r="5" spans="1:14" ht="30" customHeight="1">
      <c r="A5" s="8" t="s">
        <v>75</v>
      </c>
      <c r="B5" s="8" t="s">
        <v>72</v>
      </c>
      <c r="C5" s="8" t="s">
        <v>73</v>
      </c>
      <c r="D5" s="8" t="s">
        <v>70</v>
      </c>
      <c r="E5" s="13">
        <f>일위대가!F12</f>
        <v>0</v>
      </c>
      <c r="F5" s="13">
        <f>일위대가!H12</f>
        <v>42603</v>
      </c>
      <c r="G5" s="13">
        <f>일위대가!J12</f>
        <v>852</v>
      </c>
      <c r="H5" s="13">
        <f t="shared" si="0"/>
        <v>43455</v>
      </c>
      <c r="I5" s="8" t="s">
        <v>74</v>
      </c>
      <c r="J5" s="8" t="s">
        <v>52</v>
      </c>
      <c r="K5" s="2" t="s">
        <v>52</v>
      </c>
      <c r="L5" s="2" t="s">
        <v>52</v>
      </c>
      <c r="M5" s="2" t="s">
        <v>52</v>
      </c>
      <c r="N5" s="2" t="s">
        <v>52</v>
      </c>
    </row>
    <row r="6" spans="1:14" ht="30" customHeight="1">
      <c r="A6" s="8" t="s">
        <v>86</v>
      </c>
      <c r="B6" s="8" t="s">
        <v>83</v>
      </c>
      <c r="C6" s="8" t="s">
        <v>84</v>
      </c>
      <c r="D6" s="8" t="s">
        <v>60</v>
      </c>
      <c r="E6" s="13">
        <f>일위대가!F16</f>
        <v>43071</v>
      </c>
      <c r="F6" s="13">
        <f>일위대가!H16</f>
        <v>0</v>
      </c>
      <c r="G6" s="13">
        <f>일위대가!J16</f>
        <v>0</v>
      </c>
      <c r="H6" s="13">
        <f t="shared" si="0"/>
        <v>43071</v>
      </c>
      <c r="I6" s="8" t="s">
        <v>85</v>
      </c>
      <c r="J6" s="8" t="s">
        <v>52</v>
      </c>
      <c r="K6" s="2" t="s">
        <v>52</v>
      </c>
      <c r="L6" s="2" t="s">
        <v>52</v>
      </c>
      <c r="M6" s="2" t="s">
        <v>52</v>
      </c>
      <c r="N6" s="2" t="s">
        <v>52</v>
      </c>
    </row>
    <row r="7" spans="1:14" ht="30" customHeight="1">
      <c r="A7" s="8" t="s">
        <v>91</v>
      </c>
      <c r="B7" s="8" t="s">
        <v>88</v>
      </c>
      <c r="C7" s="8" t="s">
        <v>52</v>
      </c>
      <c r="D7" s="8" t="s">
        <v>89</v>
      </c>
      <c r="E7" s="13">
        <f>일위대가!F20</f>
        <v>58000</v>
      </c>
      <c r="F7" s="13">
        <f>일위대가!H20</f>
        <v>0</v>
      </c>
      <c r="G7" s="13">
        <f>일위대가!J20</f>
        <v>0</v>
      </c>
      <c r="H7" s="13">
        <f t="shared" si="0"/>
        <v>58000</v>
      </c>
      <c r="I7" s="8" t="s">
        <v>90</v>
      </c>
      <c r="J7" s="8" t="s">
        <v>52</v>
      </c>
      <c r="K7" s="2" t="s">
        <v>52</v>
      </c>
      <c r="L7" s="2" t="s">
        <v>52</v>
      </c>
      <c r="M7" s="2" t="s">
        <v>52</v>
      </c>
      <c r="N7" s="2" t="s">
        <v>52</v>
      </c>
    </row>
    <row r="8" spans="1:14" ht="30" customHeight="1">
      <c r="A8" s="8" t="s">
        <v>96</v>
      </c>
      <c r="B8" s="8" t="s">
        <v>93</v>
      </c>
      <c r="C8" s="8" t="s">
        <v>94</v>
      </c>
      <c r="D8" s="8" t="s">
        <v>60</v>
      </c>
      <c r="E8" s="13">
        <f>일위대가!F25</f>
        <v>19950</v>
      </c>
      <c r="F8" s="13">
        <f>일위대가!H25</f>
        <v>5046</v>
      </c>
      <c r="G8" s="13">
        <f>일위대가!J25</f>
        <v>0</v>
      </c>
      <c r="H8" s="13">
        <f t="shared" si="0"/>
        <v>24996</v>
      </c>
      <c r="I8" s="8" t="s">
        <v>95</v>
      </c>
      <c r="J8" s="8" t="s">
        <v>52</v>
      </c>
      <c r="K8" s="2" t="s">
        <v>52</v>
      </c>
      <c r="L8" s="2" t="s">
        <v>52</v>
      </c>
      <c r="M8" s="2" t="s">
        <v>52</v>
      </c>
      <c r="N8" s="2" t="s">
        <v>52</v>
      </c>
    </row>
    <row r="9" spans="1:14" ht="30" customHeight="1">
      <c r="A9" s="8" t="s">
        <v>102</v>
      </c>
      <c r="B9" s="8" t="s">
        <v>98</v>
      </c>
      <c r="C9" s="8" t="s">
        <v>99</v>
      </c>
      <c r="D9" s="8" t="s">
        <v>100</v>
      </c>
      <c r="E9" s="13">
        <f>일위대가!F30</f>
        <v>13640</v>
      </c>
      <c r="F9" s="13">
        <f>일위대가!H30</f>
        <v>1931</v>
      </c>
      <c r="G9" s="13">
        <f>일위대가!J30</f>
        <v>38</v>
      </c>
      <c r="H9" s="13">
        <f t="shared" si="0"/>
        <v>15609</v>
      </c>
      <c r="I9" s="8" t="s">
        <v>101</v>
      </c>
      <c r="J9" s="8" t="s">
        <v>52</v>
      </c>
      <c r="K9" s="2" t="s">
        <v>52</v>
      </c>
      <c r="L9" s="2" t="s">
        <v>52</v>
      </c>
      <c r="M9" s="2" t="s">
        <v>52</v>
      </c>
      <c r="N9" s="2" t="s">
        <v>52</v>
      </c>
    </row>
    <row r="10" spans="1:14" ht="30" customHeight="1">
      <c r="A10" s="8" t="s">
        <v>107</v>
      </c>
      <c r="B10" s="8" t="s">
        <v>104</v>
      </c>
      <c r="C10" s="8" t="s">
        <v>105</v>
      </c>
      <c r="D10" s="8" t="s">
        <v>60</v>
      </c>
      <c r="E10" s="13">
        <f>일위대가!F36</f>
        <v>18351</v>
      </c>
      <c r="F10" s="13">
        <f>일위대가!H36</f>
        <v>25161</v>
      </c>
      <c r="G10" s="13">
        <f>일위대가!J36</f>
        <v>1059</v>
      </c>
      <c r="H10" s="13">
        <f t="shared" si="0"/>
        <v>44571</v>
      </c>
      <c r="I10" s="8" t="s">
        <v>106</v>
      </c>
      <c r="J10" s="8" t="s">
        <v>52</v>
      </c>
      <c r="K10" s="2" t="s">
        <v>52</v>
      </c>
      <c r="L10" s="2" t="s">
        <v>52</v>
      </c>
      <c r="M10" s="2" t="s">
        <v>52</v>
      </c>
      <c r="N10" s="2" t="s">
        <v>52</v>
      </c>
    </row>
    <row r="11" spans="1:14" ht="30" customHeight="1">
      <c r="A11" s="8" t="s">
        <v>112</v>
      </c>
      <c r="B11" s="8" t="s">
        <v>109</v>
      </c>
      <c r="C11" s="8" t="s">
        <v>110</v>
      </c>
      <c r="D11" s="8" t="s">
        <v>89</v>
      </c>
      <c r="E11" s="13">
        <f>일위대가!F40</f>
        <v>93000</v>
      </c>
      <c r="F11" s="13"/>
      <c r="G11" s="13">
        <f>일위대가!J40</f>
        <v>0</v>
      </c>
      <c r="H11" s="13">
        <f t="shared" si="0"/>
        <v>93000</v>
      </c>
      <c r="I11" s="8" t="s">
        <v>111</v>
      </c>
      <c r="J11" s="8" t="s">
        <v>52</v>
      </c>
      <c r="K11" s="2" t="s">
        <v>52</v>
      </c>
      <c r="L11" s="2" t="s">
        <v>52</v>
      </c>
      <c r="M11" s="2" t="s">
        <v>52</v>
      </c>
      <c r="N11" s="2" t="s">
        <v>52</v>
      </c>
    </row>
    <row r="12" spans="1:14" ht="30" customHeight="1">
      <c r="A12" s="8" t="s">
        <v>116</v>
      </c>
      <c r="B12" s="8" t="s">
        <v>109</v>
      </c>
      <c r="C12" s="8" t="s">
        <v>114</v>
      </c>
      <c r="D12" s="8" t="s">
        <v>89</v>
      </c>
      <c r="E12" s="13">
        <f>일위대가!F44</f>
        <v>343650</v>
      </c>
      <c r="F12" s="13"/>
      <c r="G12" s="13">
        <f>일위대가!J44</f>
        <v>0</v>
      </c>
      <c r="H12" s="13">
        <f t="shared" si="0"/>
        <v>343650</v>
      </c>
      <c r="I12" s="8" t="s">
        <v>115</v>
      </c>
      <c r="J12" s="8" t="s">
        <v>52</v>
      </c>
      <c r="K12" s="2" t="s">
        <v>52</v>
      </c>
      <c r="L12" s="2" t="s">
        <v>52</v>
      </c>
      <c r="M12" s="2" t="s">
        <v>52</v>
      </c>
      <c r="N12" s="2" t="s">
        <v>52</v>
      </c>
    </row>
    <row r="13" spans="1:14" ht="30" customHeight="1">
      <c r="A13" s="8" t="s">
        <v>119</v>
      </c>
      <c r="B13" s="8" t="s">
        <v>109</v>
      </c>
      <c r="C13" s="8" t="s">
        <v>117</v>
      </c>
      <c r="D13" s="8" t="s">
        <v>89</v>
      </c>
      <c r="E13" s="13">
        <f>일위대가!F48</f>
        <v>347600</v>
      </c>
      <c r="F13" s="13"/>
      <c r="G13" s="13">
        <f>일위대가!J48</f>
        <v>0</v>
      </c>
      <c r="H13" s="13">
        <f t="shared" si="0"/>
        <v>347600</v>
      </c>
      <c r="I13" s="8" t="s">
        <v>118</v>
      </c>
      <c r="J13" s="8" t="s">
        <v>52</v>
      </c>
      <c r="K13" s="2" t="s">
        <v>52</v>
      </c>
      <c r="L13" s="2" t="s">
        <v>52</v>
      </c>
      <c r="M13" s="2" t="s">
        <v>52</v>
      </c>
      <c r="N13" s="2" t="s">
        <v>52</v>
      </c>
    </row>
    <row r="14" spans="1:14" ht="30" customHeight="1">
      <c r="A14" s="8" t="s">
        <v>124</v>
      </c>
      <c r="B14" s="8" t="s">
        <v>120</v>
      </c>
      <c r="C14" s="8" t="s">
        <v>121</v>
      </c>
      <c r="D14" s="8" t="s">
        <v>122</v>
      </c>
      <c r="E14" s="13">
        <f>일위대가!F52</f>
        <v>481110</v>
      </c>
      <c r="F14" s="13"/>
      <c r="G14" s="13">
        <f>일위대가!J52</f>
        <v>0</v>
      </c>
      <c r="H14" s="13">
        <f t="shared" si="0"/>
        <v>481110</v>
      </c>
      <c r="I14" s="8" t="s">
        <v>123</v>
      </c>
      <c r="J14" s="8" t="s">
        <v>52</v>
      </c>
      <c r="K14" s="2" t="s">
        <v>52</v>
      </c>
      <c r="L14" s="2" t="s">
        <v>52</v>
      </c>
      <c r="M14" s="2" t="s">
        <v>52</v>
      </c>
      <c r="N14" s="2" t="s">
        <v>52</v>
      </c>
    </row>
    <row r="15" spans="1:14" ht="30" customHeight="1">
      <c r="A15" s="8" t="s">
        <v>128</v>
      </c>
      <c r="B15" s="8" t="s">
        <v>120</v>
      </c>
      <c r="C15" s="8" t="s">
        <v>126</v>
      </c>
      <c r="D15" s="8" t="s">
        <v>122</v>
      </c>
      <c r="E15" s="13">
        <f>일위대가!F56</f>
        <v>486640</v>
      </c>
      <c r="F15" s="13"/>
      <c r="G15" s="13">
        <f>일위대가!J56</f>
        <v>0</v>
      </c>
      <c r="H15" s="13">
        <f t="shared" si="0"/>
        <v>486640</v>
      </c>
      <c r="I15" s="8" t="s">
        <v>127</v>
      </c>
      <c r="J15" s="8" t="s">
        <v>52</v>
      </c>
      <c r="K15" s="2" t="s">
        <v>52</v>
      </c>
      <c r="L15" s="2" t="s">
        <v>52</v>
      </c>
      <c r="M15" s="2" t="s">
        <v>52</v>
      </c>
      <c r="N15" s="2" t="s">
        <v>52</v>
      </c>
    </row>
    <row r="16" spans="1:14" ht="30" customHeight="1">
      <c r="A16" s="8" t="s">
        <v>132</v>
      </c>
      <c r="B16" s="8" t="s">
        <v>120</v>
      </c>
      <c r="C16" s="8" t="s">
        <v>130</v>
      </c>
      <c r="D16" s="8" t="s">
        <v>122</v>
      </c>
      <c r="E16" s="13">
        <f>일위대가!F60</f>
        <v>130200</v>
      </c>
      <c r="F16" s="13"/>
      <c r="G16" s="13">
        <f>일위대가!J60</f>
        <v>0</v>
      </c>
      <c r="H16" s="13">
        <f t="shared" si="0"/>
        <v>130200</v>
      </c>
      <c r="I16" s="8" t="s">
        <v>131</v>
      </c>
      <c r="J16" s="8" t="s">
        <v>52</v>
      </c>
      <c r="K16" s="2" t="s">
        <v>52</v>
      </c>
      <c r="L16" s="2" t="s">
        <v>52</v>
      </c>
      <c r="M16" s="2" t="s">
        <v>52</v>
      </c>
      <c r="N16" s="2" t="s">
        <v>52</v>
      </c>
    </row>
    <row r="17" spans="1:14" ht="30" customHeight="1">
      <c r="A17" s="8" t="s">
        <v>139</v>
      </c>
      <c r="B17" s="8" t="s">
        <v>136</v>
      </c>
      <c r="C17" s="8" t="s">
        <v>137</v>
      </c>
      <c r="D17" s="8" t="s">
        <v>100</v>
      </c>
      <c r="E17" s="13">
        <f>일위대가!F65</f>
        <v>565</v>
      </c>
      <c r="F17" s="13">
        <f>일위대가!H65</f>
        <v>4197</v>
      </c>
      <c r="G17" s="13">
        <f>일위대가!J65</f>
        <v>0</v>
      </c>
      <c r="H17" s="13">
        <f t="shared" si="0"/>
        <v>4762</v>
      </c>
      <c r="I17" s="8" t="s">
        <v>138</v>
      </c>
      <c r="J17" s="8" t="s">
        <v>52</v>
      </c>
      <c r="K17" s="2" t="s">
        <v>52</v>
      </c>
      <c r="L17" s="2" t="s">
        <v>52</v>
      </c>
      <c r="M17" s="2" t="s">
        <v>52</v>
      </c>
      <c r="N17" s="2" t="s">
        <v>52</v>
      </c>
    </row>
    <row r="18" spans="1:14" ht="30" customHeight="1">
      <c r="A18" s="8" t="s">
        <v>144</v>
      </c>
      <c r="B18" s="8" t="s">
        <v>141</v>
      </c>
      <c r="C18" s="8" t="s">
        <v>142</v>
      </c>
      <c r="D18" s="8" t="s">
        <v>60</v>
      </c>
      <c r="E18" s="13">
        <f>일위대가!F71</f>
        <v>2485</v>
      </c>
      <c r="F18" s="13">
        <f>일위대가!H71</f>
        <v>912</v>
      </c>
      <c r="G18" s="13">
        <f>일위대가!J71</f>
        <v>0</v>
      </c>
      <c r="H18" s="13">
        <f t="shared" si="0"/>
        <v>3397</v>
      </c>
      <c r="I18" s="8" t="s">
        <v>143</v>
      </c>
      <c r="J18" s="8" t="s">
        <v>52</v>
      </c>
      <c r="K18" s="2" t="s">
        <v>52</v>
      </c>
      <c r="L18" s="2" t="s">
        <v>52</v>
      </c>
      <c r="M18" s="2" t="s">
        <v>52</v>
      </c>
      <c r="N18" s="2" t="s">
        <v>52</v>
      </c>
    </row>
    <row r="19" spans="1:14" ht="30" customHeight="1">
      <c r="A19" s="8" t="s">
        <v>150</v>
      </c>
      <c r="B19" s="8" t="s">
        <v>147</v>
      </c>
      <c r="C19" s="8" t="s">
        <v>148</v>
      </c>
      <c r="D19" s="8" t="s">
        <v>100</v>
      </c>
      <c r="E19" s="13">
        <f>일위대가!F81</f>
        <v>5084</v>
      </c>
      <c r="F19" s="13">
        <f>일위대가!H81</f>
        <v>17911</v>
      </c>
      <c r="G19" s="13">
        <f>일위대가!J81</f>
        <v>582</v>
      </c>
      <c r="H19" s="13">
        <f t="shared" si="0"/>
        <v>23577</v>
      </c>
      <c r="I19" s="8" t="s">
        <v>149</v>
      </c>
      <c r="J19" s="8" t="s">
        <v>52</v>
      </c>
      <c r="K19" s="2" t="s">
        <v>52</v>
      </c>
      <c r="L19" s="2" t="s">
        <v>52</v>
      </c>
      <c r="M19" s="2" t="s">
        <v>52</v>
      </c>
      <c r="N19" s="2" t="s">
        <v>52</v>
      </c>
    </row>
    <row r="20" spans="1:14" ht="30" customHeight="1">
      <c r="A20" s="8" t="s">
        <v>157</v>
      </c>
      <c r="B20" s="8" t="s">
        <v>154</v>
      </c>
      <c r="C20" s="8" t="s">
        <v>155</v>
      </c>
      <c r="D20" s="8" t="s">
        <v>60</v>
      </c>
      <c r="E20" s="13">
        <f>일위대가!F85</f>
        <v>0</v>
      </c>
      <c r="F20" s="13">
        <f>일위대가!H85</f>
        <v>4610</v>
      </c>
      <c r="G20" s="13">
        <f>일위대가!J85</f>
        <v>410</v>
      </c>
      <c r="H20" s="13">
        <f t="shared" si="0"/>
        <v>5020</v>
      </c>
      <c r="I20" s="8" t="s">
        <v>156</v>
      </c>
      <c r="J20" s="8" t="s">
        <v>52</v>
      </c>
      <c r="K20" s="2" t="s">
        <v>52</v>
      </c>
      <c r="L20" s="2" t="s">
        <v>52</v>
      </c>
      <c r="M20" s="2" t="s">
        <v>52</v>
      </c>
      <c r="N20" s="2" t="s">
        <v>52</v>
      </c>
    </row>
    <row r="21" spans="1:14" ht="30" customHeight="1">
      <c r="A21" s="8" t="s">
        <v>160</v>
      </c>
      <c r="B21" s="8" t="s">
        <v>158</v>
      </c>
      <c r="C21" s="8" t="s">
        <v>52</v>
      </c>
      <c r="D21" s="8" t="s">
        <v>100</v>
      </c>
      <c r="E21" s="13">
        <f>일위대가!F92</f>
        <v>0</v>
      </c>
      <c r="F21" s="13">
        <f>일위대가!H92</f>
        <v>3436</v>
      </c>
      <c r="G21" s="13">
        <f>일위대가!J92</f>
        <v>0</v>
      </c>
      <c r="H21" s="13">
        <f t="shared" si="0"/>
        <v>3436</v>
      </c>
      <c r="I21" s="8" t="s">
        <v>159</v>
      </c>
      <c r="J21" s="8" t="s">
        <v>52</v>
      </c>
      <c r="K21" s="2" t="s">
        <v>52</v>
      </c>
      <c r="L21" s="2" t="s">
        <v>52</v>
      </c>
      <c r="M21" s="2" t="s">
        <v>52</v>
      </c>
      <c r="N21" s="2" t="s">
        <v>52</v>
      </c>
    </row>
    <row r="22" spans="1:14" ht="30" customHeight="1">
      <c r="A22" s="8" t="s">
        <v>164</v>
      </c>
      <c r="B22" s="8" t="s">
        <v>162</v>
      </c>
      <c r="C22" s="8" t="s">
        <v>52</v>
      </c>
      <c r="D22" s="8" t="s">
        <v>100</v>
      </c>
      <c r="E22" s="13">
        <f>일위대가!F98</f>
        <v>775</v>
      </c>
      <c r="F22" s="13">
        <f>일위대가!H98</f>
        <v>2053</v>
      </c>
      <c r="G22" s="13">
        <f>일위대가!J98</f>
        <v>0</v>
      </c>
      <c r="H22" s="13">
        <f t="shared" si="0"/>
        <v>2828</v>
      </c>
      <c r="I22" s="8" t="s">
        <v>163</v>
      </c>
      <c r="J22" s="8" t="s">
        <v>52</v>
      </c>
      <c r="K22" s="2" t="s">
        <v>52</v>
      </c>
      <c r="L22" s="2" t="s">
        <v>52</v>
      </c>
      <c r="M22" s="2" t="s">
        <v>52</v>
      </c>
      <c r="N22" s="2" t="s">
        <v>52</v>
      </c>
    </row>
    <row r="23" spans="1:14" ht="30" customHeight="1">
      <c r="A23" s="8" t="s">
        <v>171</v>
      </c>
      <c r="B23" s="8" t="s">
        <v>168</v>
      </c>
      <c r="C23" s="8" t="s">
        <v>169</v>
      </c>
      <c r="D23" s="8" t="s">
        <v>89</v>
      </c>
      <c r="E23" s="13">
        <f>일위대가!F103</f>
        <v>175014</v>
      </c>
      <c r="F23" s="13">
        <f>일위대가!H103</f>
        <v>102512</v>
      </c>
      <c r="G23" s="13">
        <f>일위대가!J103</f>
        <v>2050</v>
      </c>
      <c r="H23" s="13">
        <f t="shared" si="0"/>
        <v>279576</v>
      </c>
      <c r="I23" s="8" t="s">
        <v>170</v>
      </c>
      <c r="J23" s="8" t="s">
        <v>52</v>
      </c>
      <c r="K23" s="2" t="s">
        <v>52</v>
      </c>
      <c r="L23" s="2" t="s">
        <v>52</v>
      </c>
      <c r="M23" s="2" t="s">
        <v>52</v>
      </c>
      <c r="N23" s="2" t="s">
        <v>52</v>
      </c>
    </row>
    <row r="24" spans="1:14" ht="30" customHeight="1">
      <c r="A24" s="8" t="s">
        <v>176</v>
      </c>
      <c r="B24" s="8" t="s">
        <v>173</v>
      </c>
      <c r="C24" s="8" t="s">
        <v>174</v>
      </c>
      <c r="D24" s="8" t="s">
        <v>89</v>
      </c>
      <c r="E24" s="13">
        <f>일위대가!F111</f>
        <v>1154440</v>
      </c>
      <c r="F24" s="13">
        <f>일위대가!H111</f>
        <v>0</v>
      </c>
      <c r="G24" s="13">
        <f>일위대가!J111</f>
        <v>0</v>
      </c>
      <c r="H24" s="13">
        <f t="shared" si="0"/>
        <v>1154440</v>
      </c>
      <c r="I24" s="8" t="s">
        <v>175</v>
      </c>
      <c r="J24" s="8" t="s">
        <v>52</v>
      </c>
      <c r="K24" s="2" t="s">
        <v>52</v>
      </c>
      <c r="L24" s="2" t="s">
        <v>52</v>
      </c>
      <c r="M24" s="2" t="s">
        <v>52</v>
      </c>
      <c r="N24" s="2" t="s">
        <v>52</v>
      </c>
    </row>
    <row r="25" spans="1:14" ht="30" customHeight="1">
      <c r="A25" s="8" t="s">
        <v>180</v>
      </c>
      <c r="B25" s="8" t="s">
        <v>178</v>
      </c>
      <c r="C25" s="8" t="s">
        <v>169</v>
      </c>
      <c r="D25" s="8" t="s">
        <v>89</v>
      </c>
      <c r="E25" s="13">
        <f>일위대가!F115</f>
        <v>226800</v>
      </c>
      <c r="F25" s="13">
        <f>일위대가!H115</f>
        <v>0</v>
      </c>
      <c r="G25" s="13">
        <f>일위대가!J115</f>
        <v>0</v>
      </c>
      <c r="H25" s="13">
        <f t="shared" si="0"/>
        <v>226800</v>
      </c>
      <c r="I25" s="8" t="s">
        <v>179</v>
      </c>
      <c r="J25" s="8" t="s">
        <v>52</v>
      </c>
      <c r="K25" s="2" t="s">
        <v>52</v>
      </c>
      <c r="L25" s="2" t="s">
        <v>52</v>
      </c>
      <c r="M25" s="2" t="s">
        <v>52</v>
      </c>
      <c r="N25" s="2" t="s">
        <v>52</v>
      </c>
    </row>
    <row r="26" spans="1:14" ht="30" customHeight="1">
      <c r="A26" s="8" t="s">
        <v>190</v>
      </c>
      <c r="B26" s="8" t="s">
        <v>187</v>
      </c>
      <c r="C26" s="8" t="s">
        <v>188</v>
      </c>
      <c r="D26" s="8" t="s">
        <v>122</v>
      </c>
      <c r="E26" s="13">
        <f>일위대가!F120</f>
        <v>0</v>
      </c>
      <c r="F26" s="13">
        <f>일위대가!H120</f>
        <v>3563</v>
      </c>
      <c r="G26" s="13">
        <f>일위대가!J120</f>
        <v>71</v>
      </c>
      <c r="H26" s="13">
        <f t="shared" si="0"/>
        <v>3634</v>
      </c>
      <c r="I26" s="8" t="s">
        <v>189</v>
      </c>
      <c r="J26" s="8" t="s">
        <v>52</v>
      </c>
      <c r="K26" s="2" t="s">
        <v>52</v>
      </c>
      <c r="L26" s="2" t="s">
        <v>52</v>
      </c>
      <c r="M26" s="2" t="s">
        <v>52</v>
      </c>
      <c r="N26" s="2" t="s">
        <v>52</v>
      </c>
    </row>
    <row r="27" spans="1:14" ht="30" customHeight="1">
      <c r="A27" s="8" t="s">
        <v>194</v>
      </c>
      <c r="B27" s="8" t="s">
        <v>187</v>
      </c>
      <c r="C27" s="8" t="s">
        <v>192</v>
      </c>
      <c r="D27" s="8" t="s">
        <v>122</v>
      </c>
      <c r="E27" s="13">
        <f>일위대가!F125</f>
        <v>0</v>
      </c>
      <c r="F27" s="13">
        <f>일위대가!H125</f>
        <v>2062</v>
      </c>
      <c r="G27" s="13">
        <f>일위대가!J125</f>
        <v>41</v>
      </c>
      <c r="H27" s="13">
        <f t="shared" si="0"/>
        <v>2103</v>
      </c>
      <c r="I27" s="8" t="s">
        <v>193</v>
      </c>
      <c r="J27" s="8" t="s">
        <v>52</v>
      </c>
      <c r="K27" s="2" t="s">
        <v>52</v>
      </c>
      <c r="L27" s="2" t="s">
        <v>52</v>
      </c>
      <c r="M27" s="2" t="s">
        <v>52</v>
      </c>
      <c r="N27" s="2" t="s">
        <v>52</v>
      </c>
    </row>
    <row r="28" spans="1:14" ht="30" customHeight="1">
      <c r="A28" s="8" t="s">
        <v>203</v>
      </c>
      <c r="B28" s="8" t="s">
        <v>200</v>
      </c>
      <c r="C28" s="8" t="s">
        <v>201</v>
      </c>
      <c r="D28" s="8" t="s">
        <v>122</v>
      </c>
      <c r="E28" s="13">
        <f>일위대가!F131</f>
        <v>0</v>
      </c>
      <c r="F28" s="13">
        <f>일위대가!H131</f>
        <v>15515</v>
      </c>
      <c r="G28" s="13">
        <f>일위대가!J131</f>
        <v>310</v>
      </c>
      <c r="H28" s="13">
        <f t="shared" si="0"/>
        <v>15825</v>
      </c>
      <c r="I28" s="8" t="s">
        <v>202</v>
      </c>
      <c r="J28" s="8" t="s">
        <v>52</v>
      </c>
      <c r="K28" s="2" t="s">
        <v>52</v>
      </c>
      <c r="L28" s="2" t="s">
        <v>52</v>
      </c>
      <c r="M28" s="2" t="s">
        <v>52</v>
      </c>
      <c r="N28" s="2" t="s">
        <v>52</v>
      </c>
    </row>
    <row r="29" spans="1:14" ht="30" customHeight="1">
      <c r="A29" s="8" t="s">
        <v>220</v>
      </c>
      <c r="B29" s="8" t="s">
        <v>218</v>
      </c>
      <c r="C29" s="8" t="s">
        <v>201</v>
      </c>
      <c r="D29" s="8" t="s">
        <v>122</v>
      </c>
      <c r="E29" s="13">
        <f>일위대가!F137</f>
        <v>0</v>
      </c>
      <c r="F29" s="13">
        <f>일위대가!H137</f>
        <v>24023</v>
      </c>
      <c r="G29" s="13">
        <f>일위대가!J137</f>
        <v>480</v>
      </c>
      <c r="H29" s="13">
        <f t="shared" si="0"/>
        <v>24503</v>
      </c>
      <c r="I29" s="8" t="s">
        <v>219</v>
      </c>
      <c r="J29" s="8" t="s">
        <v>52</v>
      </c>
      <c r="K29" s="2" t="s">
        <v>52</v>
      </c>
      <c r="L29" s="2" t="s">
        <v>52</v>
      </c>
      <c r="M29" s="2" t="s">
        <v>52</v>
      </c>
      <c r="N29" s="2" t="s">
        <v>52</v>
      </c>
    </row>
    <row r="30" spans="1:14" ht="30" customHeight="1">
      <c r="A30" s="8" t="s">
        <v>228</v>
      </c>
      <c r="B30" s="8" t="s">
        <v>225</v>
      </c>
      <c r="C30" s="8" t="s">
        <v>226</v>
      </c>
      <c r="D30" s="8" t="s">
        <v>207</v>
      </c>
      <c r="E30" s="13">
        <f>일위대가!F141</f>
        <v>460000</v>
      </c>
      <c r="F30" s="13">
        <f>일위대가!H141</f>
        <v>25000</v>
      </c>
      <c r="G30" s="13">
        <f>일위대가!J141</f>
        <v>0</v>
      </c>
      <c r="H30" s="13">
        <f t="shared" si="0"/>
        <v>485000</v>
      </c>
      <c r="I30" s="8" t="s">
        <v>227</v>
      </c>
      <c r="J30" s="8" t="s">
        <v>52</v>
      </c>
      <c r="K30" s="2" t="s">
        <v>52</v>
      </c>
      <c r="L30" s="2" t="s">
        <v>52</v>
      </c>
      <c r="M30" s="2" t="s">
        <v>52</v>
      </c>
      <c r="N30" s="2" t="s">
        <v>52</v>
      </c>
    </row>
    <row r="31" spans="1:14" ht="30" customHeight="1">
      <c r="A31" s="8" t="s">
        <v>237</v>
      </c>
      <c r="B31" s="8" t="s">
        <v>234</v>
      </c>
      <c r="C31" s="8" t="s">
        <v>235</v>
      </c>
      <c r="D31" s="8" t="s">
        <v>60</v>
      </c>
      <c r="E31" s="13">
        <f>일위대가!F145</f>
        <v>0</v>
      </c>
      <c r="F31" s="13">
        <f>일위대가!H145</f>
        <v>25011</v>
      </c>
      <c r="G31" s="13">
        <f>일위대가!J145</f>
        <v>0</v>
      </c>
      <c r="H31" s="13">
        <f t="shared" si="0"/>
        <v>25011</v>
      </c>
      <c r="I31" s="8" t="s">
        <v>236</v>
      </c>
      <c r="J31" s="8" t="s">
        <v>52</v>
      </c>
      <c r="K31" s="2" t="s">
        <v>52</v>
      </c>
      <c r="L31" s="2" t="s">
        <v>52</v>
      </c>
      <c r="M31" s="2" t="s">
        <v>52</v>
      </c>
      <c r="N31" s="2" t="s">
        <v>52</v>
      </c>
    </row>
    <row r="32" spans="1:14" ht="30" customHeight="1">
      <c r="A32" s="8" t="s">
        <v>242</v>
      </c>
      <c r="B32" s="8" t="s">
        <v>239</v>
      </c>
      <c r="C32" s="8" t="s">
        <v>240</v>
      </c>
      <c r="D32" s="8" t="s">
        <v>100</v>
      </c>
      <c r="E32" s="13">
        <f>일위대가!F149</f>
        <v>282</v>
      </c>
      <c r="F32" s="13">
        <f>일위대가!H149</f>
        <v>0</v>
      </c>
      <c r="G32" s="13">
        <f>일위대가!J149</f>
        <v>0</v>
      </c>
      <c r="H32" s="13">
        <f t="shared" si="0"/>
        <v>282</v>
      </c>
      <c r="I32" s="8" t="s">
        <v>241</v>
      </c>
      <c r="J32" s="8" t="s">
        <v>52</v>
      </c>
      <c r="K32" s="2" t="s">
        <v>52</v>
      </c>
      <c r="L32" s="2" t="s">
        <v>52</v>
      </c>
      <c r="M32" s="2" t="s">
        <v>52</v>
      </c>
      <c r="N32" s="2" t="s">
        <v>52</v>
      </c>
    </row>
    <row r="33" spans="1:14" ht="30" customHeight="1">
      <c r="A33" s="8" t="s">
        <v>249</v>
      </c>
      <c r="B33" s="8" t="s">
        <v>246</v>
      </c>
      <c r="C33" s="8" t="s">
        <v>247</v>
      </c>
      <c r="D33" s="8" t="s">
        <v>60</v>
      </c>
      <c r="E33" s="13">
        <f>일위대가!F154</f>
        <v>793</v>
      </c>
      <c r="F33" s="13">
        <f>일위대가!H154</f>
        <v>3143</v>
      </c>
      <c r="G33" s="13">
        <f>일위대가!J154</f>
        <v>0</v>
      </c>
      <c r="H33" s="13">
        <f t="shared" si="0"/>
        <v>3936</v>
      </c>
      <c r="I33" s="8" t="s">
        <v>248</v>
      </c>
      <c r="J33" s="8" t="s">
        <v>52</v>
      </c>
      <c r="K33" s="2" t="s">
        <v>52</v>
      </c>
      <c r="L33" s="2" t="s">
        <v>52</v>
      </c>
      <c r="M33" s="2" t="s">
        <v>52</v>
      </c>
      <c r="N33" s="2" t="s">
        <v>52</v>
      </c>
    </row>
    <row r="34" spans="1:14" ht="30" customHeight="1">
      <c r="A34" s="8" t="s">
        <v>254</v>
      </c>
      <c r="B34" s="8" t="s">
        <v>251</v>
      </c>
      <c r="C34" s="8" t="s">
        <v>252</v>
      </c>
      <c r="D34" s="8" t="s">
        <v>60</v>
      </c>
      <c r="E34" s="13">
        <f>일위대가!F160</f>
        <v>2312</v>
      </c>
      <c r="F34" s="13">
        <f>일위대가!H160</f>
        <v>12640</v>
      </c>
      <c r="G34" s="13">
        <f>일위대가!J160</f>
        <v>154</v>
      </c>
      <c r="H34" s="13">
        <f t="shared" si="0"/>
        <v>15106</v>
      </c>
      <c r="I34" s="8" t="s">
        <v>253</v>
      </c>
      <c r="J34" s="8" t="s">
        <v>52</v>
      </c>
      <c r="K34" s="2" t="s">
        <v>52</v>
      </c>
      <c r="L34" s="2" t="s">
        <v>52</v>
      </c>
      <c r="M34" s="2" t="s">
        <v>52</v>
      </c>
      <c r="N34" s="2" t="s">
        <v>52</v>
      </c>
    </row>
    <row r="35" spans="1:14" ht="30" customHeight="1">
      <c r="A35" s="8" t="s">
        <v>259</v>
      </c>
      <c r="B35" s="8" t="s">
        <v>256</v>
      </c>
      <c r="C35" s="8" t="s">
        <v>257</v>
      </c>
      <c r="D35" s="8" t="s">
        <v>60</v>
      </c>
      <c r="E35" s="13">
        <f>일위대가!F169</f>
        <v>1811</v>
      </c>
      <c r="F35" s="13">
        <f>일위대가!H169</f>
        <v>16605</v>
      </c>
      <c r="G35" s="13">
        <f>일위대가!J169</f>
        <v>0</v>
      </c>
      <c r="H35" s="13">
        <f t="shared" si="0"/>
        <v>18416</v>
      </c>
      <c r="I35" s="8" t="s">
        <v>258</v>
      </c>
      <c r="J35" s="8" t="s">
        <v>52</v>
      </c>
      <c r="K35" s="2" t="s">
        <v>52</v>
      </c>
      <c r="L35" s="2" t="s">
        <v>52</v>
      </c>
      <c r="M35" s="2" t="s">
        <v>52</v>
      </c>
      <c r="N35" s="2" t="s">
        <v>52</v>
      </c>
    </row>
    <row r="36" spans="1:14" ht="30" customHeight="1">
      <c r="A36" s="8" t="s">
        <v>266</v>
      </c>
      <c r="B36" s="8" t="s">
        <v>263</v>
      </c>
      <c r="C36" s="8" t="s">
        <v>264</v>
      </c>
      <c r="D36" s="8" t="s">
        <v>122</v>
      </c>
      <c r="E36" s="13">
        <f>일위대가!F173</f>
        <v>0</v>
      </c>
      <c r="F36" s="13">
        <f>일위대가!H173</f>
        <v>178710</v>
      </c>
      <c r="G36" s="13">
        <f>일위대가!J173</f>
        <v>3573</v>
      </c>
      <c r="H36" s="13">
        <f t="shared" ref="H36:H67" si="1">E36+F36+G36</f>
        <v>182283</v>
      </c>
      <c r="I36" s="8" t="s">
        <v>265</v>
      </c>
      <c r="J36" s="8" t="s">
        <v>52</v>
      </c>
      <c r="K36" s="2" t="s">
        <v>52</v>
      </c>
      <c r="L36" s="2" t="s">
        <v>52</v>
      </c>
      <c r="M36" s="2" t="s">
        <v>52</v>
      </c>
      <c r="N36" s="2" t="s">
        <v>52</v>
      </c>
    </row>
    <row r="37" spans="1:14" ht="30" customHeight="1">
      <c r="A37" s="8" t="s">
        <v>283</v>
      </c>
      <c r="B37" s="8" t="s">
        <v>280</v>
      </c>
      <c r="C37" s="8" t="s">
        <v>281</v>
      </c>
      <c r="D37" s="8" t="s">
        <v>89</v>
      </c>
      <c r="E37" s="13">
        <f>일위대가!F177</f>
        <v>655200</v>
      </c>
      <c r="F37" s="13">
        <f>일위대가!H177</f>
        <v>0</v>
      </c>
      <c r="G37" s="13">
        <f>일위대가!J177</f>
        <v>0</v>
      </c>
      <c r="H37" s="13">
        <f t="shared" si="1"/>
        <v>655200</v>
      </c>
      <c r="I37" s="8" t="s">
        <v>282</v>
      </c>
      <c r="J37" s="8" t="s">
        <v>52</v>
      </c>
      <c r="K37" s="2" t="s">
        <v>52</v>
      </c>
      <c r="L37" s="2" t="s">
        <v>52</v>
      </c>
      <c r="M37" s="2" t="s">
        <v>52</v>
      </c>
      <c r="N37" s="2" t="s">
        <v>52</v>
      </c>
    </row>
    <row r="38" spans="1:14" ht="30" customHeight="1">
      <c r="A38" s="8" t="s">
        <v>290</v>
      </c>
      <c r="B38" s="8" t="s">
        <v>287</v>
      </c>
      <c r="C38" s="8" t="s">
        <v>288</v>
      </c>
      <c r="D38" s="8" t="s">
        <v>122</v>
      </c>
      <c r="E38" s="13">
        <f>일위대가!F182</f>
        <v>130753</v>
      </c>
      <c r="F38" s="13">
        <f>일위대가!H182</f>
        <v>16917</v>
      </c>
      <c r="G38" s="13">
        <f>일위대가!J182</f>
        <v>546</v>
      </c>
      <c r="H38" s="13">
        <f t="shared" si="1"/>
        <v>148216</v>
      </c>
      <c r="I38" s="8" t="s">
        <v>289</v>
      </c>
      <c r="J38" s="8" t="s">
        <v>52</v>
      </c>
      <c r="K38" s="2" t="s">
        <v>52</v>
      </c>
      <c r="L38" s="2" t="s">
        <v>52</v>
      </c>
      <c r="M38" s="2" t="s">
        <v>52</v>
      </c>
      <c r="N38" s="2" t="s">
        <v>52</v>
      </c>
    </row>
    <row r="39" spans="1:14" ht="30" customHeight="1">
      <c r="A39" s="8" t="s">
        <v>305</v>
      </c>
      <c r="B39" s="8" t="s">
        <v>302</v>
      </c>
      <c r="C39" s="8" t="s">
        <v>303</v>
      </c>
      <c r="D39" s="8" t="s">
        <v>60</v>
      </c>
      <c r="E39" s="13">
        <f>일위대가!F188</f>
        <v>52635</v>
      </c>
      <c r="F39" s="13">
        <f>일위대가!H188</f>
        <v>83469</v>
      </c>
      <c r="G39" s="13">
        <f>일위대가!J188</f>
        <v>809</v>
      </c>
      <c r="H39" s="13">
        <f t="shared" si="1"/>
        <v>136913</v>
      </c>
      <c r="I39" s="8" t="s">
        <v>304</v>
      </c>
      <c r="J39" s="8" t="s">
        <v>52</v>
      </c>
      <c r="K39" s="2" t="s">
        <v>52</v>
      </c>
      <c r="L39" s="2" t="s">
        <v>52</v>
      </c>
      <c r="M39" s="2" t="s">
        <v>52</v>
      </c>
      <c r="N39" s="2" t="s">
        <v>52</v>
      </c>
    </row>
    <row r="40" spans="1:14" ht="30" customHeight="1">
      <c r="A40" s="8" t="s">
        <v>397</v>
      </c>
      <c r="B40" s="8" t="s">
        <v>72</v>
      </c>
      <c r="C40" s="8" t="s">
        <v>395</v>
      </c>
      <c r="D40" s="8" t="s">
        <v>70</v>
      </c>
      <c r="E40" s="13">
        <f>일위대가!F194</f>
        <v>0</v>
      </c>
      <c r="F40" s="13">
        <f>일위대가!H194</f>
        <v>47822</v>
      </c>
      <c r="G40" s="13">
        <f>일위대가!J194</f>
        <v>956</v>
      </c>
      <c r="H40" s="13">
        <f t="shared" si="1"/>
        <v>48778</v>
      </c>
      <c r="I40" s="8" t="s">
        <v>396</v>
      </c>
      <c r="J40" s="8" t="s">
        <v>52</v>
      </c>
      <c r="K40" s="2" t="s">
        <v>52</v>
      </c>
      <c r="L40" s="2" t="s">
        <v>52</v>
      </c>
      <c r="M40" s="2" t="s">
        <v>52</v>
      </c>
      <c r="N40" s="2" t="s">
        <v>52</v>
      </c>
    </row>
    <row r="41" spans="1:14" ht="30" customHeight="1">
      <c r="A41" s="8" t="s">
        <v>411</v>
      </c>
      <c r="B41" s="8" t="s">
        <v>407</v>
      </c>
      <c r="C41" s="8" t="s">
        <v>408</v>
      </c>
      <c r="D41" s="8" t="s">
        <v>409</v>
      </c>
      <c r="E41" s="13">
        <f>일위대가!F203</f>
        <v>9126</v>
      </c>
      <c r="F41" s="13">
        <f>일위대가!H203</f>
        <v>797607</v>
      </c>
      <c r="G41" s="13">
        <f>일위대가!J203</f>
        <v>6339</v>
      </c>
      <c r="H41" s="13">
        <f t="shared" si="1"/>
        <v>813072</v>
      </c>
      <c r="I41" s="8" t="s">
        <v>410</v>
      </c>
      <c r="J41" s="8" t="s">
        <v>52</v>
      </c>
      <c r="K41" s="2" t="s">
        <v>52</v>
      </c>
      <c r="L41" s="2" t="s">
        <v>52</v>
      </c>
      <c r="M41" s="2" t="s">
        <v>52</v>
      </c>
      <c r="N41" s="2" t="s">
        <v>52</v>
      </c>
    </row>
    <row r="42" spans="1:14" ht="30" customHeight="1">
      <c r="A42" s="8" t="s">
        <v>416</v>
      </c>
      <c r="B42" s="8" t="s">
        <v>413</v>
      </c>
      <c r="C42" s="8" t="s">
        <v>414</v>
      </c>
      <c r="D42" s="8" t="s">
        <v>60</v>
      </c>
      <c r="E42" s="13">
        <f>일위대가!F208</f>
        <v>2624</v>
      </c>
      <c r="F42" s="13">
        <f>일위대가!H208</f>
        <v>20684</v>
      </c>
      <c r="G42" s="13">
        <f>일위대가!J208</f>
        <v>620</v>
      </c>
      <c r="H42" s="13">
        <f t="shared" si="1"/>
        <v>23928</v>
      </c>
      <c r="I42" s="8" t="s">
        <v>415</v>
      </c>
      <c r="J42" s="8" t="s">
        <v>52</v>
      </c>
      <c r="K42" s="2" t="s">
        <v>52</v>
      </c>
      <c r="L42" s="2" t="s">
        <v>52</v>
      </c>
      <c r="M42" s="2" t="s">
        <v>52</v>
      </c>
      <c r="N42" s="2" t="s">
        <v>52</v>
      </c>
    </row>
    <row r="43" spans="1:14" ht="30" customHeight="1">
      <c r="A43" s="8" t="s">
        <v>445</v>
      </c>
      <c r="B43" s="8" t="s">
        <v>441</v>
      </c>
      <c r="C43" s="8" t="s">
        <v>442</v>
      </c>
      <c r="D43" s="8" t="s">
        <v>443</v>
      </c>
      <c r="E43" s="13">
        <f>일위대가!F212</f>
        <v>57870</v>
      </c>
      <c r="F43" s="13">
        <f>일위대가!H212</f>
        <v>233832</v>
      </c>
      <c r="G43" s="13">
        <f>일위대가!J212</f>
        <v>288660</v>
      </c>
      <c r="H43" s="13">
        <f t="shared" si="1"/>
        <v>580362</v>
      </c>
      <c r="I43" s="8" t="s">
        <v>444</v>
      </c>
      <c r="J43" s="8" t="s">
        <v>52</v>
      </c>
      <c r="K43" s="2" t="s">
        <v>52</v>
      </c>
      <c r="L43" s="2" t="s">
        <v>52</v>
      </c>
      <c r="M43" s="2" t="s">
        <v>52</v>
      </c>
      <c r="N43" s="2" t="s">
        <v>52</v>
      </c>
    </row>
    <row r="44" spans="1:14" ht="30" customHeight="1">
      <c r="A44" s="8" t="s">
        <v>450</v>
      </c>
      <c r="B44" s="8" t="s">
        <v>447</v>
      </c>
      <c r="C44" s="8" t="s">
        <v>448</v>
      </c>
      <c r="D44" s="8" t="s">
        <v>207</v>
      </c>
      <c r="E44" s="13">
        <f>일위대가!F217</f>
        <v>2425</v>
      </c>
      <c r="F44" s="13">
        <f>일위대가!H217</f>
        <v>20186</v>
      </c>
      <c r="G44" s="13">
        <f>일위대가!J217</f>
        <v>403</v>
      </c>
      <c r="H44" s="13">
        <f t="shared" si="1"/>
        <v>23014</v>
      </c>
      <c r="I44" s="8" t="s">
        <v>449</v>
      </c>
      <c r="J44" s="8" t="s">
        <v>52</v>
      </c>
      <c r="K44" s="2" t="s">
        <v>52</v>
      </c>
      <c r="L44" s="2" t="s">
        <v>52</v>
      </c>
      <c r="M44" s="2" t="s">
        <v>52</v>
      </c>
      <c r="N44" s="2" t="s">
        <v>52</v>
      </c>
    </row>
    <row r="45" spans="1:14" ht="30" customHeight="1">
      <c r="A45" s="8" t="s">
        <v>455</v>
      </c>
      <c r="B45" s="8" t="s">
        <v>452</v>
      </c>
      <c r="C45" s="8" t="s">
        <v>453</v>
      </c>
      <c r="D45" s="8" t="s">
        <v>409</v>
      </c>
      <c r="E45" s="13">
        <f>일위대가!F223</f>
        <v>29479</v>
      </c>
      <c r="F45" s="13">
        <f>일위대가!H223</f>
        <v>343921</v>
      </c>
      <c r="G45" s="13">
        <f>일위대가!J223</f>
        <v>206352</v>
      </c>
      <c r="H45" s="13">
        <f t="shared" si="1"/>
        <v>579752</v>
      </c>
      <c r="I45" s="8" t="s">
        <v>454</v>
      </c>
      <c r="J45" s="8" t="s">
        <v>52</v>
      </c>
      <c r="K45" s="2" t="s">
        <v>52</v>
      </c>
      <c r="L45" s="2" t="s">
        <v>52</v>
      </c>
      <c r="M45" s="2" t="s">
        <v>52</v>
      </c>
      <c r="N45" s="2" t="s">
        <v>52</v>
      </c>
    </row>
    <row r="46" spans="1:14" ht="30" customHeight="1">
      <c r="A46" s="8" t="s">
        <v>460</v>
      </c>
      <c r="B46" s="8" t="s">
        <v>457</v>
      </c>
      <c r="C46" s="8" t="s">
        <v>458</v>
      </c>
      <c r="D46" s="8" t="s">
        <v>409</v>
      </c>
      <c r="E46" s="13">
        <f>일위대가!F229</f>
        <v>0</v>
      </c>
      <c r="F46" s="13">
        <f>일위대가!H229</f>
        <v>106507</v>
      </c>
      <c r="G46" s="13">
        <f>일위대가!J229</f>
        <v>0</v>
      </c>
      <c r="H46" s="13">
        <f t="shared" si="1"/>
        <v>106507</v>
      </c>
      <c r="I46" s="8" t="s">
        <v>459</v>
      </c>
      <c r="J46" s="8" t="s">
        <v>52</v>
      </c>
      <c r="K46" s="2" t="s">
        <v>52</v>
      </c>
      <c r="L46" s="2" t="s">
        <v>52</v>
      </c>
      <c r="M46" s="2" t="s">
        <v>52</v>
      </c>
      <c r="N46" s="2" t="s">
        <v>52</v>
      </c>
    </row>
    <row r="47" spans="1:14" ht="30" customHeight="1">
      <c r="A47" s="8" t="s">
        <v>465</v>
      </c>
      <c r="B47" s="8" t="s">
        <v>462</v>
      </c>
      <c r="C47" s="8" t="s">
        <v>463</v>
      </c>
      <c r="D47" s="8" t="s">
        <v>100</v>
      </c>
      <c r="E47" s="13">
        <f>일위대가!F236</f>
        <v>684</v>
      </c>
      <c r="F47" s="13">
        <f>일위대가!H236</f>
        <v>7948</v>
      </c>
      <c r="G47" s="13">
        <f>일위대가!J236</f>
        <v>317</v>
      </c>
      <c r="H47" s="13">
        <f t="shared" si="1"/>
        <v>8949</v>
      </c>
      <c r="I47" s="8" t="s">
        <v>464</v>
      </c>
      <c r="J47" s="8" t="s">
        <v>52</v>
      </c>
      <c r="K47" s="2" t="s">
        <v>52</v>
      </c>
      <c r="L47" s="2" t="s">
        <v>52</v>
      </c>
      <c r="M47" s="2" t="s">
        <v>52</v>
      </c>
      <c r="N47" s="2" t="s">
        <v>52</v>
      </c>
    </row>
    <row r="48" spans="1:14" ht="30" customHeight="1">
      <c r="A48" s="8" t="s">
        <v>470</v>
      </c>
      <c r="B48" s="8" t="s">
        <v>467</v>
      </c>
      <c r="C48" s="8" t="s">
        <v>468</v>
      </c>
      <c r="D48" s="8" t="s">
        <v>70</v>
      </c>
      <c r="E48" s="13">
        <f>일위대가!F240</f>
        <v>780000</v>
      </c>
      <c r="F48" s="13">
        <f>일위대가!H240</f>
        <v>0</v>
      </c>
      <c r="G48" s="13">
        <f>일위대가!J240</f>
        <v>0</v>
      </c>
      <c r="H48" s="13">
        <f t="shared" si="1"/>
        <v>780000</v>
      </c>
      <c r="I48" s="8" t="s">
        <v>469</v>
      </c>
      <c r="J48" s="8" t="s">
        <v>52</v>
      </c>
      <c r="K48" s="2" t="s">
        <v>52</v>
      </c>
      <c r="L48" s="2" t="s">
        <v>52</v>
      </c>
      <c r="M48" s="2" t="s">
        <v>52</v>
      </c>
      <c r="N48" s="2" t="s">
        <v>52</v>
      </c>
    </row>
    <row r="49" spans="1:14" ht="30" customHeight="1">
      <c r="A49" s="8" t="s">
        <v>476</v>
      </c>
      <c r="B49" s="8" t="s">
        <v>473</v>
      </c>
      <c r="C49" s="8" t="s">
        <v>474</v>
      </c>
      <c r="D49" s="8" t="s">
        <v>60</v>
      </c>
      <c r="E49" s="13">
        <f>일위대가!F245</f>
        <v>846</v>
      </c>
      <c r="F49" s="13">
        <f>일위대가!H245</f>
        <v>8383</v>
      </c>
      <c r="G49" s="13">
        <f>일위대가!J245</f>
        <v>0</v>
      </c>
      <c r="H49" s="13">
        <f t="shared" si="1"/>
        <v>9229</v>
      </c>
      <c r="I49" s="8" t="s">
        <v>475</v>
      </c>
      <c r="J49" s="8" t="s">
        <v>52</v>
      </c>
      <c r="K49" s="2" t="s">
        <v>52</v>
      </c>
      <c r="L49" s="2" t="s">
        <v>52</v>
      </c>
      <c r="M49" s="2" t="s">
        <v>52</v>
      </c>
      <c r="N49" s="2" t="s">
        <v>52</v>
      </c>
    </row>
    <row r="50" spans="1:14" ht="30" customHeight="1">
      <c r="A50" s="8" t="s">
        <v>488</v>
      </c>
      <c r="B50" s="8" t="s">
        <v>485</v>
      </c>
      <c r="C50" s="8" t="s">
        <v>486</v>
      </c>
      <c r="D50" s="8" t="s">
        <v>60</v>
      </c>
      <c r="E50" s="13">
        <f>일위대가!F251</f>
        <v>28800</v>
      </c>
      <c r="F50" s="13">
        <f>일위대가!H251</f>
        <v>19733</v>
      </c>
      <c r="G50" s="13">
        <f>일위대가!J251</f>
        <v>591</v>
      </c>
      <c r="H50" s="13">
        <f t="shared" si="1"/>
        <v>49124</v>
      </c>
      <c r="I50" s="8" t="s">
        <v>487</v>
      </c>
      <c r="J50" s="8" t="s">
        <v>52</v>
      </c>
      <c r="K50" s="2" t="s">
        <v>52</v>
      </c>
      <c r="L50" s="2" t="s">
        <v>52</v>
      </c>
      <c r="M50" s="2" t="s">
        <v>52</v>
      </c>
      <c r="N50" s="2" t="s">
        <v>52</v>
      </c>
    </row>
    <row r="51" spans="1:14" ht="30" customHeight="1">
      <c r="A51" s="8" t="s">
        <v>579</v>
      </c>
      <c r="B51" s="8" t="s">
        <v>576</v>
      </c>
      <c r="C51" s="8" t="s">
        <v>577</v>
      </c>
      <c r="D51" s="8" t="s">
        <v>60</v>
      </c>
      <c r="E51" s="13">
        <f>일위대가!F257</f>
        <v>840</v>
      </c>
      <c r="F51" s="13">
        <f>일위대가!H257</f>
        <v>5046</v>
      </c>
      <c r="G51" s="13">
        <f>일위대가!J257</f>
        <v>0</v>
      </c>
      <c r="H51" s="13">
        <f t="shared" si="1"/>
        <v>5886</v>
      </c>
      <c r="I51" s="8" t="s">
        <v>578</v>
      </c>
      <c r="J51" s="8" t="s">
        <v>52</v>
      </c>
      <c r="K51" s="2" t="s">
        <v>52</v>
      </c>
      <c r="L51" s="2" t="s">
        <v>52</v>
      </c>
      <c r="M51" s="2" t="s">
        <v>52</v>
      </c>
      <c r="N51" s="2" t="s">
        <v>52</v>
      </c>
    </row>
    <row r="52" spans="1:14" ht="30" customHeight="1">
      <c r="A52" s="8" t="s">
        <v>588</v>
      </c>
      <c r="B52" s="8" t="s">
        <v>586</v>
      </c>
      <c r="C52" s="8" t="s">
        <v>52</v>
      </c>
      <c r="D52" s="8" t="s">
        <v>60</v>
      </c>
      <c r="E52" s="13">
        <f>일위대가!F263</f>
        <v>0</v>
      </c>
      <c r="F52" s="13">
        <f>일위대가!H263</f>
        <v>9655</v>
      </c>
      <c r="G52" s="13">
        <f>일위대가!J263</f>
        <v>193</v>
      </c>
      <c r="H52" s="13">
        <f t="shared" si="1"/>
        <v>9848</v>
      </c>
      <c r="I52" s="8" t="s">
        <v>587</v>
      </c>
      <c r="J52" s="8" t="s">
        <v>52</v>
      </c>
      <c r="K52" s="2" t="s">
        <v>52</v>
      </c>
      <c r="L52" s="2" t="s">
        <v>52</v>
      </c>
      <c r="M52" s="2" t="s">
        <v>52</v>
      </c>
      <c r="N52" s="2" t="s">
        <v>52</v>
      </c>
    </row>
    <row r="53" spans="1:14" ht="30" customHeight="1">
      <c r="A53" s="8" t="s">
        <v>598</v>
      </c>
      <c r="B53" s="8" t="s">
        <v>595</v>
      </c>
      <c r="C53" s="8" t="s">
        <v>596</v>
      </c>
      <c r="D53" s="8" t="s">
        <v>60</v>
      </c>
      <c r="E53" s="13">
        <f>일위대가!F269</f>
        <v>0</v>
      </c>
      <c r="F53" s="13">
        <f>일위대가!H269</f>
        <v>11606</v>
      </c>
      <c r="G53" s="13">
        <f>일위대가!J269</f>
        <v>116</v>
      </c>
      <c r="H53" s="13">
        <f t="shared" si="1"/>
        <v>11722</v>
      </c>
      <c r="I53" s="8" t="s">
        <v>597</v>
      </c>
      <c r="J53" s="8" t="s">
        <v>52</v>
      </c>
      <c r="K53" s="2" t="s">
        <v>52</v>
      </c>
      <c r="L53" s="2" t="s">
        <v>52</v>
      </c>
      <c r="M53" s="2" t="s">
        <v>52</v>
      </c>
      <c r="N53" s="2" t="s">
        <v>52</v>
      </c>
    </row>
    <row r="54" spans="1:14" ht="30" customHeight="1">
      <c r="A54" s="8" t="s">
        <v>603</v>
      </c>
      <c r="B54" s="8" t="s">
        <v>600</v>
      </c>
      <c r="C54" s="8" t="s">
        <v>601</v>
      </c>
      <c r="D54" s="8" t="s">
        <v>60</v>
      </c>
      <c r="E54" s="13">
        <f>일위대가!F275</f>
        <v>10707</v>
      </c>
      <c r="F54" s="13">
        <f>일위대가!H275</f>
        <v>1949</v>
      </c>
      <c r="G54" s="13">
        <f>일위대가!J275</f>
        <v>827</v>
      </c>
      <c r="H54" s="13">
        <f t="shared" si="1"/>
        <v>13483</v>
      </c>
      <c r="I54" s="8" t="s">
        <v>602</v>
      </c>
      <c r="J54" s="8" t="s">
        <v>52</v>
      </c>
      <c r="K54" s="2" t="s">
        <v>52</v>
      </c>
      <c r="L54" s="2" t="s">
        <v>52</v>
      </c>
      <c r="M54" s="2" t="s">
        <v>52</v>
      </c>
      <c r="N54" s="2" t="s">
        <v>52</v>
      </c>
    </row>
    <row r="55" spans="1:14" ht="30" customHeight="1">
      <c r="A55" s="8" t="s">
        <v>967</v>
      </c>
      <c r="B55" s="8" t="s">
        <v>965</v>
      </c>
      <c r="C55" s="8" t="s">
        <v>52</v>
      </c>
      <c r="D55" s="8" t="s">
        <v>409</v>
      </c>
      <c r="E55" s="13">
        <f>일위대가!F281</f>
        <v>50435</v>
      </c>
      <c r="F55" s="13">
        <f>일위대가!H281</f>
        <v>487463</v>
      </c>
      <c r="G55" s="13">
        <f>일위대가!J281</f>
        <v>206765</v>
      </c>
      <c r="H55" s="13">
        <f t="shared" si="1"/>
        <v>744663</v>
      </c>
      <c r="I55" s="8" t="s">
        <v>966</v>
      </c>
      <c r="J55" s="8" t="s">
        <v>52</v>
      </c>
      <c r="K55" s="2" t="s">
        <v>52</v>
      </c>
      <c r="L55" s="2" t="s">
        <v>52</v>
      </c>
      <c r="M55" s="2" t="s">
        <v>52</v>
      </c>
      <c r="N55" s="2" t="s">
        <v>52</v>
      </c>
    </row>
    <row r="56" spans="1:14" ht="30" customHeight="1">
      <c r="A56" s="8" t="s">
        <v>974</v>
      </c>
      <c r="B56" s="8" t="s">
        <v>865</v>
      </c>
      <c r="C56" s="8" t="s">
        <v>972</v>
      </c>
      <c r="D56" s="8" t="s">
        <v>867</v>
      </c>
      <c r="E56" s="13">
        <f>일위대가!F288</f>
        <v>20174</v>
      </c>
      <c r="F56" s="13">
        <f>일위대가!H288</f>
        <v>38972</v>
      </c>
      <c r="G56" s="13">
        <f>일위대가!J288</f>
        <v>82706</v>
      </c>
      <c r="H56" s="13">
        <f t="shared" si="1"/>
        <v>141852</v>
      </c>
      <c r="I56" s="8" t="s">
        <v>973</v>
      </c>
      <c r="J56" s="8" t="s">
        <v>52</v>
      </c>
      <c r="K56" s="2" t="s">
        <v>977</v>
      </c>
      <c r="L56" s="2" t="s">
        <v>52</v>
      </c>
      <c r="M56" s="2" t="s">
        <v>52</v>
      </c>
      <c r="N56" s="2" t="s">
        <v>63</v>
      </c>
    </row>
    <row r="57" spans="1:14" ht="30" customHeight="1">
      <c r="A57" s="8" t="s">
        <v>631</v>
      </c>
      <c r="B57" s="8" t="s">
        <v>629</v>
      </c>
      <c r="C57" s="8" t="s">
        <v>201</v>
      </c>
      <c r="D57" s="8" t="s">
        <v>100</v>
      </c>
      <c r="E57" s="13">
        <f>일위대가!F292</f>
        <v>0</v>
      </c>
      <c r="F57" s="13">
        <f>일위대가!H292</f>
        <v>4197</v>
      </c>
      <c r="G57" s="13">
        <f>일위대가!J292</f>
        <v>0</v>
      </c>
      <c r="H57" s="13">
        <f t="shared" si="1"/>
        <v>4197</v>
      </c>
      <c r="I57" s="8" t="s">
        <v>630</v>
      </c>
      <c r="J57" s="8" t="s">
        <v>52</v>
      </c>
      <c r="K57" s="2" t="s">
        <v>52</v>
      </c>
      <c r="L57" s="2" t="s">
        <v>52</v>
      </c>
      <c r="M57" s="2" t="s">
        <v>52</v>
      </c>
      <c r="N57" s="2" t="s">
        <v>52</v>
      </c>
    </row>
    <row r="58" spans="1:14" ht="30" customHeight="1">
      <c r="A58" s="8" t="s">
        <v>643</v>
      </c>
      <c r="B58" s="8" t="s">
        <v>141</v>
      </c>
      <c r="C58" s="8" t="s">
        <v>641</v>
      </c>
      <c r="D58" s="8" t="s">
        <v>60</v>
      </c>
      <c r="E58" s="13">
        <f>일위대가!F296</f>
        <v>0</v>
      </c>
      <c r="F58" s="13">
        <f>일위대가!H296</f>
        <v>912</v>
      </c>
      <c r="G58" s="13">
        <f>일위대가!J296</f>
        <v>0</v>
      </c>
      <c r="H58" s="13">
        <f t="shared" si="1"/>
        <v>912</v>
      </c>
      <c r="I58" s="8" t="s">
        <v>642</v>
      </c>
      <c r="J58" s="8" t="s">
        <v>52</v>
      </c>
      <c r="K58" s="2" t="s">
        <v>52</v>
      </c>
      <c r="L58" s="2" t="s">
        <v>52</v>
      </c>
      <c r="M58" s="2" t="s">
        <v>52</v>
      </c>
      <c r="N58" s="2" t="s">
        <v>52</v>
      </c>
    </row>
    <row r="59" spans="1:14" ht="30" customHeight="1">
      <c r="A59" s="8" t="s">
        <v>659</v>
      </c>
      <c r="B59" s="8" t="s">
        <v>656</v>
      </c>
      <c r="C59" s="8" t="s">
        <v>657</v>
      </c>
      <c r="D59" s="8" t="s">
        <v>429</v>
      </c>
      <c r="E59" s="13">
        <f>일위대가!F301</f>
        <v>251</v>
      </c>
      <c r="F59" s="13">
        <f>일위대가!H301</f>
        <v>5261</v>
      </c>
      <c r="G59" s="13">
        <f>일위대가!J301</f>
        <v>171</v>
      </c>
      <c r="H59" s="13">
        <f t="shared" si="1"/>
        <v>5683</v>
      </c>
      <c r="I59" s="8" t="s">
        <v>658</v>
      </c>
      <c r="J59" s="8" t="s">
        <v>52</v>
      </c>
      <c r="K59" s="2" t="s">
        <v>52</v>
      </c>
      <c r="L59" s="2" t="s">
        <v>52</v>
      </c>
      <c r="M59" s="2" t="s">
        <v>52</v>
      </c>
      <c r="N59" s="2" t="s">
        <v>52</v>
      </c>
    </row>
    <row r="60" spans="1:14" ht="30" customHeight="1">
      <c r="A60" s="8" t="s">
        <v>663</v>
      </c>
      <c r="B60" s="8" t="s">
        <v>656</v>
      </c>
      <c r="C60" s="8" t="s">
        <v>661</v>
      </c>
      <c r="D60" s="8" t="s">
        <v>429</v>
      </c>
      <c r="E60" s="13">
        <f>일위대가!F306</f>
        <v>85</v>
      </c>
      <c r="F60" s="13">
        <f>일위대가!H306</f>
        <v>5261</v>
      </c>
      <c r="G60" s="13">
        <f>일위대가!J306</f>
        <v>171</v>
      </c>
      <c r="H60" s="13">
        <f t="shared" si="1"/>
        <v>5517</v>
      </c>
      <c r="I60" s="8" t="s">
        <v>662</v>
      </c>
      <c r="J60" s="8" t="s">
        <v>52</v>
      </c>
      <c r="K60" s="2" t="s">
        <v>52</v>
      </c>
      <c r="L60" s="2" t="s">
        <v>52</v>
      </c>
      <c r="M60" s="2" t="s">
        <v>52</v>
      </c>
      <c r="N60" s="2" t="s">
        <v>52</v>
      </c>
    </row>
    <row r="61" spans="1:14" ht="30" customHeight="1">
      <c r="A61" s="8" t="s">
        <v>1000</v>
      </c>
      <c r="B61" s="8" t="s">
        <v>998</v>
      </c>
      <c r="C61" s="8" t="s">
        <v>657</v>
      </c>
      <c r="D61" s="8" t="s">
        <v>429</v>
      </c>
      <c r="E61" s="13">
        <f>일위대가!F319</f>
        <v>214</v>
      </c>
      <c r="F61" s="13">
        <f>일위대가!H319</f>
        <v>4192</v>
      </c>
      <c r="G61" s="13">
        <f>일위대가!J319</f>
        <v>137</v>
      </c>
      <c r="H61" s="13">
        <f t="shared" si="1"/>
        <v>4543</v>
      </c>
      <c r="I61" s="8" t="s">
        <v>999</v>
      </c>
      <c r="J61" s="8" t="s">
        <v>52</v>
      </c>
      <c r="K61" s="2" t="s">
        <v>52</v>
      </c>
      <c r="L61" s="2" t="s">
        <v>52</v>
      </c>
      <c r="M61" s="2" t="s">
        <v>52</v>
      </c>
      <c r="N61" s="2" t="s">
        <v>52</v>
      </c>
    </row>
    <row r="62" spans="1:14" ht="30" customHeight="1">
      <c r="A62" s="8" t="s">
        <v>1004</v>
      </c>
      <c r="B62" s="8" t="s">
        <v>1002</v>
      </c>
      <c r="C62" s="8" t="s">
        <v>657</v>
      </c>
      <c r="D62" s="8" t="s">
        <v>429</v>
      </c>
      <c r="E62" s="13">
        <f>일위대가!F332</f>
        <v>37</v>
      </c>
      <c r="F62" s="13">
        <f>일위대가!H332</f>
        <v>1069</v>
      </c>
      <c r="G62" s="13">
        <f>일위대가!J332</f>
        <v>34</v>
      </c>
      <c r="H62" s="13">
        <f t="shared" si="1"/>
        <v>1140</v>
      </c>
      <c r="I62" s="8" t="s">
        <v>1003</v>
      </c>
      <c r="J62" s="8" t="s">
        <v>52</v>
      </c>
      <c r="K62" s="2" t="s">
        <v>52</v>
      </c>
      <c r="L62" s="2" t="s">
        <v>52</v>
      </c>
      <c r="M62" s="2" t="s">
        <v>52</v>
      </c>
      <c r="N62" s="2" t="s">
        <v>52</v>
      </c>
    </row>
    <row r="63" spans="1:14" ht="30" customHeight="1">
      <c r="A63" s="8" t="s">
        <v>1008</v>
      </c>
      <c r="B63" s="8" t="s">
        <v>998</v>
      </c>
      <c r="C63" s="8" t="s">
        <v>661</v>
      </c>
      <c r="D63" s="8" t="s">
        <v>429</v>
      </c>
      <c r="E63" s="13">
        <f>일위대가!F345</f>
        <v>73</v>
      </c>
      <c r="F63" s="13">
        <f>일위대가!H345</f>
        <v>4192</v>
      </c>
      <c r="G63" s="13">
        <f>일위대가!J345</f>
        <v>137</v>
      </c>
      <c r="H63" s="13">
        <f t="shared" si="1"/>
        <v>4402</v>
      </c>
      <c r="I63" s="8" t="s">
        <v>1007</v>
      </c>
      <c r="J63" s="8" t="s">
        <v>52</v>
      </c>
      <c r="K63" s="2" t="s">
        <v>52</v>
      </c>
      <c r="L63" s="2" t="s">
        <v>52</v>
      </c>
      <c r="M63" s="2" t="s">
        <v>52</v>
      </c>
      <c r="N63" s="2" t="s">
        <v>52</v>
      </c>
    </row>
    <row r="64" spans="1:14" ht="30" customHeight="1">
      <c r="A64" s="8" t="s">
        <v>1011</v>
      </c>
      <c r="B64" s="8" t="s">
        <v>1002</v>
      </c>
      <c r="C64" s="8" t="s">
        <v>661</v>
      </c>
      <c r="D64" s="8" t="s">
        <v>429</v>
      </c>
      <c r="E64" s="13">
        <f>일위대가!F358</f>
        <v>12</v>
      </c>
      <c r="F64" s="13">
        <f>일위대가!H358</f>
        <v>1069</v>
      </c>
      <c r="G64" s="13">
        <f>일위대가!J358</f>
        <v>34</v>
      </c>
      <c r="H64" s="13">
        <f t="shared" si="1"/>
        <v>1115</v>
      </c>
      <c r="I64" s="8" t="s">
        <v>1010</v>
      </c>
      <c r="J64" s="8" t="s">
        <v>52</v>
      </c>
      <c r="K64" s="2" t="s">
        <v>52</v>
      </c>
      <c r="L64" s="2" t="s">
        <v>52</v>
      </c>
      <c r="M64" s="2" t="s">
        <v>52</v>
      </c>
      <c r="N64" s="2" t="s">
        <v>52</v>
      </c>
    </row>
    <row r="65" spans="1:14" ht="30" customHeight="1">
      <c r="A65" s="8" t="s">
        <v>1030</v>
      </c>
      <c r="B65" s="8" t="s">
        <v>1027</v>
      </c>
      <c r="C65" s="8" t="s">
        <v>1028</v>
      </c>
      <c r="D65" s="8" t="s">
        <v>867</v>
      </c>
      <c r="E65" s="13">
        <f>일위대가!F362</f>
        <v>0</v>
      </c>
      <c r="F65" s="13">
        <f>일위대가!H362</f>
        <v>0</v>
      </c>
      <c r="G65" s="13">
        <f>일위대가!J362</f>
        <v>137</v>
      </c>
      <c r="H65" s="13">
        <f t="shared" si="1"/>
        <v>137</v>
      </c>
      <c r="I65" s="8" t="s">
        <v>1029</v>
      </c>
      <c r="J65" s="8" t="s">
        <v>52</v>
      </c>
      <c r="K65" s="2" t="s">
        <v>977</v>
      </c>
      <c r="L65" s="2" t="s">
        <v>52</v>
      </c>
      <c r="M65" s="2" t="s">
        <v>52</v>
      </c>
      <c r="N65" s="2" t="s">
        <v>63</v>
      </c>
    </row>
    <row r="66" spans="1:14" ht="30" customHeight="1">
      <c r="A66" s="8" t="s">
        <v>674</v>
      </c>
      <c r="B66" s="8" t="s">
        <v>671</v>
      </c>
      <c r="C66" s="8" t="s">
        <v>672</v>
      </c>
      <c r="D66" s="8" t="s">
        <v>60</v>
      </c>
      <c r="E66" s="13">
        <f>일위대가!F367</f>
        <v>0</v>
      </c>
      <c r="F66" s="13">
        <f>일위대가!H367</f>
        <v>461</v>
      </c>
      <c r="G66" s="13">
        <f>일위대가!J367</f>
        <v>41</v>
      </c>
      <c r="H66" s="13">
        <f t="shared" si="1"/>
        <v>502</v>
      </c>
      <c r="I66" s="8" t="s">
        <v>673</v>
      </c>
      <c r="J66" s="8" t="s">
        <v>52</v>
      </c>
      <c r="K66" s="2" t="s">
        <v>52</v>
      </c>
      <c r="L66" s="2" t="s">
        <v>52</v>
      </c>
      <c r="M66" s="2" t="s">
        <v>52</v>
      </c>
      <c r="N66" s="2" t="s">
        <v>52</v>
      </c>
    </row>
    <row r="67" spans="1:14" ht="30" customHeight="1">
      <c r="A67" s="8" t="s">
        <v>707</v>
      </c>
      <c r="B67" s="8" t="s">
        <v>704</v>
      </c>
      <c r="C67" s="8" t="s">
        <v>705</v>
      </c>
      <c r="D67" s="8" t="s">
        <v>122</v>
      </c>
      <c r="E67" s="13">
        <f>일위대가!F373</f>
        <v>0</v>
      </c>
      <c r="F67" s="13">
        <f>일위대가!H373</f>
        <v>102512</v>
      </c>
      <c r="G67" s="13">
        <f>일위대가!J373</f>
        <v>2050</v>
      </c>
      <c r="H67" s="13">
        <f t="shared" si="1"/>
        <v>104562</v>
      </c>
      <c r="I67" s="8" t="s">
        <v>706</v>
      </c>
      <c r="J67" s="8" t="s">
        <v>52</v>
      </c>
      <c r="K67" s="2" t="s">
        <v>52</v>
      </c>
      <c r="L67" s="2" t="s">
        <v>52</v>
      </c>
      <c r="M67" s="2" t="s">
        <v>52</v>
      </c>
      <c r="N67" s="2" t="s">
        <v>52</v>
      </c>
    </row>
    <row r="68" spans="1:14" ht="30" customHeight="1">
      <c r="A68" s="8" t="s">
        <v>762</v>
      </c>
      <c r="B68" s="8" t="s">
        <v>760</v>
      </c>
      <c r="C68" s="8" t="s">
        <v>247</v>
      </c>
      <c r="D68" s="8" t="s">
        <v>60</v>
      </c>
      <c r="E68" s="13">
        <f>일위대가!F379</f>
        <v>793</v>
      </c>
      <c r="F68" s="13">
        <f>일위대가!H379</f>
        <v>0</v>
      </c>
      <c r="G68" s="13">
        <f>일위대가!J379</f>
        <v>0</v>
      </c>
      <c r="H68" s="13">
        <f t="shared" ref="H68:H93" si="2">E68+F68+G68</f>
        <v>793</v>
      </c>
      <c r="I68" s="8" t="s">
        <v>761</v>
      </c>
      <c r="J68" s="8" t="s">
        <v>52</v>
      </c>
      <c r="K68" s="2" t="s">
        <v>52</v>
      </c>
      <c r="L68" s="2" t="s">
        <v>52</v>
      </c>
      <c r="M68" s="2" t="s">
        <v>52</v>
      </c>
      <c r="N68" s="2" t="s">
        <v>52</v>
      </c>
    </row>
    <row r="69" spans="1:14" ht="30" customHeight="1">
      <c r="A69" s="8" t="s">
        <v>766</v>
      </c>
      <c r="B69" s="8" t="s">
        <v>760</v>
      </c>
      <c r="C69" s="8" t="s">
        <v>764</v>
      </c>
      <c r="D69" s="8" t="s">
        <v>60</v>
      </c>
      <c r="E69" s="13">
        <f>일위대가!F384</f>
        <v>0</v>
      </c>
      <c r="F69" s="13">
        <f>일위대가!H384</f>
        <v>3143</v>
      </c>
      <c r="G69" s="13">
        <f>일위대가!J384</f>
        <v>0</v>
      </c>
      <c r="H69" s="13">
        <f t="shared" si="2"/>
        <v>3143</v>
      </c>
      <c r="I69" s="8" t="s">
        <v>765</v>
      </c>
      <c r="J69" s="8" t="s">
        <v>52</v>
      </c>
      <c r="K69" s="2" t="s">
        <v>52</v>
      </c>
      <c r="L69" s="2" t="s">
        <v>52</v>
      </c>
      <c r="M69" s="2" t="s">
        <v>52</v>
      </c>
      <c r="N69" s="2" t="s">
        <v>52</v>
      </c>
    </row>
    <row r="70" spans="1:14" ht="30" customHeight="1">
      <c r="A70" s="8" t="s">
        <v>772</v>
      </c>
      <c r="B70" s="8" t="s">
        <v>769</v>
      </c>
      <c r="C70" s="8" t="s">
        <v>770</v>
      </c>
      <c r="D70" s="8" t="s">
        <v>60</v>
      </c>
      <c r="E70" s="13">
        <f>일위대가!F394</f>
        <v>1478</v>
      </c>
      <c r="F70" s="13">
        <f>일위대가!H394</f>
        <v>7711</v>
      </c>
      <c r="G70" s="13">
        <f>일위대가!J394</f>
        <v>154</v>
      </c>
      <c r="H70" s="13">
        <f t="shared" si="2"/>
        <v>9343</v>
      </c>
      <c r="I70" s="8" t="s">
        <v>771</v>
      </c>
      <c r="J70" s="8" t="s">
        <v>52</v>
      </c>
      <c r="K70" s="2" t="s">
        <v>52</v>
      </c>
      <c r="L70" s="2" t="s">
        <v>52</v>
      </c>
      <c r="M70" s="2" t="s">
        <v>52</v>
      </c>
      <c r="N70" s="2" t="s">
        <v>52</v>
      </c>
    </row>
    <row r="71" spans="1:14" ht="30" customHeight="1">
      <c r="A71" s="8" t="s">
        <v>777</v>
      </c>
      <c r="B71" s="8" t="s">
        <v>774</v>
      </c>
      <c r="C71" s="8" t="s">
        <v>775</v>
      </c>
      <c r="D71" s="8" t="s">
        <v>60</v>
      </c>
      <c r="E71" s="13">
        <f>일위대가!F399</f>
        <v>834</v>
      </c>
      <c r="F71" s="13">
        <f>일위대가!H399</f>
        <v>0</v>
      </c>
      <c r="G71" s="13">
        <f>일위대가!J399</f>
        <v>0</v>
      </c>
      <c r="H71" s="13">
        <f t="shared" si="2"/>
        <v>834</v>
      </c>
      <c r="I71" s="8" t="s">
        <v>776</v>
      </c>
      <c r="J71" s="8" t="s">
        <v>52</v>
      </c>
      <c r="K71" s="2" t="s">
        <v>52</v>
      </c>
      <c r="L71" s="2" t="s">
        <v>52</v>
      </c>
      <c r="M71" s="2" t="s">
        <v>52</v>
      </c>
      <c r="N71" s="2" t="s">
        <v>52</v>
      </c>
    </row>
    <row r="72" spans="1:14" ht="30" customHeight="1">
      <c r="A72" s="8" t="s">
        <v>781</v>
      </c>
      <c r="B72" s="8" t="s">
        <v>779</v>
      </c>
      <c r="C72" s="8" t="s">
        <v>257</v>
      </c>
      <c r="D72" s="8" t="s">
        <v>60</v>
      </c>
      <c r="E72" s="13">
        <f>일위대가!F406</f>
        <v>0</v>
      </c>
      <c r="F72" s="13">
        <f>일위대가!H406</f>
        <v>4929</v>
      </c>
      <c r="G72" s="13">
        <f>일위대가!J406</f>
        <v>0</v>
      </c>
      <c r="H72" s="13">
        <f t="shared" si="2"/>
        <v>4929</v>
      </c>
      <c r="I72" s="8" t="s">
        <v>780</v>
      </c>
      <c r="J72" s="8" t="s">
        <v>52</v>
      </c>
      <c r="K72" s="2" t="s">
        <v>52</v>
      </c>
      <c r="L72" s="2" t="s">
        <v>52</v>
      </c>
      <c r="M72" s="2" t="s">
        <v>52</v>
      </c>
      <c r="N72" s="2" t="s">
        <v>52</v>
      </c>
    </row>
    <row r="73" spans="1:14" ht="30" customHeight="1">
      <c r="A73" s="8" t="s">
        <v>809</v>
      </c>
      <c r="B73" s="8" t="s">
        <v>704</v>
      </c>
      <c r="C73" s="8" t="s">
        <v>807</v>
      </c>
      <c r="D73" s="8" t="s">
        <v>122</v>
      </c>
      <c r="E73" s="13">
        <f>일위대가!F412</f>
        <v>0</v>
      </c>
      <c r="F73" s="13">
        <f>일위대가!H412</f>
        <v>145293</v>
      </c>
      <c r="G73" s="13">
        <f>일위대가!J412</f>
        <v>2905</v>
      </c>
      <c r="H73" s="13">
        <f t="shared" si="2"/>
        <v>148198</v>
      </c>
      <c r="I73" s="8" t="s">
        <v>808</v>
      </c>
      <c r="J73" s="8" t="s">
        <v>52</v>
      </c>
      <c r="K73" s="2" t="s">
        <v>52</v>
      </c>
      <c r="L73" s="2" t="s">
        <v>52</v>
      </c>
      <c r="M73" s="2" t="s">
        <v>52</v>
      </c>
      <c r="N73" s="2" t="s">
        <v>52</v>
      </c>
    </row>
    <row r="74" spans="1:14" ht="30" customHeight="1">
      <c r="A74" s="8" t="s">
        <v>823</v>
      </c>
      <c r="B74" s="8" t="s">
        <v>820</v>
      </c>
      <c r="C74" s="8" t="s">
        <v>821</v>
      </c>
      <c r="D74" s="8" t="s">
        <v>429</v>
      </c>
      <c r="E74" s="13">
        <f>일위대가!F417</f>
        <v>251</v>
      </c>
      <c r="F74" s="13">
        <f>일위대가!H417</f>
        <v>5639</v>
      </c>
      <c r="G74" s="13">
        <f>일위대가!J417</f>
        <v>182</v>
      </c>
      <c r="H74" s="13">
        <f t="shared" si="2"/>
        <v>6072</v>
      </c>
      <c r="I74" s="8" t="s">
        <v>822</v>
      </c>
      <c r="J74" s="8" t="s">
        <v>52</v>
      </c>
      <c r="K74" s="2" t="s">
        <v>52</v>
      </c>
      <c r="L74" s="2" t="s">
        <v>52</v>
      </c>
      <c r="M74" s="2" t="s">
        <v>52</v>
      </c>
      <c r="N74" s="2" t="s">
        <v>52</v>
      </c>
    </row>
    <row r="75" spans="1:14" ht="30" customHeight="1">
      <c r="A75" s="8" t="s">
        <v>1133</v>
      </c>
      <c r="B75" s="8" t="s">
        <v>998</v>
      </c>
      <c r="C75" s="8" t="s">
        <v>821</v>
      </c>
      <c r="D75" s="8" t="s">
        <v>429</v>
      </c>
      <c r="E75" s="13">
        <f>일위대가!F430</f>
        <v>214</v>
      </c>
      <c r="F75" s="13">
        <f>일위대가!H430</f>
        <v>4490</v>
      </c>
      <c r="G75" s="13">
        <f>일위대가!J430</f>
        <v>146</v>
      </c>
      <c r="H75" s="13">
        <f t="shared" si="2"/>
        <v>4850</v>
      </c>
      <c r="I75" s="8" t="s">
        <v>1132</v>
      </c>
      <c r="J75" s="8" t="s">
        <v>52</v>
      </c>
      <c r="K75" s="2" t="s">
        <v>52</v>
      </c>
      <c r="L75" s="2" t="s">
        <v>52</v>
      </c>
      <c r="M75" s="2" t="s">
        <v>52</v>
      </c>
      <c r="N75" s="2" t="s">
        <v>52</v>
      </c>
    </row>
    <row r="76" spans="1:14" ht="30" customHeight="1">
      <c r="A76" s="8" t="s">
        <v>1136</v>
      </c>
      <c r="B76" s="8" t="s">
        <v>1002</v>
      </c>
      <c r="C76" s="8" t="s">
        <v>821</v>
      </c>
      <c r="D76" s="8" t="s">
        <v>429</v>
      </c>
      <c r="E76" s="13">
        <f>일위대가!F443</f>
        <v>37</v>
      </c>
      <c r="F76" s="13">
        <f>일위대가!H443</f>
        <v>1149</v>
      </c>
      <c r="G76" s="13">
        <f>일위대가!J443</f>
        <v>36</v>
      </c>
      <c r="H76" s="13">
        <f t="shared" si="2"/>
        <v>1222</v>
      </c>
      <c r="I76" s="8" t="s">
        <v>1135</v>
      </c>
      <c r="J76" s="8" t="s">
        <v>52</v>
      </c>
      <c r="K76" s="2" t="s">
        <v>52</v>
      </c>
      <c r="L76" s="2" t="s">
        <v>52</v>
      </c>
      <c r="M76" s="2" t="s">
        <v>52</v>
      </c>
      <c r="N76" s="2" t="s">
        <v>52</v>
      </c>
    </row>
    <row r="77" spans="1:14" ht="30" customHeight="1">
      <c r="A77" s="8" t="s">
        <v>833</v>
      </c>
      <c r="B77" s="8" t="s">
        <v>830</v>
      </c>
      <c r="C77" s="8" t="s">
        <v>831</v>
      </c>
      <c r="D77" s="8" t="s">
        <v>70</v>
      </c>
      <c r="E77" s="13">
        <f>일위대가!F449</f>
        <v>0</v>
      </c>
      <c r="F77" s="13">
        <f>일위대가!H449</f>
        <v>82781</v>
      </c>
      <c r="G77" s="13">
        <f>일위대가!J449</f>
        <v>0</v>
      </c>
      <c r="H77" s="13">
        <f t="shared" si="2"/>
        <v>82781</v>
      </c>
      <c r="I77" s="8" t="s">
        <v>832</v>
      </c>
      <c r="J77" s="8" t="s">
        <v>52</v>
      </c>
      <c r="K77" s="2" t="s">
        <v>52</v>
      </c>
      <c r="L77" s="2" t="s">
        <v>52</v>
      </c>
      <c r="M77" s="2" t="s">
        <v>52</v>
      </c>
      <c r="N77" s="2" t="s">
        <v>52</v>
      </c>
    </row>
    <row r="78" spans="1:14" ht="30" customHeight="1">
      <c r="A78" s="8" t="s">
        <v>838</v>
      </c>
      <c r="B78" s="8" t="s">
        <v>835</v>
      </c>
      <c r="C78" s="8" t="s">
        <v>836</v>
      </c>
      <c r="D78" s="8" t="s">
        <v>60</v>
      </c>
      <c r="E78" s="13">
        <f>일위대가!F455</f>
        <v>0</v>
      </c>
      <c r="F78" s="13">
        <f>일위대가!H455</f>
        <v>80986</v>
      </c>
      <c r="G78" s="13">
        <f>일위대가!J455</f>
        <v>809</v>
      </c>
      <c r="H78" s="13">
        <f t="shared" si="2"/>
        <v>81795</v>
      </c>
      <c r="I78" s="8" t="s">
        <v>837</v>
      </c>
      <c r="J78" s="8" t="s">
        <v>52</v>
      </c>
      <c r="K78" s="2" t="s">
        <v>52</v>
      </c>
      <c r="L78" s="2" t="s">
        <v>52</v>
      </c>
      <c r="M78" s="2" t="s">
        <v>52</v>
      </c>
      <c r="N78" s="2" t="s">
        <v>52</v>
      </c>
    </row>
    <row r="79" spans="1:14" ht="30" customHeight="1">
      <c r="A79" s="8" t="s">
        <v>1168</v>
      </c>
      <c r="B79" s="8" t="s">
        <v>1165</v>
      </c>
      <c r="C79" s="8" t="s">
        <v>1166</v>
      </c>
      <c r="D79" s="8" t="s">
        <v>70</v>
      </c>
      <c r="E79" s="13">
        <f>일위대가!F459</f>
        <v>0</v>
      </c>
      <c r="F79" s="13">
        <f>일위대가!H459</f>
        <v>82781</v>
      </c>
      <c r="G79" s="13">
        <f>일위대가!J459</f>
        <v>0</v>
      </c>
      <c r="H79" s="13">
        <f t="shared" si="2"/>
        <v>82781</v>
      </c>
      <c r="I79" s="8" t="s">
        <v>1167</v>
      </c>
      <c r="J79" s="8" t="s">
        <v>52</v>
      </c>
      <c r="K79" s="2" t="s">
        <v>52</v>
      </c>
      <c r="L79" s="2" t="s">
        <v>52</v>
      </c>
      <c r="M79" s="2" t="s">
        <v>52</v>
      </c>
      <c r="N79" s="2" t="s">
        <v>52</v>
      </c>
    </row>
    <row r="80" spans="1:14" ht="30" customHeight="1">
      <c r="A80" s="8" t="s">
        <v>1179</v>
      </c>
      <c r="B80" s="8" t="s">
        <v>1180</v>
      </c>
      <c r="C80" s="8" t="s">
        <v>1181</v>
      </c>
      <c r="D80" s="8" t="s">
        <v>867</v>
      </c>
      <c r="E80" s="13">
        <f>일위대가!F466</f>
        <v>18185</v>
      </c>
      <c r="F80" s="13">
        <f>일위대가!H466</f>
        <v>38972</v>
      </c>
      <c r="G80" s="13">
        <f>일위대가!J466</f>
        <v>21214</v>
      </c>
      <c r="H80" s="13">
        <f t="shared" si="2"/>
        <v>78371</v>
      </c>
      <c r="I80" s="8" t="s">
        <v>1182</v>
      </c>
      <c r="J80" s="8" t="s">
        <v>52</v>
      </c>
      <c r="K80" s="2" t="s">
        <v>977</v>
      </c>
      <c r="L80" s="2" t="s">
        <v>52</v>
      </c>
      <c r="M80" s="2" t="s">
        <v>52</v>
      </c>
      <c r="N80" s="2" t="s">
        <v>63</v>
      </c>
    </row>
    <row r="81" spans="1:14" ht="30" customHeight="1">
      <c r="A81" s="8" t="s">
        <v>1191</v>
      </c>
      <c r="B81" s="8" t="s">
        <v>1192</v>
      </c>
      <c r="C81" s="8" t="s">
        <v>1193</v>
      </c>
      <c r="D81" s="8" t="s">
        <v>867</v>
      </c>
      <c r="E81" s="13">
        <f>일위대가!F473</f>
        <v>1077</v>
      </c>
      <c r="F81" s="13">
        <f>일위대가!H473</f>
        <v>25683</v>
      </c>
      <c r="G81" s="13">
        <f>일위대가!J473</f>
        <v>440</v>
      </c>
      <c r="H81" s="13">
        <f t="shared" si="2"/>
        <v>27200</v>
      </c>
      <c r="I81" s="8" t="s">
        <v>1194</v>
      </c>
      <c r="J81" s="8" t="s">
        <v>52</v>
      </c>
      <c r="K81" s="2" t="s">
        <v>977</v>
      </c>
      <c r="L81" s="2" t="s">
        <v>52</v>
      </c>
      <c r="M81" s="2" t="s">
        <v>52</v>
      </c>
      <c r="N81" s="2" t="s">
        <v>63</v>
      </c>
    </row>
    <row r="82" spans="1:14" ht="30" customHeight="1">
      <c r="A82" s="8" t="s">
        <v>1207</v>
      </c>
      <c r="B82" s="8" t="s">
        <v>1208</v>
      </c>
      <c r="C82" s="8" t="s">
        <v>1209</v>
      </c>
      <c r="D82" s="8" t="s">
        <v>867</v>
      </c>
      <c r="E82" s="13">
        <f>일위대가!F480</f>
        <v>28195</v>
      </c>
      <c r="F82" s="13">
        <f>일위대가!H480</f>
        <v>38972</v>
      </c>
      <c r="G82" s="13">
        <f>일위대가!J480</f>
        <v>18299</v>
      </c>
      <c r="H82" s="13">
        <f t="shared" si="2"/>
        <v>85466</v>
      </c>
      <c r="I82" s="8" t="s">
        <v>1210</v>
      </c>
      <c r="J82" s="8" t="s">
        <v>52</v>
      </c>
      <c r="K82" s="2" t="s">
        <v>977</v>
      </c>
      <c r="L82" s="2" t="s">
        <v>52</v>
      </c>
      <c r="M82" s="2" t="s">
        <v>52</v>
      </c>
      <c r="N82" s="2" t="s">
        <v>63</v>
      </c>
    </row>
    <row r="83" spans="1:14" ht="30" customHeight="1">
      <c r="A83" s="8" t="s">
        <v>1219</v>
      </c>
      <c r="B83" s="8" t="s">
        <v>1220</v>
      </c>
      <c r="C83" s="8" t="s">
        <v>1209</v>
      </c>
      <c r="D83" s="8" t="s">
        <v>867</v>
      </c>
      <c r="E83" s="13">
        <f>일위대가!F484</f>
        <v>0</v>
      </c>
      <c r="F83" s="13">
        <f>일위대가!H484</f>
        <v>0</v>
      </c>
      <c r="G83" s="13">
        <f>일위대가!J484</f>
        <v>386</v>
      </c>
      <c r="H83" s="13">
        <f t="shared" si="2"/>
        <v>386</v>
      </c>
      <c r="I83" s="8" t="s">
        <v>1221</v>
      </c>
      <c r="J83" s="8" t="s">
        <v>52</v>
      </c>
      <c r="K83" s="2" t="s">
        <v>977</v>
      </c>
      <c r="L83" s="2" t="s">
        <v>52</v>
      </c>
      <c r="M83" s="2" t="s">
        <v>52</v>
      </c>
      <c r="N83" s="2" t="s">
        <v>63</v>
      </c>
    </row>
    <row r="84" spans="1:14" ht="30" customHeight="1">
      <c r="A84" s="8" t="s">
        <v>858</v>
      </c>
      <c r="B84" s="8" t="s">
        <v>856</v>
      </c>
      <c r="C84" s="8" t="s">
        <v>52</v>
      </c>
      <c r="D84" s="8" t="s">
        <v>60</v>
      </c>
      <c r="E84" s="13">
        <f>일위대가!F494</f>
        <v>2624</v>
      </c>
      <c r="F84" s="13">
        <f>일위대가!H494</f>
        <v>0</v>
      </c>
      <c r="G84" s="13">
        <f>일위대가!J494</f>
        <v>0</v>
      </c>
      <c r="H84" s="13">
        <f t="shared" si="2"/>
        <v>2624</v>
      </c>
      <c r="I84" s="8" t="s">
        <v>857</v>
      </c>
      <c r="J84" s="8" t="s">
        <v>52</v>
      </c>
      <c r="K84" s="2" t="s">
        <v>52</v>
      </c>
      <c r="L84" s="2" t="s">
        <v>52</v>
      </c>
      <c r="M84" s="2" t="s">
        <v>52</v>
      </c>
      <c r="N84" s="2" t="s">
        <v>52</v>
      </c>
    </row>
    <row r="85" spans="1:14" ht="30" customHeight="1">
      <c r="A85" s="8" t="s">
        <v>862</v>
      </c>
      <c r="B85" s="8" t="s">
        <v>860</v>
      </c>
      <c r="C85" s="8" t="s">
        <v>414</v>
      </c>
      <c r="D85" s="8" t="s">
        <v>60</v>
      </c>
      <c r="E85" s="13">
        <f>일위대가!F500</f>
        <v>0</v>
      </c>
      <c r="F85" s="13">
        <f>일위대가!H500</f>
        <v>20684</v>
      </c>
      <c r="G85" s="13">
        <f>일위대가!J500</f>
        <v>620</v>
      </c>
      <c r="H85" s="13">
        <f t="shared" si="2"/>
        <v>21304</v>
      </c>
      <c r="I85" s="8" t="s">
        <v>861</v>
      </c>
      <c r="J85" s="8" t="s">
        <v>52</v>
      </c>
      <c r="K85" s="2" t="s">
        <v>52</v>
      </c>
      <c r="L85" s="2" t="s">
        <v>52</v>
      </c>
      <c r="M85" s="2" t="s">
        <v>52</v>
      </c>
      <c r="N85" s="2" t="s">
        <v>52</v>
      </c>
    </row>
    <row r="86" spans="1:14" ht="30" customHeight="1">
      <c r="A86" s="8" t="s">
        <v>869</v>
      </c>
      <c r="B86" s="8" t="s">
        <v>865</v>
      </c>
      <c r="C86" s="8" t="s">
        <v>866</v>
      </c>
      <c r="D86" s="8" t="s">
        <v>867</v>
      </c>
      <c r="E86" s="13">
        <f>일위대가!F507</f>
        <v>9645</v>
      </c>
      <c r="F86" s="13">
        <f>일위대가!H507</f>
        <v>38972</v>
      </c>
      <c r="G86" s="13">
        <f>일위대가!J507</f>
        <v>48110</v>
      </c>
      <c r="H86" s="13">
        <f t="shared" si="2"/>
        <v>96727</v>
      </c>
      <c r="I86" s="8" t="s">
        <v>868</v>
      </c>
      <c r="J86" s="8" t="s">
        <v>52</v>
      </c>
      <c r="K86" s="2" t="s">
        <v>977</v>
      </c>
      <c r="L86" s="2" t="s">
        <v>52</v>
      </c>
      <c r="M86" s="2" t="s">
        <v>52</v>
      </c>
      <c r="N86" s="2" t="s">
        <v>63</v>
      </c>
    </row>
    <row r="87" spans="1:14" ht="30" customHeight="1">
      <c r="A87" s="8" t="s">
        <v>879</v>
      </c>
      <c r="B87" s="8" t="s">
        <v>876</v>
      </c>
      <c r="C87" s="8" t="s">
        <v>877</v>
      </c>
      <c r="D87" s="8" t="s">
        <v>207</v>
      </c>
      <c r="E87" s="13">
        <f>일위대가!F513</f>
        <v>0</v>
      </c>
      <c r="F87" s="13">
        <f>일위대가!H513</f>
        <v>20186</v>
      </c>
      <c r="G87" s="13">
        <f>일위대가!J513</f>
        <v>403</v>
      </c>
      <c r="H87" s="13">
        <f t="shared" si="2"/>
        <v>20589</v>
      </c>
      <c r="I87" s="8" t="s">
        <v>878</v>
      </c>
      <c r="J87" s="8" t="s">
        <v>52</v>
      </c>
      <c r="K87" s="2" t="s">
        <v>52</v>
      </c>
      <c r="L87" s="2" t="s">
        <v>52</v>
      </c>
      <c r="M87" s="2" t="s">
        <v>52</v>
      </c>
      <c r="N87" s="2" t="s">
        <v>52</v>
      </c>
    </row>
    <row r="88" spans="1:14" ht="30" customHeight="1">
      <c r="A88" s="8" t="s">
        <v>885</v>
      </c>
      <c r="B88" s="8" t="s">
        <v>882</v>
      </c>
      <c r="C88" s="8" t="s">
        <v>883</v>
      </c>
      <c r="D88" s="8" t="s">
        <v>409</v>
      </c>
      <c r="E88" s="13">
        <f>일위대가!F520</f>
        <v>29479</v>
      </c>
      <c r="F88" s="13">
        <f>일위대가!H520</f>
        <v>0</v>
      </c>
      <c r="G88" s="13">
        <f>일위대가!J520</f>
        <v>0</v>
      </c>
      <c r="H88" s="13">
        <f t="shared" si="2"/>
        <v>29479</v>
      </c>
      <c r="I88" s="8" t="s">
        <v>884</v>
      </c>
      <c r="J88" s="8" t="s">
        <v>52</v>
      </c>
      <c r="K88" s="2" t="s">
        <v>52</v>
      </c>
      <c r="L88" s="2" t="s">
        <v>52</v>
      </c>
      <c r="M88" s="2" t="s">
        <v>52</v>
      </c>
      <c r="N88" s="2" t="s">
        <v>52</v>
      </c>
    </row>
    <row r="89" spans="1:14" ht="30" customHeight="1">
      <c r="A89" s="8" t="s">
        <v>922</v>
      </c>
      <c r="B89" s="8" t="s">
        <v>473</v>
      </c>
      <c r="C89" s="8" t="s">
        <v>920</v>
      </c>
      <c r="D89" s="8" t="s">
        <v>60</v>
      </c>
      <c r="E89" s="13">
        <f>일위대가!F526</f>
        <v>846</v>
      </c>
      <c r="F89" s="13">
        <f>일위대가!H526</f>
        <v>0</v>
      </c>
      <c r="G89" s="13">
        <f>일위대가!J526</f>
        <v>0</v>
      </c>
      <c r="H89" s="13">
        <f t="shared" si="2"/>
        <v>846</v>
      </c>
      <c r="I89" s="8" t="s">
        <v>921</v>
      </c>
      <c r="J89" s="8" t="s">
        <v>52</v>
      </c>
      <c r="K89" s="2" t="s">
        <v>52</v>
      </c>
      <c r="L89" s="2" t="s">
        <v>52</v>
      </c>
      <c r="M89" s="2" t="s">
        <v>52</v>
      </c>
      <c r="N89" s="2" t="s">
        <v>52</v>
      </c>
    </row>
    <row r="90" spans="1:14" ht="30" customHeight="1">
      <c r="A90" s="8" t="s">
        <v>926</v>
      </c>
      <c r="B90" s="8" t="s">
        <v>473</v>
      </c>
      <c r="C90" s="8" t="s">
        <v>924</v>
      </c>
      <c r="D90" s="8" t="s">
        <v>60</v>
      </c>
      <c r="E90" s="13">
        <f>일위대가!F533</f>
        <v>0</v>
      </c>
      <c r="F90" s="13">
        <f>일위대가!H533</f>
        <v>8383</v>
      </c>
      <c r="G90" s="13">
        <f>일위대가!J533</f>
        <v>0</v>
      </c>
      <c r="H90" s="13">
        <f t="shared" si="2"/>
        <v>8383</v>
      </c>
      <c r="I90" s="8" t="s">
        <v>925</v>
      </c>
      <c r="J90" s="8" t="s">
        <v>52</v>
      </c>
      <c r="K90" s="2" t="s">
        <v>52</v>
      </c>
      <c r="L90" s="2" t="s">
        <v>52</v>
      </c>
      <c r="M90" s="2" t="s">
        <v>52</v>
      </c>
      <c r="N90" s="2" t="s">
        <v>52</v>
      </c>
    </row>
    <row r="91" spans="1:14" ht="30" customHeight="1">
      <c r="A91" s="8" t="s">
        <v>936</v>
      </c>
      <c r="B91" s="8" t="s">
        <v>485</v>
      </c>
      <c r="C91" s="8" t="s">
        <v>52</v>
      </c>
      <c r="D91" s="8" t="s">
        <v>60</v>
      </c>
      <c r="E91" s="13">
        <f>일위대가!F539</f>
        <v>0</v>
      </c>
      <c r="F91" s="13">
        <f>일위대가!H539</f>
        <v>19733</v>
      </c>
      <c r="G91" s="13">
        <f>일위대가!J539</f>
        <v>591</v>
      </c>
      <c r="H91" s="13">
        <f t="shared" si="2"/>
        <v>20324</v>
      </c>
      <c r="I91" s="8" t="s">
        <v>935</v>
      </c>
      <c r="J91" s="8" t="s">
        <v>52</v>
      </c>
      <c r="K91" s="2" t="s">
        <v>52</v>
      </c>
      <c r="L91" s="2" t="s">
        <v>52</v>
      </c>
      <c r="M91" s="2" t="s">
        <v>52</v>
      </c>
      <c r="N91" s="2" t="s">
        <v>52</v>
      </c>
    </row>
    <row r="92" spans="1:14" ht="30" customHeight="1">
      <c r="A92" s="8" t="s">
        <v>1298</v>
      </c>
      <c r="B92" s="8" t="s">
        <v>1299</v>
      </c>
      <c r="C92" s="8" t="s">
        <v>866</v>
      </c>
      <c r="D92" s="8" t="s">
        <v>867</v>
      </c>
      <c r="E92" s="13">
        <f>일위대가!F546</f>
        <v>29471</v>
      </c>
      <c r="F92" s="13">
        <f>일위대가!H546</f>
        <v>38972</v>
      </c>
      <c r="G92" s="13">
        <f>일위대가!J546</f>
        <v>15434</v>
      </c>
      <c r="H92" s="13">
        <f t="shared" si="2"/>
        <v>83877</v>
      </c>
      <c r="I92" s="8" t="s">
        <v>1300</v>
      </c>
      <c r="J92" s="8" t="s">
        <v>52</v>
      </c>
      <c r="K92" s="2" t="s">
        <v>977</v>
      </c>
      <c r="L92" s="2" t="s">
        <v>52</v>
      </c>
      <c r="M92" s="2" t="s">
        <v>52</v>
      </c>
      <c r="N92" s="2" t="s">
        <v>63</v>
      </c>
    </row>
    <row r="93" spans="1:14" ht="30" customHeight="1">
      <c r="A93" s="8" t="s">
        <v>1307</v>
      </c>
      <c r="B93" s="8" t="s">
        <v>1308</v>
      </c>
      <c r="C93" s="8" t="s">
        <v>1309</v>
      </c>
      <c r="D93" s="8" t="s">
        <v>867</v>
      </c>
      <c r="E93" s="13">
        <f>일위대가!F553</f>
        <v>15882</v>
      </c>
      <c r="F93" s="13">
        <f>일위대가!H553</f>
        <v>33064</v>
      </c>
      <c r="G93" s="13">
        <f>일위대가!J553</f>
        <v>17839</v>
      </c>
      <c r="H93" s="13">
        <f t="shared" si="2"/>
        <v>66785</v>
      </c>
      <c r="I93" s="8" t="s">
        <v>1310</v>
      </c>
      <c r="J93" s="8" t="s">
        <v>52</v>
      </c>
      <c r="K93" s="2" t="s">
        <v>977</v>
      </c>
      <c r="L93" s="2" t="s">
        <v>52</v>
      </c>
      <c r="M93" s="2" t="s">
        <v>52</v>
      </c>
      <c r="N93" s="2" t="s">
        <v>63</v>
      </c>
    </row>
  </sheetData>
  <mergeCells count="2">
    <mergeCell ref="A1:J1"/>
    <mergeCell ref="A2:J2"/>
  </mergeCells>
  <phoneticPr fontId="1" type="noConversion"/>
  <pageMargins left="0.78740157480314954" right="0" top="0.39370078740157477" bottom="0.39370078740157477" header="0" footer="0"/>
  <pageSetup paperSize="9" scale="8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Y553"/>
  <sheetViews>
    <sheetView topLeftCell="A236" zoomScale="80" zoomScaleNormal="80" workbookViewId="0">
      <selection activeCell="E250" sqref="E250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</cols>
  <sheetData>
    <row r="1" spans="1:51" ht="30" customHeight="1">
      <c r="A1" s="179" t="s">
        <v>1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</row>
    <row r="2" spans="1:51" ht="30" customHeight="1">
      <c r="A2" s="180" t="s">
        <v>2</v>
      </c>
      <c r="B2" s="180" t="s">
        <v>3</v>
      </c>
      <c r="C2" s="180" t="s">
        <v>4</v>
      </c>
      <c r="D2" s="180" t="s">
        <v>5</v>
      </c>
      <c r="E2" s="180" t="s">
        <v>6</v>
      </c>
      <c r="F2" s="180"/>
      <c r="G2" s="180" t="s">
        <v>9</v>
      </c>
      <c r="H2" s="180"/>
      <c r="I2" s="180" t="s">
        <v>10</v>
      </c>
      <c r="J2" s="180"/>
      <c r="K2" s="180" t="s">
        <v>11</v>
      </c>
      <c r="L2" s="180"/>
      <c r="M2" s="180" t="s">
        <v>12</v>
      </c>
      <c r="N2" s="182" t="s">
        <v>539</v>
      </c>
      <c r="O2" s="182" t="s">
        <v>20</v>
      </c>
      <c r="P2" s="182" t="s">
        <v>22</v>
      </c>
      <c r="Q2" s="182" t="s">
        <v>23</v>
      </c>
      <c r="R2" s="182" t="s">
        <v>24</v>
      </c>
      <c r="S2" s="182" t="s">
        <v>25</v>
      </c>
      <c r="T2" s="182" t="s">
        <v>26</v>
      </c>
      <c r="U2" s="182" t="s">
        <v>27</v>
      </c>
      <c r="V2" s="182" t="s">
        <v>28</v>
      </c>
      <c r="W2" s="182" t="s">
        <v>29</v>
      </c>
      <c r="X2" s="182" t="s">
        <v>30</v>
      </c>
      <c r="Y2" s="182" t="s">
        <v>31</v>
      </c>
      <c r="Z2" s="182" t="s">
        <v>32</v>
      </c>
      <c r="AA2" s="182" t="s">
        <v>33</v>
      </c>
      <c r="AB2" s="182" t="s">
        <v>34</v>
      </c>
      <c r="AC2" s="182" t="s">
        <v>35</v>
      </c>
      <c r="AD2" s="182" t="s">
        <v>36</v>
      </c>
      <c r="AE2" s="182" t="s">
        <v>37</v>
      </c>
      <c r="AF2" s="182" t="s">
        <v>38</v>
      </c>
      <c r="AG2" s="182" t="s">
        <v>39</v>
      </c>
      <c r="AH2" s="182" t="s">
        <v>40</v>
      </c>
      <c r="AI2" s="182" t="s">
        <v>41</v>
      </c>
      <c r="AJ2" s="182" t="s">
        <v>42</v>
      </c>
      <c r="AK2" s="182" t="s">
        <v>43</v>
      </c>
      <c r="AL2" s="182" t="s">
        <v>44</v>
      </c>
      <c r="AM2" s="182" t="s">
        <v>45</v>
      </c>
      <c r="AN2" s="182" t="s">
        <v>46</v>
      </c>
      <c r="AO2" s="182" t="s">
        <v>47</v>
      </c>
      <c r="AP2" s="182" t="s">
        <v>540</v>
      </c>
      <c r="AQ2" s="182" t="s">
        <v>541</v>
      </c>
      <c r="AR2" s="182" t="s">
        <v>542</v>
      </c>
      <c r="AS2" s="182" t="s">
        <v>543</v>
      </c>
      <c r="AT2" s="182" t="s">
        <v>544</v>
      </c>
      <c r="AU2" s="182" t="s">
        <v>545</v>
      </c>
      <c r="AV2" s="182" t="s">
        <v>48</v>
      </c>
      <c r="AW2" s="182" t="s">
        <v>546</v>
      </c>
      <c r="AX2" s="1" t="s">
        <v>538</v>
      </c>
      <c r="AY2" s="1" t="s">
        <v>21</v>
      </c>
    </row>
    <row r="3" spans="1:51" ht="30" customHeight="1">
      <c r="A3" s="180"/>
      <c r="B3" s="180"/>
      <c r="C3" s="180"/>
      <c r="D3" s="180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180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/>
      <c r="AP3" s="182"/>
      <c r="AQ3" s="182"/>
      <c r="AR3" s="182"/>
      <c r="AS3" s="182"/>
      <c r="AT3" s="182"/>
      <c r="AU3" s="182"/>
      <c r="AV3" s="182"/>
      <c r="AW3" s="182"/>
    </row>
    <row r="4" spans="1:51" ht="30" customHeight="1">
      <c r="A4" s="183" t="s">
        <v>547</v>
      </c>
      <c r="B4" s="183"/>
      <c r="C4" s="183"/>
      <c r="D4" s="183"/>
      <c r="E4" s="184"/>
      <c r="F4" s="185"/>
      <c r="G4" s="184"/>
      <c r="H4" s="185"/>
      <c r="I4" s="184"/>
      <c r="J4" s="185"/>
      <c r="K4" s="184"/>
      <c r="L4" s="185"/>
      <c r="M4" s="183"/>
      <c r="N4" s="1" t="s">
        <v>62</v>
      </c>
    </row>
    <row r="5" spans="1:51" ht="30" customHeight="1">
      <c r="A5" s="8" t="s">
        <v>548</v>
      </c>
      <c r="B5" s="8" t="s">
        <v>549</v>
      </c>
      <c r="C5" s="8" t="s">
        <v>550</v>
      </c>
      <c r="D5" s="9">
        <v>3.5000000000000003E-2</v>
      </c>
      <c r="E5" s="12">
        <f>단가대비표!O99</f>
        <v>0</v>
      </c>
      <c r="F5" s="13">
        <f>TRUNC(E5*D5,1)</f>
        <v>0</v>
      </c>
      <c r="G5" s="12">
        <f>단가대비표!P99</f>
        <v>125427</v>
      </c>
      <c r="H5" s="13">
        <f>TRUNC(G5*D5,1)</f>
        <v>4389.8999999999996</v>
      </c>
      <c r="I5" s="12">
        <f>단가대비표!V99</f>
        <v>0</v>
      </c>
      <c r="J5" s="13">
        <f>TRUNC(I5*D5,1)</f>
        <v>0</v>
      </c>
      <c r="K5" s="12">
        <f>TRUNC(E5+G5+I5,1)</f>
        <v>125427</v>
      </c>
      <c r="L5" s="13">
        <f>TRUNC(F5+H5+J5,1)</f>
        <v>4389.8999999999996</v>
      </c>
      <c r="M5" s="8" t="s">
        <v>52</v>
      </c>
      <c r="N5" s="2" t="s">
        <v>62</v>
      </c>
      <c r="O5" s="2" t="s">
        <v>551</v>
      </c>
      <c r="P5" s="2" t="s">
        <v>64</v>
      </c>
      <c r="Q5" s="2" t="s">
        <v>64</v>
      </c>
      <c r="R5" s="2" t="s">
        <v>63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52</v>
      </c>
      <c r="AW5" s="2" t="s">
        <v>552</v>
      </c>
      <c r="AX5" s="2" t="s">
        <v>52</v>
      </c>
      <c r="AY5" s="2" t="s">
        <v>52</v>
      </c>
    </row>
    <row r="6" spans="1:51" ht="30" customHeight="1">
      <c r="A6" s="8" t="s">
        <v>553</v>
      </c>
      <c r="B6" s="8" t="s">
        <v>52</v>
      </c>
      <c r="C6" s="8" t="s">
        <v>52</v>
      </c>
      <c r="D6" s="9"/>
      <c r="E6" s="12"/>
      <c r="F6" s="13">
        <f>TRUNC(SUMIF(N5:N5, N4, F5:F5),0)</f>
        <v>0</v>
      </c>
      <c r="G6" s="12"/>
      <c r="H6" s="13">
        <f>TRUNC(SUMIF(N5:N5, N4, H5:H5),0)</f>
        <v>4389</v>
      </c>
      <c r="I6" s="12"/>
      <c r="J6" s="13">
        <f>TRUNC(SUMIF(N5:N5, N4, J5:J5),0)</f>
        <v>0</v>
      </c>
      <c r="K6" s="12"/>
      <c r="L6" s="13">
        <f>F6+H6+J6</f>
        <v>4389</v>
      </c>
      <c r="M6" s="8" t="s">
        <v>52</v>
      </c>
      <c r="N6" s="2" t="s">
        <v>67</v>
      </c>
      <c r="O6" s="2" t="s">
        <v>67</v>
      </c>
      <c r="P6" s="2" t="s">
        <v>52</v>
      </c>
      <c r="Q6" s="2" t="s">
        <v>52</v>
      </c>
      <c r="R6" s="2" t="s">
        <v>52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52</v>
      </c>
      <c r="AW6" s="2" t="s">
        <v>52</v>
      </c>
      <c r="AX6" s="2" t="s">
        <v>52</v>
      </c>
      <c r="AY6" s="2" t="s">
        <v>52</v>
      </c>
    </row>
    <row r="7" spans="1:51" ht="30" customHeight="1">
      <c r="A7" s="9"/>
      <c r="B7" s="9"/>
      <c r="C7" s="9"/>
      <c r="D7" s="9"/>
      <c r="E7" s="12"/>
      <c r="F7" s="13"/>
      <c r="G7" s="12"/>
      <c r="H7" s="13"/>
      <c r="I7" s="12"/>
      <c r="J7" s="13"/>
      <c r="K7" s="12"/>
      <c r="L7" s="13"/>
      <c r="M7" s="9"/>
    </row>
    <row r="8" spans="1:51" ht="30" customHeight="1">
      <c r="A8" s="183" t="s">
        <v>554</v>
      </c>
      <c r="B8" s="183"/>
      <c r="C8" s="183"/>
      <c r="D8" s="183"/>
      <c r="E8" s="184"/>
      <c r="F8" s="185"/>
      <c r="G8" s="184"/>
      <c r="H8" s="185"/>
      <c r="I8" s="184"/>
      <c r="J8" s="185"/>
      <c r="K8" s="184"/>
      <c r="L8" s="185"/>
      <c r="M8" s="183"/>
      <c r="N8" s="1" t="s">
        <v>75</v>
      </c>
    </row>
    <row r="9" spans="1:51" ht="30" customHeight="1">
      <c r="A9" s="8" t="s">
        <v>555</v>
      </c>
      <c r="B9" s="8" t="s">
        <v>549</v>
      </c>
      <c r="C9" s="8" t="s">
        <v>550</v>
      </c>
      <c r="D9" s="9">
        <v>0.12</v>
      </c>
      <c r="E9" s="12">
        <f>단가대비표!O108</f>
        <v>0</v>
      </c>
      <c r="F9" s="13">
        <f>TRUNC(E9*D9,1)</f>
        <v>0</v>
      </c>
      <c r="G9" s="12">
        <f>단가대비표!P108</f>
        <v>198242</v>
      </c>
      <c r="H9" s="13">
        <f>TRUNC(G9*D9,1)</f>
        <v>23789</v>
      </c>
      <c r="I9" s="12">
        <f>단가대비표!V108</f>
        <v>0</v>
      </c>
      <c r="J9" s="13">
        <f>TRUNC(I9*D9,1)</f>
        <v>0</v>
      </c>
      <c r="K9" s="12">
        <f t="shared" ref="K9:L11" si="0">TRUNC(E9+G9+I9,1)</f>
        <v>198242</v>
      </c>
      <c r="L9" s="13">
        <f t="shared" si="0"/>
        <v>23789</v>
      </c>
      <c r="M9" s="8" t="s">
        <v>52</v>
      </c>
      <c r="N9" s="2" t="s">
        <v>75</v>
      </c>
      <c r="O9" s="2" t="s">
        <v>556</v>
      </c>
      <c r="P9" s="2" t="s">
        <v>64</v>
      </c>
      <c r="Q9" s="2" t="s">
        <v>64</v>
      </c>
      <c r="R9" s="2" t="s">
        <v>63</v>
      </c>
      <c r="S9" s="3"/>
      <c r="T9" s="3"/>
      <c r="U9" s="3"/>
      <c r="V9" s="3">
        <v>1</v>
      </c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52</v>
      </c>
      <c r="AW9" s="2" t="s">
        <v>557</v>
      </c>
      <c r="AX9" s="2" t="s">
        <v>52</v>
      </c>
      <c r="AY9" s="2" t="s">
        <v>52</v>
      </c>
    </row>
    <row r="10" spans="1:51" ht="30" customHeight="1">
      <c r="A10" s="8" t="s">
        <v>548</v>
      </c>
      <c r="B10" s="8" t="s">
        <v>549</v>
      </c>
      <c r="C10" s="8" t="s">
        <v>550</v>
      </c>
      <c r="D10" s="9">
        <v>0.15</v>
      </c>
      <c r="E10" s="12">
        <f>단가대비표!O99</f>
        <v>0</v>
      </c>
      <c r="F10" s="13">
        <f>TRUNC(E10*D10,1)</f>
        <v>0</v>
      </c>
      <c r="G10" s="12">
        <f>단가대비표!P99</f>
        <v>125427</v>
      </c>
      <c r="H10" s="13">
        <f>TRUNC(G10*D10,1)</f>
        <v>18814</v>
      </c>
      <c r="I10" s="12">
        <f>단가대비표!V99</f>
        <v>0</v>
      </c>
      <c r="J10" s="13">
        <f>TRUNC(I10*D10,1)</f>
        <v>0</v>
      </c>
      <c r="K10" s="12">
        <f t="shared" si="0"/>
        <v>125427</v>
      </c>
      <c r="L10" s="13">
        <f t="shared" si="0"/>
        <v>18814</v>
      </c>
      <c r="M10" s="8" t="s">
        <v>52</v>
      </c>
      <c r="N10" s="2" t="s">
        <v>75</v>
      </c>
      <c r="O10" s="2" t="s">
        <v>551</v>
      </c>
      <c r="P10" s="2" t="s">
        <v>64</v>
      </c>
      <c r="Q10" s="2" t="s">
        <v>64</v>
      </c>
      <c r="R10" s="2" t="s">
        <v>63</v>
      </c>
      <c r="S10" s="3"/>
      <c r="T10" s="3"/>
      <c r="U10" s="3"/>
      <c r="V10" s="3">
        <v>1</v>
      </c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2" t="s">
        <v>52</v>
      </c>
      <c r="AW10" s="2" t="s">
        <v>558</v>
      </c>
      <c r="AX10" s="2" t="s">
        <v>52</v>
      </c>
      <c r="AY10" s="2" t="s">
        <v>52</v>
      </c>
    </row>
    <row r="11" spans="1:51" ht="30" customHeight="1">
      <c r="A11" s="8" t="s">
        <v>559</v>
      </c>
      <c r="B11" s="8" t="s">
        <v>560</v>
      </c>
      <c r="C11" s="8" t="s">
        <v>341</v>
      </c>
      <c r="D11" s="9">
        <v>1</v>
      </c>
      <c r="E11" s="12">
        <v>0</v>
      </c>
      <c r="F11" s="13">
        <f>TRUNC(E11*D11,1)</f>
        <v>0</v>
      </c>
      <c r="G11" s="12">
        <v>0</v>
      </c>
      <c r="H11" s="13">
        <f>TRUNC(G11*D11,1)</f>
        <v>0</v>
      </c>
      <c r="I11" s="12">
        <f>TRUNC(SUMIF(V9:V11, RIGHTB(O11, 1), H9:H11)*U11, 2)</f>
        <v>852.06</v>
      </c>
      <c r="J11" s="13">
        <f>TRUNC(I11*D11,1)</f>
        <v>852</v>
      </c>
      <c r="K11" s="12">
        <f t="shared" si="0"/>
        <v>852</v>
      </c>
      <c r="L11" s="13">
        <f t="shared" si="0"/>
        <v>852</v>
      </c>
      <c r="M11" s="8" t="s">
        <v>52</v>
      </c>
      <c r="N11" s="2" t="s">
        <v>75</v>
      </c>
      <c r="O11" s="2" t="s">
        <v>561</v>
      </c>
      <c r="P11" s="2" t="s">
        <v>64</v>
      </c>
      <c r="Q11" s="2" t="s">
        <v>64</v>
      </c>
      <c r="R11" s="2" t="s">
        <v>64</v>
      </c>
      <c r="S11" s="3">
        <v>1</v>
      </c>
      <c r="T11" s="3">
        <v>2</v>
      </c>
      <c r="U11" s="3">
        <v>0.02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2" t="s">
        <v>52</v>
      </c>
      <c r="AW11" s="2" t="s">
        <v>562</v>
      </c>
      <c r="AX11" s="2" t="s">
        <v>52</v>
      </c>
      <c r="AY11" s="2" t="s">
        <v>52</v>
      </c>
    </row>
    <row r="12" spans="1:51" ht="30" customHeight="1">
      <c r="A12" s="8" t="s">
        <v>553</v>
      </c>
      <c r="B12" s="8" t="s">
        <v>52</v>
      </c>
      <c r="C12" s="8" t="s">
        <v>52</v>
      </c>
      <c r="D12" s="9"/>
      <c r="E12" s="12"/>
      <c r="F12" s="13">
        <f>TRUNC(SUMIF(N9:N11, N8, F9:F11),0)</f>
        <v>0</v>
      </c>
      <c r="G12" s="12"/>
      <c r="H12" s="13">
        <f>TRUNC(SUMIF(N9:N11, N8, H9:H11),0)</f>
        <v>42603</v>
      </c>
      <c r="I12" s="12"/>
      <c r="J12" s="13">
        <f>TRUNC(SUMIF(N9:N11, N8, J9:J11),0)</f>
        <v>852</v>
      </c>
      <c r="K12" s="12"/>
      <c r="L12" s="13">
        <f>F12+H12+J12</f>
        <v>43455</v>
      </c>
      <c r="M12" s="8" t="s">
        <v>52</v>
      </c>
      <c r="N12" s="2" t="s">
        <v>67</v>
      </c>
      <c r="O12" s="2" t="s">
        <v>67</v>
      </c>
      <c r="P12" s="2" t="s">
        <v>52</v>
      </c>
      <c r="Q12" s="2" t="s">
        <v>52</v>
      </c>
      <c r="R12" s="2" t="s">
        <v>52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2" t="s">
        <v>52</v>
      </c>
      <c r="AW12" s="2" t="s">
        <v>52</v>
      </c>
      <c r="AX12" s="2" t="s">
        <v>52</v>
      </c>
      <c r="AY12" s="2" t="s">
        <v>52</v>
      </c>
    </row>
    <row r="13" spans="1:51" ht="30" customHeight="1">
      <c r="A13" s="9"/>
      <c r="B13" s="9"/>
      <c r="C13" s="9"/>
      <c r="D13" s="9"/>
      <c r="E13" s="12"/>
      <c r="F13" s="13"/>
      <c r="G13" s="12"/>
      <c r="H13" s="13"/>
      <c r="I13" s="12"/>
      <c r="J13" s="13"/>
      <c r="K13" s="12"/>
      <c r="L13" s="13"/>
      <c r="M13" s="9"/>
    </row>
    <row r="14" spans="1:51" ht="30" customHeight="1">
      <c r="A14" s="183" t="s">
        <v>563</v>
      </c>
      <c r="B14" s="183"/>
      <c r="C14" s="183"/>
      <c r="D14" s="183"/>
      <c r="E14" s="184"/>
      <c r="F14" s="185"/>
      <c r="G14" s="184"/>
      <c r="H14" s="185"/>
      <c r="I14" s="184"/>
      <c r="J14" s="185"/>
      <c r="K14" s="184"/>
      <c r="L14" s="185"/>
      <c r="M14" s="183"/>
      <c r="N14" s="1" t="s">
        <v>86</v>
      </c>
    </row>
    <row r="15" spans="1:51" ht="30" customHeight="1">
      <c r="A15" s="8" t="s">
        <v>564</v>
      </c>
      <c r="B15" s="8" t="s">
        <v>565</v>
      </c>
      <c r="C15" s="8" t="s">
        <v>60</v>
      </c>
      <c r="D15" s="9">
        <v>1.05</v>
      </c>
      <c r="E15" s="12">
        <f>단가대비표!O93</f>
        <v>41020</v>
      </c>
      <c r="F15" s="13">
        <f>TRUNC(E15*D15,1)</f>
        <v>43071</v>
      </c>
      <c r="G15" s="12">
        <f>단가대비표!P93</f>
        <v>0</v>
      </c>
      <c r="H15" s="13">
        <f>TRUNC(G15*D15,1)</f>
        <v>0</v>
      </c>
      <c r="I15" s="12">
        <f>단가대비표!V93</f>
        <v>0</v>
      </c>
      <c r="J15" s="13">
        <f>TRUNC(I15*D15,1)</f>
        <v>0</v>
      </c>
      <c r="K15" s="12">
        <f>TRUNC(E15+G15+I15,1)</f>
        <v>41020</v>
      </c>
      <c r="L15" s="13">
        <f>TRUNC(F15+H15+J15,1)</f>
        <v>43071</v>
      </c>
      <c r="M15" s="8" t="s">
        <v>52</v>
      </c>
      <c r="N15" s="2" t="s">
        <v>86</v>
      </c>
      <c r="O15" s="2" t="s">
        <v>566</v>
      </c>
      <c r="P15" s="2" t="s">
        <v>64</v>
      </c>
      <c r="Q15" s="2" t="s">
        <v>64</v>
      </c>
      <c r="R15" s="2" t="s">
        <v>63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52</v>
      </c>
      <c r="AW15" s="2" t="s">
        <v>567</v>
      </c>
      <c r="AX15" s="2" t="s">
        <v>52</v>
      </c>
      <c r="AY15" s="2" t="s">
        <v>52</v>
      </c>
    </row>
    <row r="16" spans="1:51" ht="30" customHeight="1">
      <c r="A16" s="8" t="s">
        <v>553</v>
      </c>
      <c r="B16" s="8" t="s">
        <v>52</v>
      </c>
      <c r="C16" s="8" t="s">
        <v>52</v>
      </c>
      <c r="D16" s="9"/>
      <c r="E16" s="12"/>
      <c r="F16" s="13">
        <f>TRUNC(SUMIF(N15:N15, N14, F15:F15),0)</f>
        <v>43071</v>
      </c>
      <c r="G16" s="12"/>
      <c r="H16" s="13">
        <f>TRUNC(SUMIF(N15:N15, N14, H15:H15),0)</f>
        <v>0</v>
      </c>
      <c r="I16" s="12"/>
      <c r="J16" s="13">
        <f>TRUNC(SUMIF(N15:N15, N14, J15:J15),0)</f>
        <v>0</v>
      </c>
      <c r="K16" s="12"/>
      <c r="L16" s="13">
        <f>F16+H16+J16</f>
        <v>43071</v>
      </c>
      <c r="M16" s="8" t="s">
        <v>52</v>
      </c>
      <c r="N16" s="2" t="s">
        <v>67</v>
      </c>
      <c r="O16" s="2" t="s">
        <v>67</v>
      </c>
      <c r="P16" s="2" t="s">
        <v>52</v>
      </c>
      <c r="Q16" s="2" t="s">
        <v>52</v>
      </c>
      <c r="R16" s="2" t="s">
        <v>52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2" t="s">
        <v>52</v>
      </c>
      <c r="AW16" s="2" t="s">
        <v>52</v>
      </c>
      <c r="AX16" s="2" t="s">
        <v>52</v>
      </c>
      <c r="AY16" s="2" t="s">
        <v>52</v>
      </c>
    </row>
    <row r="17" spans="1:51" ht="30" customHeight="1">
      <c r="A17" s="9"/>
      <c r="B17" s="9"/>
      <c r="C17" s="9"/>
      <c r="D17" s="9"/>
      <c r="E17" s="12"/>
      <c r="F17" s="13"/>
      <c r="G17" s="12"/>
      <c r="H17" s="13"/>
      <c r="I17" s="12"/>
      <c r="J17" s="13"/>
      <c r="K17" s="12"/>
      <c r="L17" s="13"/>
      <c r="M17" s="9"/>
    </row>
    <row r="18" spans="1:51" ht="30" customHeight="1">
      <c r="A18" s="183" t="s">
        <v>568</v>
      </c>
      <c r="B18" s="183"/>
      <c r="C18" s="183"/>
      <c r="D18" s="183"/>
      <c r="E18" s="184"/>
      <c r="F18" s="185"/>
      <c r="G18" s="184"/>
      <c r="H18" s="185"/>
      <c r="I18" s="184"/>
      <c r="J18" s="185"/>
      <c r="K18" s="184"/>
      <c r="L18" s="185"/>
      <c r="M18" s="183"/>
      <c r="N18" s="1" t="s">
        <v>91</v>
      </c>
    </row>
    <row r="19" spans="1:51" ht="30" customHeight="1">
      <c r="A19" s="8" t="s">
        <v>88</v>
      </c>
      <c r="B19" s="8" t="s">
        <v>52</v>
      </c>
      <c r="C19" s="8" t="s">
        <v>89</v>
      </c>
      <c r="D19" s="9">
        <v>1</v>
      </c>
      <c r="E19" s="12">
        <f>단가대비표!O92</f>
        <v>58000</v>
      </c>
      <c r="F19" s="13">
        <f>TRUNC(E19*D19,1)</f>
        <v>58000</v>
      </c>
      <c r="G19" s="12">
        <f>단가대비표!P92</f>
        <v>0</v>
      </c>
      <c r="H19" s="13">
        <f>TRUNC(G19*D19,1)</f>
        <v>0</v>
      </c>
      <c r="I19" s="12">
        <f>단가대비표!V92</f>
        <v>0</v>
      </c>
      <c r="J19" s="13">
        <f>TRUNC(I19*D19,1)</f>
        <v>0</v>
      </c>
      <c r="K19" s="12">
        <f>TRUNC(E19+G19+I19,1)</f>
        <v>58000</v>
      </c>
      <c r="L19" s="13">
        <f>TRUNC(F19+H19+J19,1)</f>
        <v>58000</v>
      </c>
      <c r="M19" s="8" t="s">
        <v>52</v>
      </c>
      <c r="N19" s="2" t="s">
        <v>91</v>
      </c>
      <c r="O19" s="2" t="s">
        <v>569</v>
      </c>
      <c r="P19" s="2" t="s">
        <v>64</v>
      </c>
      <c r="Q19" s="2" t="s">
        <v>64</v>
      </c>
      <c r="R19" s="2" t="s">
        <v>63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52</v>
      </c>
      <c r="AW19" s="2" t="s">
        <v>570</v>
      </c>
      <c r="AX19" s="2" t="s">
        <v>52</v>
      </c>
      <c r="AY19" s="2" t="s">
        <v>52</v>
      </c>
    </row>
    <row r="20" spans="1:51" ht="30" customHeight="1">
      <c r="A20" s="8" t="s">
        <v>553</v>
      </c>
      <c r="B20" s="8" t="s">
        <v>52</v>
      </c>
      <c r="C20" s="8" t="s">
        <v>52</v>
      </c>
      <c r="D20" s="9"/>
      <c r="E20" s="12"/>
      <c r="F20" s="13">
        <f>TRUNC(SUMIF(N19:N19, N18, F19:F19),0)</f>
        <v>58000</v>
      </c>
      <c r="G20" s="12"/>
      <c r="H20" s="13">
        <f>TRUNC(SUMIF(N19:N19, N18, H19:H19),0)</f>
        <v>0</v>
      </c>
      <c r="I20" s="12"/>
      <c r="J20" s="13">
        <f>TRUNC(SUMIF(N19:N19, N18, J19:J19),0)</f>
        <v>0</v>
      </c>
      <c r="K20" s="12"/>
      <c r="L20" s="13">
        <f>F20+H20+J20</f>
        <v>58000</v>
      </c>
      <c r="M20" s="8" t="s">
        <v>52</v>
      </c>
      <c r="N20" s="2" t="s">
        <v>67</v>
      </c>
      <c r="O20" s="2" t="s">
        <v>67</v>
      </c>
      <c r="P20" s="2" t="s">
        <v>52</v>
      </c>
      <c r="Q20" s="2" t="s">
        <v>52</v>
      </c>
      <c r="R20" s="2" t="s">
        <v>52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2" t="s">
        <v>52</v>
      </c>
      <c r="AW20" s="2" t="s">
        <v>52</v>
      </c>
      <c r="AX20" s="2" t="s">
        <v>52</v>
      </c>
      <c r="AY20" s="2" t="s">
        <v>52</v>
      </c>
    </row>
    <row r="21" spans="1:51" ht="30" customHeight="1">
      <c r="A21" s="9"/>
      <c r="B21" s="9"/>
      <c r="C21" s="9"/>
      <c r="D21" s="9"/>
      <c r="E21" s="12"/>
      <c r="F21" s="13"/>
      <c r="G21" s="12"/>
      <c r="H21" s="13"/>
      <c r="I21" s="12"/>
      <c r="J21" s="13"/>
      <c r="K21" s="12"/>
      <c r="L21" s="13"/>
      <c r="M21" s="9"/>
    </row>
    <row r="22" spans="1:51" ht="30" customHeight="1">
      <c r="A22" s="183" t="s">
        <v>571</v>
      </c>
      <c r="B22" s="183"/>
      <c r="C22" s="183"/>
      <c r="D22" s="183"/>
      <c r="E22" s="184"/>
      <c r="F22" s="185"/>
      <c r="G22" s="184"/>
      <c r="H22" s="185"/>
      <c r="I22" s="184"/>
      <c r="J22" s="185"/>
      <c r="K22" s="184"/>
      <c r="L22" s="185"/>
      <c r="M22" s="183"/>
      <c r="N22" s="1" t="s">
        <v>96</v>
      </c>
    </row>
    <row r="23" spans="1:51" ht="30" customHeight="1">
      <c r="A23" s="8" t="s">
        <v>572</v>
      </c>
      <c r="B23" s="8" t="s">
        <v>573</v>
      </c>
      <c r="C23" s="8" t="s">
        <v>60</v>
      </c>
      <c r="D23" s="9">
        <v>1.05</v>
      </c>
      <c r="E23" s="12">
        <f>단가대비표!O51</f>
        <v>18200</v>
      </c>
      <c r="F23" s="13">
        <f>TRUNC(E23*D23,1)</f>
        <v>19110</v>
      </c>
      <c r="G23" s="12">
        <f>단가대비표!P51</f>
        <v>0</v>
      </c>
      <c r="H23" s="13">
        <f>TRUNC(G23*D23,1)</f>
        <v>0</v>
      </c>
      <c r="I23" s="12">
        <f>단가대비표!V51</f>
        <v>0</v>
      </c>
      <c r="J23" s="13">
        <f>TRUNC(I23*D23,1)</f>
        <v>0</v>
      </c>
      <c r="K23" s="12">
        <f>TRUNC(E23+G23+I23,1)</f>
        <v>18200</v>
      </c>
      <c r="L23" s="13">
        <f>TRUNC(F23+H23+J23,1)</f>
        <v>19110</v>
      </c>
      <c r="M23" s="8" t="s">
        <v>52</v>
      </c>
      <c r="N23" s="2" t="s">
        <v>96</v>
      </c>
      <c r="O23" s="2" t="s">
        <v>574</v>
      </c>
      <c r="P23" s="2" t="s">
        <v>64</v>
      </c>
      <c r="Q23" s="2" t="s">
        <v>64</v>
      </c>
      <c r="R23" s="2" t="s">
        <v>63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52</v>
      </c>
      <c r="AW23" s="2" t="s">
        <v>575</v>
      </c>
      <c r="AX23" s="2" t="s">
        <v>52</v>
      </c>
      <c r="AY23" s="2" t="s">
        <v>52</v>
      </c>
    </row>
    <row r="24" spans="1:51" ht="30" customHeight="1">
      <c r="A24" s="8" t="s">
        <v>576</v>
      </c>
      <c r="B24" s="8" t="s">
        <v>577</v>
      </c>
      <c r="C24" s="8" t="s">
        <v>60</v>
      </c>
      <c r="D24" s="9">
        <v>1</v>
      </c>
      <c r="E24" s="12">
        <f>일위대가목록!E51</f>
        <v>840</v>
      </c>
      <c r="F24" s="13">
        <f>TRUNC(E24*D24,1)</f>
        <v>840</v>
      </c>
      <c r="G24" s="12">
        <f>일위대가목록!F51</f>
        <v>5046</v>
      </c>
      <c r="H24" s="13">
        <f>TRUNC(G24*D24,1)</f>
        <v>5046</v>
      </c>
      <c r="I24" s="12">
        <f>일위대가목록!G51</f>
        <v>0</v>
      </c>
      <c r="J24" s="13">
        <f>TRUNC(I24*D24,1)</f>
        <v>0</v>
      </c>
      <c r="K24" s="12">
        <f>TRUNC(E24+G24+I24,1)</f>
        <v>5886</v>
      </c>
      <c r="L24" s="13">
        <f>TRUNC(F24+H24+J24,1)</f>
        <v>5886</v>
      </c>
      <c r="M24" s="8" t="s">
        <v>578</v>
      </c>
      <c r="N24" s="2" t="s">
        <v>96</v>
      </c>
      <c r="O24" s="2" t="s">
        <v>579</v>
      </c>
      <c r="P24" s="2" t="s">
        <v>63</v>
      </c>
      <c r="Q24" s="2" t="s">
        <v>64</v>
      </c>
      <c r="R24" s="2" t="s">
        <v>64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2" t="s">
        <v>52</v>
      </c>
      <c r="AW24" s="2" t="s">
        <v>580</v>
      </c>
      <c r="AX24" s="2" t="s">
        <v>52</v>
      </c>
      <c r="AY24" s="2" t="s">
        <v>52</v>
      </c>
    </row>
    <row r="25" spans="1:51" ht="30" customHeight="1">
      <c r="A25" s="8" t="s">
        <v>553</v>
      </c>
      <c r="B25" s="8" t="s">
        <v>52</v>
      </c>
      <c r="C25" s="8" t="s">
        <v>52</v>
      </c>
      <c r="D25" s="9"/>
      <c r="E25" s="12"/>
      <c r="F25" s="13">
        <f>TRUNC(SUMIF(N23:N24, N22, F23:F24),0)</f>
        <v>19950</v>
      </c>
      <c r="G25" s="12"/>
      <c r="H25" s="13">
        <f>TRUNC(SUMIF(N23:N24, N22, H23:H24),0)</f>
        <v>5046</v>
      </c>
      <c r="I25" s="12"/>
      <c r="J25" s="13">
        <f>TRUNC(SUMIF(N23:N24, N22, J23:J24),0)</f>
        <v>0</v>
      </c>
      <c r="K25" s="12"/>
      <c r="L25" s="13">
        <f>F25+H25+J25</f>
        <v>24996</v>
      </c>
      <c r="M25" s="8" t="s">
        <v>52</v>
      </c>
      <c r="N25" s="2" t="s">
        <v>67</v>
      </c>
      <c r="O25" s="2" t="s">
        <v>67</v>
      </c>
      <c r="P25" s="2" t="s">
        <v>52</v>
      </c>
      <c r="Q25" s="2" t="s">
        <v>52</v>
      </c>
      <c r="R25" s="2" t="s">
        <v>52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2" t="s">
        <v>52</v>
      </c>
      <c r="AW25" s="2" t="s">
        <v>52</v>
      </c>
      <c r="AX25" s="2" t="s">
        <v>52</v>
      </c>
      <c r="AY25" s="2" t="s">
        <v>52</v>
      </c>
    </row>
    <row r="26" spans="1:51" ht="30" customHeight="1">
      <c r="A26" s="9"/>
      <c r="B26" s="9"/>
      <c r="C26" s="9"/>
      <c r="D26" s="9"/>
      <c r="E26" s="12"/>
      <c r="F26" s="13"/>
      <c r="G26" s="12"/>
      <c r="H26" s="13"/>
      <c r="I26" s="12"/>
      <c r="J26" s="13"/>
      <c r="K26" s="12"/>
      <c r="L26" s="13"/>
      <c r="M26" s="9"/>
    </row>
    <row r="27" spans="1:51" ht="30" customHeight="1">
      <c r="A27" s="183" t="s">
        <v>581</v>
      </c>
      <c r="B27" s="183"/>
      <c r="C27" s="183"/>
      <c r="D27" s="183"/>
      <c r="E27" s="184"/>
      <c r="F27" s="185"/>
      <c r="G27" s="184"/>
      <c r="H27" s="185"/>
      <c r="I27" s="184"/>
      <c r="J27" s="185"/>
      <c r="K27" s="184"/>
      <c r="L27" s="185"/>
      <c r="M27" s="183"/>
      <c r="N27" s="1" t="s">
        <v>102</v>
      </c>
    </row>
    <row r="28" spans="1:51" ht="30" customHeight="1">
      <c r="A28" s="8" t="s">
        <v>582</v>
      </c>
      <c r="B28" s="8" t="s">
        <v>583</v>
      </c>
      <c r="C28" s="8" t="s">
        <v>60</v>
      </c>
      <c r="D28" s="9">
        <v>0.22</v>
      </c>
      <c r="E28" s="12">
        <f>단가대비표!O50</f>
        <v>62000</v>
      </c>
      <c r="F28" s="13">
        <f>TRUNC(E28*D28,1)</f>
        <v>13640</v>
      </c>
      <c r="G28" s="12">
        <f>단가대비표!P50</f>
        <v>0</v>
      </c>
      <c r="H28" s="13">
        <f>TRUNC(G28*D28,1)</f>
        <v>0</v>
      </c>
      <c r="I28" s="12">
        <f>단가대비표!V50</f>
        <v>0</v>
      </c>
      <c r="J28" s="13">
        <f>TRUNC(I28*D28,1)</f>
        <v>0</v>
      </c>
      <c r="K28" s="12">
        <f>TRUNC(E28+G28+I28,1)</f>
        <v>62000</v>
      </c>
      <c r="L28" s="13">
        <f>TRUNC(F28+H28+J28,1)</f>
        <v>13640</v>
      </c>
      <c r="M28" s="8" t="s">
        <v>52</v>
      </c>
      <c r="N28" s="2" t="s">
        <v>102</v>
      </c>
      <c r="O28" s="2" t="s">
        <v>584</v>
      </c>
      <c r="P28" s="2" t="s">
        <v>64</v>
      </c>
      <c r="Q28" s="2" t="s">
        <v>64</v>
      </c>
      <c r="R28" s="2" t="s">
        <v>63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52</v>
      </c>
      <c r="AW28" s="2" t="s">
        <v>585</v>
      </c>
      <c r="AX28" s="2" t="s">
        <v>52</v>
      </c>
      <c r="AY28" s="2" t="s">
        <v>52</v>
      </c>
    </row>
    <row r="29" spans="1:51" ht="30" customHeight="1">
      <c r="A29" s="8" t="s">
        <v>586</v>
      </c>
      <c r="B29" s="8" t="s">
        <v>52</v>
      </c>
      <c r="C29" s="8" t="s">
        <v>60</v>
      </c>
      <c r="D29" s="9">
        <v>0.2</v>
      </c>
      <c r="E29" s="12">
        <f>일위대가목록!E52</f>
        <v>0</v>
      </c>
      <c r="F29" s="13">
        <f>TRUNC(E29*D29,1)</f>
        <v>0</v>
      </c>
      <c r="G29" s="12">
        <f>일위대가목록!F52</f>
        <v>9655</v>
      </c>
      <c r="H29" s="13">
        <f>TRUNC(G29*D29,1)</f>
        <v>1931</v>
      </c>
      <c r="I29" s="12">
        <f>일위대가목록!G52</f>
        <v>193</v>
      </c>
      <c r="J29" s="13">
        <f>TRUNC(I29*D29,1)</f>
        <v>38.6</v>
      </c>
      <c r="K29" s="12">
        <f>TRUNC(E29+G29+I29,1)</f>
        <v>9848</v>
      </c>
      <c r="L29" s="13">
        <f>TRUNC(F29+H29+J29,1)</f>
        <v>1969.6</v>
      </c>
      <c r="M29" s="8" t="s">
        <v>587</v>
      </c>
      <c r="N29" s="2" t="s">
        <v>102</v>
      </c>
      <c r="O29" s="2" t="s">
        <v>588</v>
      </c>
      <c r="P29" s="2" t="s">
        <v>63</v>
      </c>
      <c r="Q29" s="2" t="s">
        <v>64</v>
      </c>
      <c r="R29" s="2" t="s">
        <v>64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52</v>
      </c>
      <c r="AW29" s="2" t="s">
        <v>589</v>
      </c>
      <c r="AX29" s="2" t="s">
        <v>52</v>
      </c>
      <c r="AY29" s="2" t="s">
        <v>52</v>
      </c>
    </row>
    <row r="30" spans="1:51" ht="30" customHeight="1">
      <c r="A30" s="8" t="s">
        <v>553</v>
      </c>
      <c r="B30" s="8" t="s">
        <v>52</v>
      </c>
      <c r="C30" s="8" t="s">
        <v>52</v>
      </c>
      <c r="D30" s="9"/>
      <c r="E30" s="12"/>
      <c r="F30" s="13">
        <f>TRUNC(SUMIF(N28:N29, N27, F28:F29),0)</f>
        <v>13640</v>
      </c>
      <c r="G30" s="12"/>
      <c r="H30" s="13">
        <f>TRUNC(SUMIF(N28:N29, N27, H28:H29),0)</f>
        <v>1931</v>
      </c>
      <c r="I30" s="12"/>
      <c r="J30" s="13">
        <f>TRUNC(SUMIF(N28:N29, N27, J28:J29),0)</f>
        <v>38</v>
      </c>
      <c r="K30" s="12"/>
      <c r="L30" s="13">
        <f>F30+H30+J30</f>
        <v>15609</v>
      </c>
      <c r="M30" s="8" t="s">
        <v>52</v>
      </c>
      <c r="N30" s="2" t="s">
        <v>67</v>
      </c>
      <c r="O30" s="2" t="s">
        <v>67</v>
      </c>
      <c r="P30" s="2" t="s">
        <v>52</v>
      </c>
      <c r="Q30" s="2" t="s">
        <v>52</v>
      </c>
      <c r="R30" s="2" t="s">
        <v>52</v>
      </c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2" t="s">
        <v>52</v>
      </c>
      <c r="AW30" s="2" t="s">
        <v>52</v>
      </c>
      <c r="AX30" s="2" t="s">
        <v>52</v>
      </c>
      <c r="AY30" s="2" t="s">
        <v>52</v>
      </c>
    </row>
    <row r="31" spans="1:51" ht="30" customHeight="1">
      <c r="A31" s="9"/>
      <c r="B31" s="9"/>
      <c r="C31" s="9"/>
      <c r="D31" s="9"/>
      <c r="E31" s="12"/>
      <c r="F31" s="13"/>
      <c r="G31" s="12"/>
      <c r="H31" s="13"/>
      <c r="I31" s="12"/>
      <c r="J31" s="13"/>
      <c r="K31" s="12"/>
      <c r="L31" s="13"/>
      <c r="M31" s="9"/>
    </row>
    <row r="32" spans="1:51" ht="30" customHeight="1">
      <c r="A32" s="183" t="s">
        <v>590</v>
      </c>
      <c r="B32" s="183"/>
      <c r="C32" s="183"/>
      <c r="D32" s="183"/>
      <c r="E32" s="184"/>
      <c r="F32" s="185"/>
      <c r="G32" s="184"/>
      <c r="H32" s="185"/>
      <c r="I32" s="184"/>
      <c r="J32" s="185"/>
      <c r="K32" s="184"/>
      <c r="L32" s="185"/>
      <c r="M32" s="183"/>
      <c r="N32" s="1" t="s">
        <v>107</v>
      </c>
    </row>
    <row r="33" spans="1:51" ht="30" customHeight="1">
      <c r="A33" s="8" t="s">
        <v>591</v>
      </c>
      <c r="B33" s="8" t="s">
        <v>592</v>
      </c>
      <c r="C33" s="8" t="s">
        <v>60</v>
      </c>
      <c r="D33" s="9">
        <v>4.2</v>
      </c>
      <c r="E33" s="12">
        <f>단가대비표!O47</f>
        <v>1820</v>
      </c>
      <c r="F33" s="13">
        <f>TRUNC(E33*D33,1)</f>
        <v>7644</v>
      </c>
      <c r="G33" s="12">
        <f>단가대비표!P47</f>
        <v>0</v>
      </c>
      <c r="H33" s="13">
        <f>TRUNC(G33*D33,1)</f>
        <v>0</v>
      </c>
      <c r="I33" s="12">
        <f>단가대비표!V47</f>
        <v>0</v>
      </c>
      <c r="J33" s="13">
        <f>TRUNC(I33*D33,1)</f>
        <v>0</v>
      </c>
      <c r="K33" s="12">
        <f t="shared" ref="K33:L35" si="1">TRUNC(E33+G33+I33,1)</f>
        <v>1820</v>
      </c>
      <c r="L33" s="13">
        <f t="shared" si="1"/>
        <v>7644</v>
      </c>
      <c r="M33" s="8" t="s">
        <v>52</v>
      </c>
      <c r="N33" s="2" t="s">
        <v>107</v>
      </c>
      <c r="O33" s="2" t="s">
        <v>593</v>
      </c>
      <c r="P33" s="2" t="s">
        <v>64</v>
      </c>
      <c r="Q33" s="2" t="s">
        <v>64</v>
      </c>
      <c r="R33" s="2" t="s">
        <v>63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52</v>
      </c>
      <c r="AW33" s="2" t="s">
        <v>594</v>
      </c>
      <c r="AX33" s="2" t="s">
        <v>52</v>
      </c>
      <c r="AY33" s="2" t="s">
        <v>52</v>
      </c>
    </row>
    <row r="34" spans="1:51" ht="30" customHeight="1">
      <c r="A34" s="8" t="s">
        <v>595</v>
      </c>
      <c r="B34" s="8" t="s">
        <v>596</v>
      </c>
      <c r="C34" s="8" t="s">
        <v>60</v>
      </c>
      <c r="D34" s="9">
        <v>2</v>
      </c>
      <c r="E34" s="12">
        <f>일위대가목록!E53</f>
        <v>0</v>
      </c>
      <c r="F34" s="13">
        <f>TRUNC(E34*D34,1)</f>
        <v>0</v>
      </c>
      <c r="G34" s="12">
        <f>일위대가목록!F53</f>
        <v>11606</v>
      </c>
      <c r="H34" s="13">
        <f>TRUNC(G34*D34,1)</f>
        <v>23212</v>
      </c>
      <c r="I34" s="12">
        <f>일위대가목록!G53</f>
        <v>116</v>
      </c>
      <c r="J34" s="13">
        <f>TRUNC(I34*D34,1)</f>
        <v>232</v>
      </c>
      <c r="K34" s="12">
        <f t="shared" si="1"/>
        <v>11722</v>
      </c>
      <c r="L34" s="13">
        <f t="shared" si="1"/>
        <v>23444</v>
      </c>
      <c r="M34" s="8" t="s">
        <v>597</v>
      </c>
      <c r="N34" s="2" t="s">
        <v>107</v>
      </c>
      <c r="O34" s="2" t="s">
        <v>598</v>
      </c>
      <c r="P34" s="2" t="s">
        <v>63</v>
      </c>
      <c r="Q34" s="2" t="s">
        <v>64</v>
      </c>
      <c r="R34" s="2" t="s">
        <v>64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2" t="s">
        <v>52</v>
      </c>
      <c r="AW34" s="2" t="s">
        <v>599</v>
      </c>
      <c r="AX34" s="2" t="s">
        <v>52</v>
      </c>
      <c r="AY34" s="2" t="s">
        <v>52</v>
      </c>
    </row>
    <row r="35" spans="1:51" ht="30" customHeight="1">
      <c r="A35" s="8" t="s">
        <v>600</v>
      </c>
      <c r="B35" s="8" t="s">
        <v>601</v>
      </c>
      <c r="C35" s="8" t="s">
        <v>60</v>
      </c>
      <c r="D35" s="9">
        <v>1</v>
      </c>
      <c r="E35" s="12">
        <f>일위대가목록!E54</f>
        <v>10707</v>
      </c>
      <c r="F35" s="13">
        <f>TRUNC(E35*D35,1)</f>
        <v>10707</v>
      </c>
      <c r="G35" s="12">
        <f>일위대가목록!F54</f>
        <v>1949</v>
      </c>
      <c r="H35" s="13">
        <f>TRUNC(G35*D35,1)</f>
        <v>1949</v>
      </c>
      <c r="I35" s="12">
        <f>일위대가목록!G54</f>
        <v>827</v>
      </c>
      <c r="J35" s="13">
        <f>TRUNC(I35*D35,1)</f>
        <v>827</v>
      </c>
      <c r="K35" s="12">
        <f t="shared" si="1"/>
        <v>13483</v>
      </c>
      <c r="L35" s="13">
        <f t="shared" si="1"/>
        <v>13483</v>
      </c>
      <c r="M35" s="8" t="s">
        <v>602</v>
      </c>
      <c r="N35" s="2" t="s">
        <v>107</v>
      </c>
      <c r="O35" s="2" t="s">
        <v>603</v>
      </c>
      <c r="P35" s="2" t="s">
        <v>63</v>
      </c>
      <c r="Q35" s="2" t="s">
        <v>64</v>
      </c>
      <c r="R35" s="2" t="s">
        <v>64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2" t="s">
        <v>52</v>
      </c>
      <c r="AW35" s="2" t="s">
        <v>604</v>
      </c>
      <c r="AX35" s="2" t="s">
        <v>52</v>
      </c>
      <c r="AY35" s="2" t="s">
        <v>52</v>
      </c>
    </row>
    <row r="36" spans="1:51" ht="30" customHeight="1">
      <c r="A36" s="8" t="s">
        <v>553</v>
      </c>
      <c r="B36" s="8" t="s">
        <v>52</v>
      </c>
      <c r="C36" s="8" t="s">
        <v>52</v>
      </c>
      <c r="D36" s="9"/>
      <c r="E36" s="12"/>
      <c r="F36" s="13">
        <f>TRUNC(SUMIF(N33:N35, N32, F33:F35),0)</f>
        <v>18351</v>
      </c>
      <c r="G36" s="12"/>
      <c r="H36" s="13">
        <f>TRUNC(SUMIF(N33:N35, N32, H33:H35),0)</f>
        <v>25161</v>
      </c>
      <c r="I36" s="12"/>
      <c r="J36" s="13">
        <f>TRUNC(SUMIF(N33:N35, N32, J33:J35),0)</f>
        <v>1059</v>
      </c>
      <c r="K36" s="12"/>
      <c r="L36" s="13">
        <f>F36+H36+J36</f>
        <v>44571</v>
      </c>
      <c r="M36" s="8" t="s">
        <v>52</v>
      </c>
      <c r="N36" s="2" t="s">
        <v>67</v>
      </c>
      <c r="O36" s="2" t="s">
        <v>67</v>
      </c>
      <c r="P36" s="2" t="s">
        <v>52</v>
      </c>
      <c r="Q36" s="2" t="s">
        <v>52</v>
      </c>
      <c r="R36" s="2" t="s">
        <v>52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2" t="s">
        <v>52</v>
      </c>
      <c r="AW36" s="2" t="s">
        <v>52</v>
      </c>
      <c r="AX36" s="2" t="s">
        <v>52</v>
      </c>
      <c r="AY36" s="2" t="s">
        <v>52</v>
      </c>
    </row>
    <row r="37" spans="1:51" ht="30" customHeight="1">
      <c r="A37" s="9"/>
      <c r="B37" s="9"/>
      <c r="C37" s="9"/>
      <c r="D37" s="9"/>
      <c r="E37" s="12"/>
      <c r="F37" s="13"/>
      <c r="G37" s="12"/>
      <c r="H37" s="13"/>
      <c r="I37" s="12"/>
      <c r="J37" s="13"/>
      <c r="K37" s="12"/>
      <c r="L37" s="13"/>
      <c r="M37" s="9"/>
    </row>
    <row r="38" spans="1:51" ht="30" customHeight="1">
      <c r="A38" s="183" t="s">
        <v>605</v>
      </c>
      <c r="B38" s="183"/>
      <c r="C38" s="183"/>
      <c r="D38" s="183"/>
      <c r="E38" s="184"/>
      <c r="F38" s="185"/>
      <c r="G38" s="184"/>
      <c r="H38" s="185"/>
      <c r="I38" s="184"/>
      <c r="J38" s="185"/>
      <c r="K38" s="184"/>
      <c r="L38" s="185"/>
      <c r="M38" s="183"/>
      <c r="N38" s="1" t="s">
        <v>112</v>
      </c>
    </row>
    <row r="39" spans="1:51" ht="30" customHeight="1">
      <c r="A39" s="8" t="s">
        <v>606</v>
      </c>
      <c r="B39" s="8" t="s">
        <v>607</v>
      </c>
      <c r="C39" s="8" t="s">
        <v>60</v>
      </c>
      <c r="D39" s="9">
        <v>3.72</v>
      </c>
      <c r="E39" s="12">
        <f>단가대비표!O95</f>
        <v>25000</v>
      </c>
      <c r="F39" s="13">
        <f>TRUNC(E39*D39,1)</f>
        <v>93000</v>
      </c>
      <c r="G39" s="12">
        <f>단가대비표!P95</f>
        <v>0</v>
      </c>
      <c r="H39" s="13">
        <f>TRUNC(G39*D39,1)</f>
        <v>0</v>
      </c>
      <c r="I39" s="12">
        <f>단가대비표!V95</f>
        <v>0</v>
      </c>
      <c r="J39" s="13">
        <f>TRUNC(I39*D39,1)</f>
        <v>0</v>
      </c>
      <c r="K39" s="12">
        <f>TRUNC(E39+G39+I39,1)</f>
        <v>25000</v>
      </c>
      <c r="L39" s="13">
        <f>TRUNC(F39+H39+J39,1)</f>
        <v>93000</v>
      </c>
      <c r="M39" s="8" t="s">
        <v>52</v>
      </c>
      <c r="N39" s="2" t="s">
        <v>112</v>
      </c>
      <c r="O39" s="2" t="s">
        <v>608</v>
      </c>
      <c r="P39" s="2" t="s">
        <v>64</v>
      </c>
      <c r="Q39" s="2" t="s">
        <v>64</v>
      </c>
      <c r="R39" s="2" t="s">
        <v>63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2" t="s">
        <v>52</v>
      </c>
      <c r="AW39" s="2" t="s">
        <v>609</v>
      </c>
      <c r="AX39" s="2" t="s">
        <v>52</v>
      </c>
      <c r="AY39" s="2" t="s">
        <v>52</v>
      </c>
    </row>
    <row r="40" spans="1:51" ht="30" customHeight="1">
      <c r="A40" s="8" t="s">
        <v>553</v>
      </c>
      <c r="B40" s="8" t="s">
        <v>52</v>
      </c>
      <c r="C40" s="8" t="s">
        <v>52</v>
      </c>
      <c r="D40" s="9"/>
      <c r="E40" s="12"/>
      <c r="F40" s="13">
        <f>TRUNC(SUMIF(N39:N39, N38, F39:F39),0)</f>
        <v>93000</v>
      </c>
      <c r="G40" s="12"/>
      <c r="H40" s="13">
        <f>TRUNC(SUMIF(N39:N39, N38, H39:H39),0)</f>
        <v>0</v>
      </c>
      <c r="I40" s="12"/>
      <c r="J40" s="13">
        <f>TRUNC(SUMIF(N39:N39, N38, J39:J39),0)</f>
        <v>0</v>
      </c>
      <c r="K40" s="12"/>
      <c r="L40" s="13">
        <f>F40+H40+J40</f>
        <v>93000</v>
      </c>
      <c r="M40" s="8" t="s">
        <v>52</v>
      </c>
      <c r="N40" s="2" t="s">
        <v>67</v>
      </c>
      <c r="O40" s="2" t="s">
        <v>67</v>
      </c>
      <c r="P40" s="2" t="s">
        <v>52</v>
      </c>
      <c r="Q40" s="2" t="s">
        <v>52</v>
      </c>
      <c r="R40" s="2" t="s">
        <v>52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2" t="s">
        <v>52</v>
      </c>
      <c r="AW40" s="2" t="s">
        <v>52</v>
      </c>
      <c r="AX40" s="2" t="s">
        <v>52</v>
      </c>
      <c r="AY40" s="2" t="s">
        <v>52</v>
      </c>
    </row>
    <row r="41" spans="1:51" ht="30" customHeight="1">
      <c r="A41" s="9"/>
      <c r="B41" s="9"/>
      <c r="C41" s="9"/>
      <c r="D41" s="9"/>
      <c r="E41" s="12"/>
      <c r="F41" s="13"/>
      <c r="G41" s="12"/>
      <c r="H41" s="13"/>
      <c r="I41" s="12"/>
      <c r="J41" s="13"/>
      <c r="K41" s="12"/>
      <c r="L41" s="13"/>
      <c r="M41" s="9"/>
    </row>
    <row r="42" spans="1:51" ht="30" customHeight="1">
      <c r="A42" s="183" t="s">
        <v>610</v>
      </c>
      <c r="B42" s="183"/>
      <c r="C42" s="183"/>
      <c r="D42" s="183"/>
      <c r="E42" s="184"/>
      <c r="F42" s="185"/>
      <c r="G42" s="184"/>
      <c r="H42" s="185"/>
      <c r="I42" s="184"/>
      <c r="J42" s="185"/>
      <c r="K42" s="184"/>
      <c r="L42" s="185"/>
      <c r="M42" s="183"/>
      <c r="N42" s="1" t="s">
        <v>116</v>
      </c>
    </row>
    <row r="43" spans="1:51" ht="30" customHeight="1">
      <c r="A43" s="8" t="s">
        <v>606</v>
      </c>
      <c r="B43" s="8" t="s">
        <v>607</v>
      </c>
      <c r="C43" s="8" t="s">
        <v>60</v>
      </c>
      <c r="D43" s="9">
        <v>13.746</v>
      </c>
      <c r="E43" s="12">
        <f>단가대비표!O95</f>
        <v>25000</v>
      </c>
      <c r="F43" s="13">
        <f>TRUNC(E43*D43,1)</f>
        <v>343650</v>
      </c>
      <c r="G43" s="12">
        <f>단가대비표!P95</f>
        <v>0</v>
      </c>
      <c r="H43" s="13">
        <f>TRUNC(G43*D43,1)</f>
        <v>0</v>
      </c>
      <c r="I43" s="12">
        <f>단가대비표!V95</f>
        <v>0</v>
      </c>
      <c r="J43" s="13">
        <f>TRUNC(I43*D43,1)</f>
        <v>0</v>
      </c>
      <c r="K43" s="12">
        <f>TRUNC(E43+G43+I43,1)</f>
        <v>25000</v>
      </c>
      <c r="L43" s="13">
        <f>TRUNC(F43+H43+J43,1)</f>
        <v>343650</v>
      </c>
      <c r="M43" s="8" t="s">
        <v>52</v>
      </c>
      <c r="N43" s="2" t="s">
        <v>116</v>
      </c>
      <c r="O43" s="2" t="s">
        <v>608</v>
      </c>
      <c r="P43" s="2" t="s">
        <v>64</v>
      </c>
      <c r="Q43" s="2" t="s">
        <v>64</v>
      </c>
      <c r="R43" s="2" t="s">
        <v>63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2" t="s">
        <v>52</v>
      </c>
      <c r="AW43" s="2" t="s">
        <v>611</v>
      </c>
      <c r="AX43" s="2" t="s">
        <v>52</v>
      </c>
      <c r="AY43" s="2" t="s">
        <v>52</v>
      </c>
    </row>
    <row r="44" spans="1:51" ht="30" customHeight="1">
      <c r="A44" s="8" t="s">
        <v>553</v>
      </c>
      <c r="B44" s="8" t="s">
        <v>52</v>
      </c>
      <c r="C44" s="8" t="s">
        <v>52</v>
      </c>
      <c r="D44" s="9"/>
      <c r="E44" s="12"/>
      <c r="F44" s="13">
        <f>TRUNC(SUMIF(N43:N43, N42, F43:F43),0)</f>
        <v>343650</v>
      </c>
      <c r="G44" s="12"/>
      <c r="H44" s="13">
        <f>TRUNC(SUMIF(N43:N43, N42, H43:H43),0)</f>
        <v>0</v>
      </c>
      <c r="I44" s="12"/>
      <c r="J44" s="13">
        <f>TRUNC(SUMIF(N43:N43, N42, J43:J43),0)</f>
        <v>0</v>
      </c>
      <c r="K44" s="12"/>
      <c r="L44" s="13">
        <f>F44+H44+J44</f>
        <v>343650</v>
      </c>
      <c r="M44" s="8" t="s">
        <v>52</v>
      </c>
      <c r="N44" s="2" t="s">
        <v>67</v>
      </c>
      <c r="O44" s="2" t="s">
        <v>67</v>
      </c>
      <c r="P44" s="2" t="s">
        <v>52</v>
      </c>
      <c r="Q44" s="2" t="s">
        <v>52</v>
      </c>
      <c r="R44" s="2" t="s">
        <v>52</v>
      </c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2" t="s">
        <v>52</v>
      </c>
      <c r="AW44" s="2" t="s">
        <v>52</v>
      </c>
      <c r="AX44" s="2" t="s">
        <v>52</v>
      </c>
      <c r="AY44" s="2" t="s">
        <v>52</v>
      </c>
    </row>
    <row r="45" spans="1:51" ht="30" customHeight="1">
      <c r="A45" s="9"/>
      <c r="B45" s="9"/>
      <c r="C45" s="9"/>
      <c r="D45" s="9"/>
      <c r="E45" s="12"/>
      <c r="F45" s="13"/>
      <c r="G45" s="12"/>
      <c r="H45" s="13"/>
      <c r="I45" s="12"/>
      <c r="J45" s="13"/>
      <c r="K45" s="12"/>
      <c r="L45" s="13"/>
      <c r="M45" s="9"/>
    </row>
    <row r="46" spans="1:51" ht="30" customHeight="1">
      <c r="A46" s="183" t="s">
        <v>612</v>
      </c>
      <c r="B46" s="183"/>
      <c r="C46" s="183"/>
      <c r="D46" s="183"/>
      <c r="E46" s="184"/>
      <c r="F46" s="185"/>
      <c r="G46" s="184"/>
      <c r="H46" s="185"/>
      <c r="I46" s="184"/>
      <c r="J46" s="185"/>
      <c r="K46" s="184"/>
      <c r="L46" s="185"/>
      <c r="M46" s="183"/>
      <c r="N46" s="1" t="s">
        <v>119</v>
      </c>
    </row>
    <row r="47" spans="1:51" ht="30" customHeight="1">
      <c r="A47" s="8" t="s">
        <v>606</v>
      </c>
      <c r="B47" s="8" t="s">
        <v>607</v>
      </c>
      <c r="C47" s="8" t="s">
        <v>60</v>
      </c>
      <c r="D47" s="9">
        <v>13.904</v>
      </c>
      <c r="E47" s="12">
        <f>단가대비표!O95</f>
        <v>25000</v>
      </c>
      <c r="F47" s="13">
        <f>TRUNC(E47*D47,1)</f>
        <v>347600</v>
      </c>
      <c r="G47" s="12">
        <f>단가대비표!P95</f>
        <v>0</v>
      </c>
      <c r="H47" s="13">
        <f>TRUNC(G47*D47,1)</f>
        <v>0</v>
      </c>
      <c r="I47" s="12">
        <f>단가대비표!V95</f>
        <v>0</v>
      </c>
      <c r="J47" s="13">
        <f>TRUNC(I47*D47,1)</f>
        <v>0</v>
      </c>
      <c r="K47" s="12">
        <f>TRUNC(E47+G47+I47,1)</f>
        <v>25000</v>
      </c>
      <c r="L47" s="13">
        <f>TRUNC(F47+H47+J47,1)</f>
        <v>347600</v>
      </c>
      <c r="M47" s="8" t="s">
        <v>52</v>
      </c>
      <c r="N47" s="2" t="s">
        <v>119</v>
      </c>
      <c r="O47" s="2" t="s">
        <v>608</v>
      </c>
      <c r="P47" s="2" t="s">
        <v>64</v>
      </c>
      <c r="Q47" s="2" t="s">
        <v>64</v>
      </c>
      <c r="R47" s="2" t="s">
        <v>63</v>
      </c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2" t="s">
        <v>52</v>
      </c>
      <c r="AW47" s="2" t="s">
        <v>613</v>
      </c>
      <c r="AX47" s="2" t="s">
        <v>52</v>
      </c>
      <c r="AY47" s="2" t="s">
        <v>52</v>
      </c>
    </row>
    <row r="48" spans="1:51" ht="30" customHeight="1">
      <c r="A48" s="8" t="s">
        <v>553</v>
      </c>
      <c r="B48" s="8" t="s">
        <v>52</v>
      </c>
      <c r="C48" s="8" t="s">
        <v>52</v>
      </c>
      <c r="D48" s="9"/>
      <c r="E48" s="12"/>
      <c r="F48" s="13">
        <f>TRUNC(SUMIF(N47:N47, N46, F47:F47),0)</f>
        <v>347600</v>
      </c>
      <c r="G48" s="12"/>
      <c r="H48" s="13">
        <f>TRUNC(SUMIF(N47:N47, N46, H47:H47),0)</f>
        <v>0</v>
      </c>
      <c r="I48" s="12"/>
      <c r="J48" s="13">
        <f>TRUNC(SUMIF(N47:N47, N46, J47:J47),0)</f>
        <v>0</v>
      </c>
      <c r="K48" s="12"/>
      <c r="L48" s="13">
        <f>F48+H48+J48</f>
        <v>347600</v>
      </c>
      <c r="M48" s="8" t="s">
        <v>52</v>
      </c>
      <c r="N48" s="2" t="s">
        <v>67</v>
      </c>
      <c r="O48" s="2" t="s">
        <v>67</v>
      </c>
      <c r="P48" s="2" t="s">
        <v>52</v>
      </c>
      <c r="Q48" s="2" t="s">
        <v>52</v>
      </c>
      <c r="R48" s="2" t="s">
        <v>52</v>
      </c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2" t="s">
        <v>52</v>
      </c>
      <c r="AW48" s="2" t="s">
        <v>52</v>
      </c>
      <c r="AX48" s="2" t="s">
        <v>52</v>
      </c>
      <c r="AY48" s="2" t="s">
        <v>52</v>
      </c>
    </row>
    <row r="49" spans="1:51" ht="30" customHeight="1">
      <c r="A49" s="9"/>
      <c r="B49" s="9"/>
      <c r="C49" s="9"/>
      <c r="D49" s="9"/>
      <c r="E49" s="12"/>
      <c r="F49" s="13"/>
      <c r="G49" s="12"/>
      <c r="H49" s="13"/>
      <c r="I49" s="12"/>
      <c r="J49" s="13"/>
      <c r="K49" s="12"/>
      <c r="L49" s="13"/>
      <c r="M49" s="9"/>
    </row>
    <row r="50" spans="1:51" ht="30" customHeight="1">
      <c r="A50" s="183" t="s">
        <v>614</v>
      </c>
      <c r="B50" s="183"/>
      <c r="C50" s="183"/>
      <c r="D50" s="183"/>
      <c r="E50" s="184"/>
      <c r="F50" s="185"/>
      <c r="G50" s="184"/>
      <c r="H50" s="185"/>
      <c r="I50" s="184"/>
      <c r="J50" s="185"/>
      <c r="K50" s="184"/>
      <c r="L50" s="185"/>
      <c r="M50" s="183"/>
      <c r="N50" s="1" t="s">
        <v>124</v>
      </c>
    </row>
    <row r="51" spans="1:51" ht="30" customHeight="1">
      <c r="A51" s="8" t="s">
        <v>615</v>
      </c>
      <c r="B51" s="8" t="s">
        <v>616</v>
      </c>
      <c r="C51" s="8" t="s">
        <v>60</v>
      </c>
      <c r="D51" s="9">
        <v>13.746</v>
      </c>
      <c r="E51" s="12">
        <f>단가대비표!O45</f>
        <v>35000</v>
      </c>
      <c r="F51" s="13">
        <f>TRUNC(E51*D51,1)</f>
        <v>481110</v>
      </c>
      <c r="G51" s="12"/>
      <c r="H51" s="13">
        <f>TRUNC(G51*D51,1)</f>
        <v>0</v>
      </c>
      <c r="I51" s="12">
        <f>단가대비표!V45</f>
        <v>0</v>
      </c>
      <c r="J51" s="13">
        <f>TRUNC(I51*D51,1)</f>
        <v>0</v>
      </c>
      <c r="K51" s="12">
        <f>TRUNC(E51+G51+I51,1)</f>
        <v>35000</v>
      </c>
      <c r="L51" s="13">
        <f>TRUNC(F51+H51+J51,1)</f>
        <v>481110</v>
      </c>
      <c r="M51" s="8" t="s">
        <v>52</v>
      </c>
      <c r="N51" s="2" t="s">
        <v>124</v>
      </c>
      <c r="O51" s="2" t="s">
        <v>617</v>
      </c>
      <c r="P51" s="2" t="s">
        <v>64</v>
      </c>
      <c r="Q51" s="2" t="s">
        <v>64</v>
      </c>
      <c r="R51" s="2" t="s">
        <v>63</v>
      </c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2" t="s">
        <v>52</v>
      </c>
      <c r="AW51" s="2" t="s">
        <v>618</v>
      </c>
      <c r="AX51" s="2" t="s">
        <v>52</v>
      </c>
      <c r="AY51" s="2" t="s">
        <v>52</v>
      </c>
    </row>
    <row r="52" spans="1:51" ht="30" customHeight="1">
      <c r="A52" s="8" t="s">
        <v>553</v>
      </c>
      <c r="B52" s="8" t="s">
        <v>52</v>
      </c>
      <c r="C52" s="8" t="s">
        <v>52</v>
      </c>
      <c r="D52" s="9"/>
      <c r="E52" s="12"/>
      <c r="F52" s="13">
        <f>TRUNC(SUMIF(N51:N51, N50, F51:F51),0)</f>
        <v>481110</v>
      </c>
      <c r="G52" s="12"/>
      <c r="H52" s="13">
        <f>TRUNC(SUMIF(N51:N51, N50, H51:H51),0)</f>
        <v>0</v>
      </c>
      <c r="I52" s="12"/>
      <c r="J52" s="13">
        <f>TRUNC(SUMIF(N51:N51, N50, J51:J51),0)</f>
        <v>0</v>
      </c>
      <c r="K52" s="12"/>
      <c r="L52" s="13">
        <f>F52+H52+J52</f>
        <v>481110</v>
      </c>
      <c r="M52" s="8" t="s">
        <v>52</v>
      </c>
      <c r="N52" s="2" t="s">
        <v>67</v>
      </c>
      <c r="O52" s="2" t="s">
        <v>67</v>
      </c>
      <c r="P52" s="2" t="s">
        <v>52</v>
      </c>
      <c r="Q52" s="2" t="s">
        <v>52</v>
      </c>
      <c r="R52" s="2" t="s">
        <v>52</v>
      </c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2" t="s">
        <v>52</v>
      </c>
      <c r="AW52" s="2" t="s">
        <v>52</v>
      </c>
      <c r="AX52" s="2" t="s">
        <v>52</v>
      </c>
      <c r="AY52" s="2" t="s">
        <v>52</v>
      </c>
    </row>
    <row r="53" spans="1:51" ht="30" customHeight="1">
      <c r="A53" s="9"/>
      <c r="B53" s="9"/>
      <c r="C53" s="9"/>
      <c r="D53" s="9"/>
      <c r="E53" s="12"/>
      <c r="F53" s="13"/>
      <c r="G53" s="12"/>
      <c r="H53" s="13"/>
      <c r="I53" s="12"/>
      <c r="J53" s="13"/>
      <c r="K53" s="12"/>
      <c r="L53" s="13"/>
      <c r="M53" s="9"/>
    </row>
    <row r="54" spans="1:51" ht="30" customHeight="1">
      <c r="A54" s="183" t="s">
        <v>619</v>
      </c>
      <c r="B54" s="183"/>
      <c r="C54" s="183"/>
      <c r="D54" s="183"/>
      <c r="E54" s="184"/>
      <c r="F54" s="185"/>
      <c r="G54" s="184"/>
      <c r="H54" s="185"/>
      <c r="I54" s="184"/>
      <c r="J54" s="185"/>
      <c r="K54" s="184"/>
      <c r="L54" s="185"/>
      <c r="M54" s="183"/>
      <c r="N54" s="1" t="s">
        <v>128</v>
      </c>
    </row>
    <row r="55" spans="1:51" ht="30" customHeight="1">
      <c r="A55" s="8" t="s">
        <v>615</v>
      </c>
      <c r="B55" s="8" t="s">
        <v>616</v>
      </c>
      <c r="C55" s="8" t="s">
        <v>60</v>
      </c>
      <c r="D55" s="9">
        <v>13.904</v>
      </c>
      <c r="E55" s="12">
        <f>단가대비표!O45</f>
        <v>35000</v>
      </c>
      <c r="F55" s="13">
        <f>TRUNC(E55*D55,1)</f>
        <v>486640</v>
      </c>
      <c r="G55" s="12"/>
      <c r="H55" s="13">
        <f>TRUNC(G55*D55,1)</f>
        <v>0</v>
      </c>
      <c r="I55" s="12">
        <f>단가대비표!V45</f>
        <v>0</v>
      </c>
      <c r="J55" s="13">
        <f>TRUNC(I55*D55,1)</f>
        <v>0</v>
      </c>
      <c r="K55" s="12">
        <f>TRUNC(E55+G55+I55,1)</f>
        <v>35000</v>
      </c>
      <c r="L55" s="13">
        <f>TRUNC(F55+H55+J55,1)</f>
        <v>486640</v>
      </c>
      <c r="M55" s="8" t="s">
        <v>52</v>
      </c>
      <c r="N55" s="2" t="s">
        <v>128</v>
      </c>
      <c r="O55" s="2" t="s">
        <v>617</v>
      </c>
      <c r="P55" s="2" t="s">
        <v>64</v>
      </c>
      <c r="Q55" s="2" t="s">
        <v>64</v>
      </c>
      <c r="R55" s="2" t="s">
        <v>63</v>
      </c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2" t="s">
        <v>52</v>
      </c>
      <c r="AW55" s="2" t="s">
        <v>620</v>
      </c>
      <c r="AX55" s="2" t="s">
        <v>52</v>
      </c>
      <c r="AY55" s="2" t="s">
        <v>52</v>
      </c>
    </row>
    <row r="56" spans="1:51" ht="30" customHeight="1">
      <c r="A56" s="8" t="s">
        <v>553</v>
      </c>
      <c r="B56" s="8" t="s">
        <v>52</v>
      </c>
      <c r="C56" s="8" t="s">
        <v>52</v>
      </c>
      <c r="D56" s="9"/>
      <c r="E56" s="12"/>
      <c r="F56" s="13">
        <f>TRUNC(SUMIF(N55:N55, N54, F55:F55),0)</f>
        <v>486640</v>
      </c>
      <c r="G56" s="12"/>
      <c r="H56" s="13">
        <f>TRUNC(SUMIF(N55:N55, N54, H55:H55),0)</f>
        <v>0</v>
      </c>
      <c r="I56" s="12"/>
      <c r="J56" s="13">
        <f>TRUNC(SUMIF(N55:N55, N54, J55:J55),0)</f>
        <v>0</v>
      </c>
      <c r="K56" s="12"/>
      <c r="L56" s="13">
        <f>F56+H56+J56</f>
        <v>486640</v>
      </c>
      <c r="M56" s="8" t="s">
        <v>52</v>
      </c>
      <c r="N56" s="2" t="s">
        <v>67</v>
      </c>
      <c r="O56" s="2" t="s">
        <v>67</v>
      </c>
      <c r="P56" s="2" t="s">
        <v>52</v>
      </c>
      <c r="Q56" s="2" t="s">
        <v>52</v>
      </c>
      <c r="R56" s="2" t="s">
        <v>52</v>
      </c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2" t="s">
        <v>52</v>
      </c>
      <c r="AW56" s="2" t="s">
        <v>52</v>
      </c>
      <c r="AX56" s="2" t="s">
        <v>52</v>
      </c>
      <c r="AY56" s="2" t="s">
        <v>52</v>
      </c>
    </row>
    <row r="57" spans="1:51" ht="30" customHeight="1">
      <c r="A57" s="9"/>
      <c r="B57" s="9"/>
      <c r="C57" s="9"/>
      <c r="D57" s="9"/>
      <c r="E57" s="12"/>
      <c r="F57" s="13"/>
      <c r="G57" s="12"/>
      <c r="H57" s="13"/>
      <c r="I57" s="12"/>
      <c r="J57" s="13"/>
      <c r="K57" s="12"/>
      <c r="L57" s="13"/>
      <c r="M57" s="9"/>
    </row>
    <row r="58" spans="1:51" ht="30" customHeight="1">
      <c r="A58" s="183" t="s">
        <v>621</v>
      </c>
      <c r="B58" s="183"/>
      <c r="C58" s="183"/>
      <c r="D58" s="183"/>
      <c r="E58" s="184"/>
      <c r="F58" s="185"/>
      <c r="G58" s="184"/>
      <c r="H58" s="185"/>
      <c r="I58" s="184"/>
      <c r="J58" s="185"/>
      <c r="K58" s="184"/>
      <c r="L58" s="185"/>
      <c r="M58" s="183"/>
      <c r="N58" s="1" t="s">
        <v>132</v>
      </c>
    </row>
    <row r="59" spans="1:51" ht="30" customHeight="1">
      <c r="A59" s="8" t="s">
        <v>615</v>
      </c>
      <c r="B59" s="8" t="s">
        <v>616</v>
      </c>
      <c r="C59" s="8" t="s">
        <v>60</v>
      </c>
      <c r="D59" s="9">
        <v>3.72</v>
      </c>
      <c r="E59" s="12">
        <f>단가대비표!O45</f>
        <v>35000</v>
      </c>
      <c r="F59" s="13">
        <f>TRUNC(E59*D59,1)</f>
        <v>130200</v>
      </c>
      <c r="G59" s="12"/>
      <c r="H59" s="13">
        <f>TRUNC(G59*D59,1)</f>
        <v>0</v>
      </c>
      <c r="I59" s="12">
        <f>단가대비표!V45</f>
        <v>0</v>
      </c>
      <c r="J59" s="13">
        <f>TRUNC(I59*D59,1)</f>
        <v>0</v>
      </c>
      <c r="K59" s="12">
        <f>TRUNC(E59+G59+I59,1)</f>
        <v>35000</v>
      </c>
      <c r="L59" s="13">
        <f>TRUNC(F59+H59+J59,1)</f>
        <v>130200</v>
      </c>
      <c r="M59" s="8" t="s">
        <v>52</v>
      </c>
      <c r="N59" s="2" t="s">
        <v>132</v>
      </c>
      <c r="O59" s="2" t="s">
        <v>617</v>
      </c>
      <c r="P59" s="2" t="s">
        <v>64</v>
      </c>
      <c r="Q59" s="2" t="s">
        <v>64</v>
      </c>
      <c r="R59" s="2" t="s">
        <v>63</v>
      </c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2" t="s">
        <v>52</v>
      </c>
      <c r="AW59" s="2" t="s">
        <v>622</v>
      </c>
      <c r="AX59" s="2" t="s">
        <v>52</v>
      </c>
      <c r="AY59" s="2" t="s">
        <v>52</v>
      </c>
    </row>
    <row r="60" spans="1:51" ht="30" customHeight="1">
      <c r="A60" s="8" t="s">
        <v>553</v>
      </c>
      <c r="B60" s="8" t="s">
        <v>52</v>
      </c>
      <c r="C60" s="8" t="s">
        <v>52</v>
      </c>
      <c r="D60" s="9"/>
      <c r="E60" s="12"/>
      <c r="F60" s="13">
        <f>TRUNC(SUMIF(N59:N59, N58, F59:F59),0)</f>
        <v>130200</v>
      </c>
      <c r="G60" s="12"/>
      <c r="H60" s="13">
        <f>TRUNC(SUMIF(N59:N59, N58, H59:H59),0)</f>
        <v>0</v>
      </c>
      <c r="I60" s="12"/>
      <c r="J60" s="13">
        <f>TRUNC(SUMIF(N59:N59, N58, J59:J59),0)</f>
        <v>0</v>
      </c>
      <c r="K60" s="12"/>
      <c r="L60" s="13">
        <f>F60+H60+J60</f>
        <v>130200</v>
      </c>
      <c r="M60" s="8" t="s">
        <v>52</v>
      </c>
      <c r="N60" s="2" t="s">
        <v>67</v>
      </c>
      <c r="O60" s="2" t="s">
        <v>67</v>
      </c>
      <c r="P60" s="2" t="s">
        <v>52</v>
      </c>
      <c r="Q60" s="2" t="s">
        <v>52</v>
      </c>
      <c r="R60" s="2" t="s">
        <v>52</v>
      </c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2" t="s">
        <v>52</v>
      </c>
      <c r="AW60" s="2" t="s">
        <v>52</v>
      </c>
      <c r="AX60" s="2" t="s">
        <v>52</v>
      </c>
      <c r="AY60" s="2" t="s">
        <v>52</v>
      </c>
    </row>
    <row r="61" spans="1:51" ht="30" customHeight="1">
      <c r="A61" s="9"/>
      <c r="B61" s="9"/>
      <c r="C61" s="9"/>
      <c r="D61" s="9"/>
      <c r="E61" s="12"/>
      <c r="F61" s="13"/>
      <c r="G61" s="12"/>
      <c r="H61" s="13"/>
      <c r="I61" s="12"/>
      <c r="J61" s="13"/>
      <c r="K61" s="12"/>
      <c r="L61" s="13"/>
      <c r="M61" s="9"/>
    </row>
    <row r="62" spans="1:51" ht="30" customHeight="1">
      <c r="A62" s="183" t="s">
        <v>623</v>
      </c>
      <c r="B62" s="183"/>
      <c r="C62" s="183"/>
      <c r="D62" s="183"/>
      <c r="E62" s="184"/>
      <c r="F62" s="185"/>
      <c r="G62" s="184"/>
      <c r="H62" s="185"/>
      <c r="I62" s="184"/>
      <c r="J62" s="185"/>
      <c r="K62" s="184"/>
      <c r="L62" s="185"/>
      <c r="M62" s="183"/>
      <c r="N62" s="1" t="s">
        <v>139</v>
      </c>
    </row>
    <row r="63" spans="1:51" ht="30" customHeight="1">
      <c r="A63" s="8" t="s">
        <v>624</v>
      </c>
      <c r="B63" s="8" t="s">
        <v>625</v>
      </c>
      <c r="C63" s="8" t="s">
        <v>626</v>
      </c>
      <c r="D63" s="9">
        <v>0.06</v>
      </c>
      <c r="E63" s="12">
        <f>단가대비표!O87</f>
        <v>9433</v>
      </c>
      <c r="F63" s="13">
        <f>TRUNC(E63*D63,1)</f>
        <v>565.9</v>
      </c>
      <c r="G63" s="12">
        <f>단가대비표!P87</f>
        <v>0</v>
      </c>
      <c r="H63" s="13">
        <f>TRUNC(G63*D63,1)</f>
        <v>0</v>
      </c>
      <c r="I63" s="12">
        <f>단가대비표!V87</f>
        <v>0</v>
      </c>
      <c r="J63" s="13">
        <f>TRUNC(I63*D63,1)</f>
        <v>0</v>
      </c>
      <c r="K63" s="12">
        <f>TRUNC(E63+G63+I63,1)</f>
        <v>9433</v>
      </c>
      <c r="L63" s="13">
        <f>TRUNC(F63+H63+J63,1)</f>
        <v>565.9</v>
      </c>
      <c r="M63" s="8" t="s">
        <v>52</v>
      </c>
      <c r="N63" s="2" t="s">
        <v>139</v>
      </c>
      <c r="O63" s="2" t="s">
        <v>627</v>
      </c>
      <c r="P63" s="2" t="s">
        <v>64</v>
      </c>
      <c r="Q63" s="2" t="s">
        <v>64</v>
      </c>
      <c r="R63" s="2" t="s">
        <v>63</v>
      </c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2" t="s">
        <v>52</v>
      </c>
      <c r="AW63" s="2" t="s">
        <v>628</v>
      </c>
      <c r="AX63" s="2" t="s">
        <v>52</v>
      </c>
      <c r="AY63" s="2" t="s">
        <v>52</v>
      </c>
    </row>
    <row r="64" spans="1:51" ht="30" customHeight="1">
      <c r="A64" s="8" t="s">
        <v>629</v>
      </c>
      <c r="B64" s="8" t="s">
        <v>201</v>
      </c>
      <c r="C64" s="8" t="s">
        <v>100</v>
      </c>
      <c r="D64" s="9">
        <v>1</v>
      </c>
      <c r="E64" s="12">
        <f>일위대가목록!E57</f>
        <v>0</v>
      </c>
      <c r="F64" s="13">
        <f>TRUNC(E64*D64,1)</f>
        <v>0</v>
      </c>
      <c r="G64" s="12">
        <f>일위대가목록!F57</f>
        <v>4197</v>
      </c>
      <c r="H64" s="13">
        <f>TRUNC(G64*D64,1)</f>
        <v>4197</v>
      </c>
      <c r="I64" s="12">
        <f>일위대가목록!G57</f>
        <v>0</v>
      </c>
      <c r="J64" s="13">
        <f>TRUNC(I64*D64,1)</f>
        <v>0</v>
      </c>
      <c r="K64" s="12">
        <f>TRUNC(E64+G64+I64,1)</f>
        <v>4197</v>
      </c>
      <c r="L64" s="13">
        <f>TRUNC(F64+H64+J64,1)</f>
        <v>4197</v>
      </c>
      <c r="M64" s="8" t="s">
        <v>630</v>
      </c>
      <c r="N64" s="2" t="s">
        <v>139</v>
      </c>
      <c r="O64" s="2" t="s">
        <v>631</v>
      </c>
      <c r="P64" s="2" t="s">
        <v>63</v>
      </c>
      <c r="Q64" s="2" t="s">
        <v>64</v>
      </c>
      <c r="R64" s="2" t="s">
        <v>64</v>
      </c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2" t="s">
        <v>52</v>
      </c>
      <c r="AW64" s="2" t="s">
        <v>632</v>
      </c>
      <c r="AX64" s="2" t="s">
        <v>52</v>
      </c>
      <c r="AY64" s="2" t="s">
        <v>52</v>
      </c>
    </row>
    <row r="65" spans="1:51" ht="30" customHeight="1">
      <c r="A65" s="8" t="s">
        <v>553</v>
      </c>
      <c r="B65" s="8" t="s">
        <v>52</v>
      </c>
      <c r="C65" s="8" t="s">
        <v>52</v>
      </c>
      <c r="D65" s="9"/>
      <c r="E65" s="12"/>
      <c r="F65" s="13">
        <f>TRUNC(SUMIF(N63:N64, N62, F63:F64),0)</f>
        <v>565</v>
      </c>
      <c r="G65" s="12"/>
      <c r="H65" s="13">
        <f>TRUNC(SUMIF(N63:N64, N62, H63:H64),0)</f>
        <v>4197</v>
      </c>
      <c r="I65" s="12"/>
      <c r="J65" s="13">
        <f>TRUNC(SUMIF(N63:N64, N62, J63:J64),0)</f>
        <v>0</v>
      </c>
      <c r="K65" s="12"/>
      <c r="L65" s="13">
        <f>F65+H65+J65</f>
        <v>4762</v>
      </c>
      <c r="M65" s="8" t="s">
        <v>52</v>
      </c>
      <c r="N65" s="2" t="s">
        <v>67</v>
      </c>
      <c r="O65" s="2" t="s">
        <v>67</v>
      </c>
      <c r="P65" s="2" t="s">
        <v>52</v>
      </c>
      <c r="Q65" s="2" t="s">
        <v>52</v>
      </c>
      <c r="R65" s="2" t="s">
        <v>52</v>
      </c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2" t="s">
        <v>52</v>
      </c>
      <c r="AW65" s="2" t="s">
        <v>52</v>
      </c>
      <c r="AX65" s="2" t="s">
        <v>52</v>
      </c>
      <c r="AY65" s="2" t="s">
        <v>52</v>
      </c>
    </row>
    <row r="66" spans="1:51" ht="30" customHeight="1">
      <c r="A66" s="9"/>
      <c r="B66" s="9"/>
      <c r="C66" s="9"/>
      <c r="D66" s="9"/>
      <c r="E66" s="12"/>
      <c r="F66" s="13"/>
      <c r="G66" s="12"/>
      <c r="H66" s="13"/>
      <c r="I66" s="12"/>
      <c r="J66" s="13"/>
      <c r="K66" s="12"/>
      <c r="L66" s="13"/>
      <c r="M66" s="9"/>
    </row>
    <row r="67" spans="1:51" ht="30" customHeight="1">
      <c r="A67" s="183" t="s">
        <v>633</v>
      </c>
      <c r="B67" s="183"/>
      <c r="C67" s="183"/>
      <c r="D67" s="183"/>
      <c r="E67" s="184"/>
      <c r="F67" s="185"/>
      <c r="G67" s="184"/>
      <c r="H67" s="185"/>
      <c r="I67" s="184"/>
      <c r="J67" s="185"/>
      <c r="K67" s="184"/>
      <c r="L67" s="185"/>
      <c r="M67" s="183"/>
      <c r="N67" s="1" t="s">
        <v>144</v>
      </c>
    </row>
    <row r="68" spans="1:51" ht="30" customHeight="1">
      <c r="A68" s="8" t="s">
        <v>634</v>
      </c>
      <c r="B68" s="8" t="s">
        <v>635</v>
      </c>
      <c r="C68" s="8" t="s">
        <v>60</v>
      </c>
      <c r="D68" s="9">
        <v>1.1599999999999999</v>
      </c>
      <c r="E68" s="12">
        <f>단가대비표!O43</f>
        <v>2080</v>
      </c>
      <c r="F68" s="13">
        <f>TRUNC(E68*D68,1)</f>
        <v>2412.8000000000002</v>
      </c>
      <c r="G68" s="12">
        <f>단가대비표!P43</f>
        <v>0</v>
      </c>
      <c r="H68" s="13">
        <f>TRUNC(G68*D68,1)</f>
        <v>0</v>
      </c>
      <c r="I68" s="12">
        <f>단가대비표!V43</f>
        <v>0</v>
      </c>
      <c r="J68" s="13">
        <f>TRUNC(I68*D68,1)</f>
        <v>0</v>
      </c>
      <c r="K68" s="12">
        <f t="shared" ref="K68:L70" si="2">TRUNC(E68+G68+I68,1)</f>
        <v>2080</v>
      </c>
      <c r="L68" s="13">
        <f t="shared" si="2"/>
        <v>2412.8000000000002</v>
      </c>
      <c r="M68" s="8" t="s">
        <v>52</v>
      </c>
      <c r="N68" s="2" t="s">
        <v>144</v>
      </c>
      <c r="O68" s="2" t="s">
        <v>636</v>
      </c>
      <c r="P68" s="2" t="s">
        <v>64</v>
      </c>
      <c r="Q68" s="2" t="s">
        <v>64</v>
      </c>
      <c r="R68" s="2" t="s">
        <v>63</v>
      </c>
      <c r="S68" s="3"/>
      <c r="T68" s="3"/>
      <c r="U68" s="3"/>
      <c r="V68" s="3">
        <v>1</v>
      </c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2" t="s">
        <v>52</v>
      </c>
      <c r="AW68" s="2" t="s">
        <v>637</v>
      </c>
      <c r="AX68" s="2" t="s">
        <v>52</v>
      </c>
      <c r="AY68" s="2" t="s">
        <v>52</v>
      </c>
    </row>
    <row r="69" spans="1:51" ht="30" customHeight="1">
      <c r="A69" s="8" t="s">
        <v>638</v>
      </c>
      <c r="B69" s="8" t="s">
        <v>639</v>
      </c>
      <c r="C69" s="8" t="s">
        <v>341</v>
      </c>
      <c r="D69" s="9">
        <v>1</v>
      </c>
      <c r="E69" s="12">
        <f>TRUNC(SUMIF(V68:V70, RIGHTB(O69, 1), F68:F70)*U69, 2)</f>
        <v>72.38</v>
      </c>
      <c r="F69" s="13">
        <f>TRUNC(E69*D69,1)</f>
        <v>72.3</v>
      </c>
      <c r="G69" s="12">
        <v>0</v>
      </c>
      <c r="H69" s="13">
        <f>TRUNC(G69*D69,1)</f>
        <v>0</v>
      </c>
      <c r="I69" s="12">
        <v>0</v>
      </c>
      <c r="J69" s="13">
        <f>TRUNC(I69*D69,1)</f>
        <v>0</v>
      </c>
      <c r="K69" s="12">
        <f t="shared" si="2"/>
        <v>72.3</v>
      </c>
      <c r="L69" s="13">
        <f t="shared" si="2"/>
        <v>72.3</v>
      </c>
      <c r="M69" s="8" t="s">
        <v>52</v>
      </c>
      <c r="N69" s="2" t="s">
        <v>144</v>
      </c>
      <c r="O69" s="2" t="s">
        <v>561</v>
      </c>
      <c r="P69" s="2" t="s">
        <v>64</v>
      </c>
      <c r="Q69" s="2" t="s">
        <v>64</v>
      </c>
      <c r="R69" s="2" t="s">
        <v>64</v>
      </c>
      <c r="S69" s="3">
        <v>0</v>
      </c>
      <c r="T69" s="3">
        <v>0</v>
      </c>
      <c r="U69" s="3">
        <v>0.03</v>
      </c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2" t="s">
        <v>52</v>
      </c>
      <c r="AW69" s="2" t="s">
        <v>640</v>
      </c>
      <c r="AX69" s="2" t="s">
        <v>52</v>
      </c>
      <c r="AY69" s="2" t="s">
        <v>52</v>
      </c>
    </row>
    <row r="70" spans="1:51" ht="30" customHeight="1">
      <c r="A70" s="8" t="s">
        <v>141</v>
      </c>
      <c r="B70" s="8" t="s">
        <v>641</v>
      </c>
      <c r="C70" s="8" t="s">
        <v>60</v>
      </c>
      <c r="D70" s="9">
        <v>1</v>
      </c>
      <c r="E70" s="12">
        <f>일위대가목록!E58</f>
        <v>0</v>
      </c>
      <c r="F70" s="13">
        <f>TRUNC(E70*D70,1)</f>
        <v>0</v>
      </c>
      <c r="G70" s="12">
        <f>일위대가목록!F58</f>
        <v>912</v>
      </c>
      <c r="H70" s="13">
        <f>TRUNC(G70*D70,1)</f>
        <v>912</v>
      </c>
      <c r="I70" s="12">
        <f>일위대가목록!G58</f>
        <v>0</v>
      </c>
      <c r="J70" s="13">
        <f>TRUNC(I70*D70,1)</f>
        <v>0</v>
      </c>
      <c r="K70" s="12">
        <f t="shared" si="2"/>
        <v>912</v>
      </c>
      <c r="L70" s="13">
        <f t="shared" si="2"/>
        <v>912</v>
      </c>
      <c r="M70" s="8" t="s">
        <v>642</v>
      </c>
      <c r="N70" s="2" t="s">
        <v>144</v>
      </c>
      <c r="O70" s="2" t="s">
        <v>643</v>
      </c>
      <c r="P70" s="2" t="s">
        <v>63</v>
      </c>
      <c r="Q70" s="2" t="s">
        <v>64</v>
      </c>
      <c r="R70" s="2" t="s">
        <v>64</v>
      </c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2" t="s">
        <v>52</v>
      </c>
      <c r="AW70" s="2" t="s">
        <v>644</v>
      </c>
      <c r="AX70" s="2" t="s">
        <v>52</v>
      </c>
      <c r="AY70" s="2" t="s">
        <v>52</v>
      </c>
    </row>
    <row r="71" spans="1:51" ht="30" customHeight="1">
      <c r="A71" s="8" t="s">
        <v>553</v>
      </c>
      <c r="B71" s="8" t="s">
        <v>52</v>
      </c>
      <c r="C71" s="8" t="s">
        <v>52</v>
      </c>
      <c r="D71" s="9"/>
      <c r="E71" s="12"/>
      <c r="F71" s="13">
        <f>TRUNC(SUMIF(N68:N70, N67, F68:F70),0)</f>
        <v>2485</v>
      </c>
      <c r="G71" s="12"/>
      <c r="H71" s="13">
        <f>TRUNC(SUMIF(N68:N70, N67, H68:H70),0)</f>
        <v>912</v>
      </c>
      <c r="I71" s="12"/>
      <c r="J71" s="13">
        <f>TRUNC(SUMIF(N68:N70, N67, J68:J70),0)</f>
        <v>0</v>
      </c>
      <c r="K71" s="12"/>
      <c r="L71" s="13">
        <f>F71+H71+J71</f>
        <v>3397</v>
      </c>
      <c r="M71" s="8" t="s">
        <v>52</v>
      </c>
      <c r="N71" s="2" t="s">
        <v>67</v>
      </c>
      <c r="O71" s="2" t="s">
        <v>67</v>
      </c>
      <c r="P71" s="2" t="s">
        <v>52</v>
      </c>
      <c r="Q71" s="2" t="s">
        <v>52</v>
      </c>
      <c r="R71" s="2" t="s">
        <v>52</v>
      </c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2" t="s">
        <v>52</v>
      </c>
      <c r="AW71" s="2" t="s">
        <v>52</v>
      </c>
      <c r="AX71" s="2" t="s">
        <v>52</v>
      </c>
      <c r="AY71" s="2" t="s">
        <v>52</v>
      </c>
    </row>
    <row r="72" spans="1:51" ht="30" customHeight="1">
      <c r="A72" s="9"/>
      <c r="B72" s="9"/>
      <c r="C72" s="9"/>
      <c r="D72" s="9"/>
      <c r="E72" s="12"/>
      <c r="F72" s="13"/>
      <c r="G72" s="12"/>
      <c r="H72" s="13"/>
      <c r="I72" s="12"/>
      <c r="J72" s="13"/>
      <c r="K72" s="12"/>
      <c r="L72" s="13"/>
      <c r="M72" s="9"/>
    </row>
    <row r="73" spans="1:51" ht="30" customHeight="1">
      <c r="A73" s="183" t="s">
        <v>645</v>
      </c>
      <c r="B73" s="183"/>
      <c r="C73" s="183"/>
      <c r="D73" s="183"/>
      <c r="E73" s="184"/>
      <c r="F73" s="185"/>
      <c r="G73" s="184"/>
      <c r="H73" s="185"/>
      <c r="I73" s="184"/>
      <c r="J73" s="185"/>
      <c r="K73" s="184"/>
      <c r="L73" s="185"/>
      <c r="M73" s="183"/>
      <c r="N73" s="1" t="s">
        <v>150</v>
      </c>
    </row>
    <row r="74" spans="1:51" ht="30" customHeight="1">
      <c r="A74" s="8" t="s">
        <v>646</v>
      </c>
      <c r="B74" s="8" t="s">
        <v>647</v>
      </c>
      <c r="C74" s="8" t="s">
        <v>429</v>
      </c>
      <c r="D74" s="9">
        <v>1.1121000000000001</v>
      </c>
      <c r="E74" s="12">
        <f>단가대비표!O36</f>
        <v>2450</v>
      </c>
      <c r="F74" s="13">
        <f t="shared" ref="F74:F80" si="3">TRUNC(E74*D74,1)</f>
        <v>2724.6</v>
      </c>
      <c r="G74" s="12">
        <f>단가대비표!P36</f>
        <v>0</v>
      </c>
      <c r="H74" s="13">
        <f t="shared" ref="H74:H80" si="4">TRUNC(G74*D74,1)</f>
        <v>0</v>
      </c>
      <c r="I74" s="12">
        <f>단가대비표!V36</f>
        <v>0</v>
      </c>
      <c r="J74" s="13">
        <f t="shared" ref="J74:J80" si="5">TRUNC(I74*D74,1)</f>
        <v>0</v>
      </c>
      <c r="K74" s="12">
        <f t="shared" ref="K74:L80" si="6">TRUNC(E74+G74+I74,1)</f>
        <v>2450</v>
      </c>
      <c r="L74" s="13">
        <f t="shared" si="6"/>
        <v>2724.6</v>
      </c>
      <c r="M74" s="8" t="s">
        <v>52</v>
      </c>
      <c r="N74" s="2" t="s">
        <v>150</v>
      </c>
      <c r="O74" s="2" t="s">
        <v>648</v>
      </c>
      <c r="P74" s="2" t="s">
        <v>64</v>
      </c>
      <c r="Q74" s="2" t="s">
        <v>64</v>
      </c>
      <c r="R74" s="2" t="s">
        <v>63</v>
      </c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2" t="s">
        <v>52</v>
      </c>
      <c r="AW74" s="2" t="s">
        <v>649</v>
      </c>
      <c r="AX74" s="2" t="s">
        <v>52</v>
      </c>
      <c r="AY74" s="2" t="s">
        <v>52</v>
      </c>
    </row>
    <row r="75" spans="1:51" ht="30" customHeight="1">
      <c r="A75" s="8" t="s">
        <v>420</v>
      </c>
      <c r="B75" s="8" t="s">
        <v>650</v>
      </c>
      <c r="C75" s="8" t="s">
        <v>429</v>
      </c>
      <c r="D75" s="9">
        <v>2.5817999999999999</v>
      </c>
      <c r="E75" s="12">
        <f>단가대비표!O34</f>
        <v>789</v>
      </c>
      <c r="F75" s="13">
        <f t="shared" si="3"/>
        <v>2037</v>
      </c>
      <c r="G75" s="12">
        <f>단가대비표!P34</f>
        <v>0</v>
      </c>
      <c r="H75" s="13">
        <f t="shared" si="4"/>
        <v>0</v>
      </c>
      <c r="I75" s="12">
        <f>단가대비표!V34</f>
        <v>0</v>
      </c>
      <c r="J75" s="13">
        <f t="shared" si="5"/>
        <v>0</v>
      </c>
      <c r="K75" s="12">
        <f t="shared" si="6"/>
        <v>789</v>
      </c>
      <c r="L75" s="13">
        <f t="shared" si="6"/>
        <v>2037</v>
      </c>
      <c r="M75" s="8" t="s">
        <v>52</v>
      </c>
      <c r="N75" s="2" t="s">
        <v>150</v>
      </c>
      <c r="O75" s="2" t="s">
        <v>651</v>
      </c>
      <c r="P75" s="2" t="s">
        <v>64</v>
      </c>
      <c r="Q75" s="2" t="s">
        <v>64</v>
      </c>
      <c r="R75" s="2" t="s">
        <v>63</v>
      </c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2" t="s">
        <v>52</v>
      </c>
      <c r="AW75" s="2" t="s">
        <v>652</v>
      </c>
      <c r="AX75" s="2" t="s">
        <v>52</v>
      </c>
      <c r="AY75" s="2" t="s">
        <v>52</v>
      </c>
    </row>
    <row r="76" spans="1:51" ht="30" customHeight="1">
      <c r="A76" s="8" t="s">
        <v>420</v>
      </c>
      <c r="B76" s="8" t="s">
        <v>653</v>
      </c>
      <c r="C76" s="8" t="s">
        <v>429</v>
      </c>
      <c r="D76" s="9">
        <v>5.11E-2</v>
      </c>
      <c r="E76" s="12">
        <f>단가대비표!O33</f>
        <v>711</v>
      </c>
      <c r="F76" s="13">
        <f t="shared" si="3"/>
        <v>36.299999999999997</v>
      </c>
      <c r="G76" s="12">
        <f>단가대비표!P33</f>
        <v>0</v>
      </c>
      <c r="H76" s="13">
        <f t="shared" si="4"/>
        <v>0</v>
      </c>
      <c r="I76" s="12">
        <f>단가대비표!V33</f>
        <v>0</v>
      </c>
      <c r="J76" s="13">
        <f t="shared" si="5"/>
        <v>0</v>
      </c>
      <c r="K76" s="12">
        <f t="shared" si="6"/>
        <v>711</v>
      </c>
      <c r="L76" s="13">
        <f t="shared" si="6"/>
        <v>36.299999999999997</v>
      </c>
      <c r="M76" s="8" t="s">
        <v>52</v>
      </c>
      <c r="N76" s="2" t="s">
        <v>150</v>
      </c>
      <c r="O76" s="2" t="s">
        <v>654</v>
      </c>
      <c r="P76" s="2" t="s">
        <v>64</v>
      </c>
      <c r="Q76" s="2" t="s">
        <v>64</v>
      </c>
      <c r="R76" s="2" t="s">
        <v>63</v>
      </c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2" t="s">
        <v>52</v>
      </c>
      <c r="AW76" s="2" t="s">
        <v>655</v>
      </c>
      <c r="AX76" s="2" t="s">
        <v>52</v>
      </c>
      <c r="AY76" s="2" t="s">
        <v>52</v>
      </c>
    </row>
    <row r="77" spans="1:51" ht="30" customHeight="1">
      <c r="A77" s="8" t="s">
        <v>656</v>
      </c>
      <c r="B77" s="8" t="s">
        <v>657</v>
      </c>
      <c r="C77" s="8" t="s">
        <v>429</v>
      </c>
      <c r="D77" s="9">
        <v>1.0109999999999999</v>
      </c>
      <c r="E77" s="12">
        <f>일위대가목록!E59</f>
        <v>251</v>
      </c>
      <c r="F77" s="13">
        <f t="shared" si="3"/>
        <v>253.7</v>
      </c>
      <c r="G77" s="12">
        <f>일위대가목록!F59</f>
        <v>5261</v>
      </c>
      <c r="H77" s="13">
        <f t="shared" si="4"/>
        <v>5318.8</v>
      </c>
      <c r="I77" s="12">
        <f>일위대가목록!G59</f>
        <v>171</v>
      </c>
      <c r="J77" s="13">
        <f t="shared" si="5"/>
        <v>172.8</v>
      </c>
      <c r="K77" s="12">
        <f t="shared" si="6"/>
        <v>5683</v>
      </c>
      <c r="L77" s="13">
        <f t="shared" si="6"/>
        <v>5745.3</v>
      </c>
      <c r="M77" s="8" t="s">
        <v>658</v>
      </c>
      <c r="N77" s="2" t="s">
        <v>150</v>
      </c>
      <c r="O77" s="2" t="s">
        <v>659</v>
      </c>
      <c r="P77" s="2" t="s">
        <v>63</v>
      </c>
      <c r="Q77" s="2" t="s">
        <v>64</v>
      </c>
      <c r="R77" s="2" t="s">
        <v>64</v>
      </c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2" t="s">
        <v>52</v>
      </c>
      <c r="AW77" s="2" t="s">
        <v>660</v>
      </c>
      <c r="AX77" s="2" t="s">
        <v>52</v>
      </c>
      <c r="AY77" s="2" t="s">
        <v>52</v>
      </c>
    </row>
    <row r="78" spans="1:51" ht="30" customHeight="1">
      <c r="A78" s="8" t="s">
        <v>656</v>
      </c>
      <c r="B78" s="8" t="s">
        <v>661</v>
      </c>
      <c r="C78" s="8" t="s">
        <v>429</v>
      </c>
      <c r="D78" s="9">
        <v>2.3935</v>
      </c>
      <c r="E78" s="12">
        <f>일위대가목록!E60</f>
        <v>85</v>
      </c>
      <c r="F78" s="13">
        <f t="shared" si="3"/>
        <v>203.4</v>
      </c>
      <c r="G78" s="12">
        <f>일위대가목록!F60</f>
        <v>5261</v>
      </c>
      <c r="H78" s="13">
        <f t="shared" si="4"/>
        <v>12592.2</v>
      </c>
      <c r="I78" s="12">
        <f>일위대가목록!G60</f>
        <v>171</v>
      </c>
      <c r="J78" s="13">
        <f t="shared" si="5"/>
        <v>409.2</v>
      </c>
      <c r="K78" s="12">
        <f t="shared" si="6"/>
        <v>5517</v>
      </c>
      <c r="L78" s="13">
        <f t="shared" si="6"/>
        <v>13204.8</v>
      </c>
      <c r="M78" s="8" t="s">
        <v>662</v>
      </c>
      <c r="N78" s="2" t="s">
        <v>150</v>
      </c>
      <c r="O78" s="2" t="s">
        <v>663</v>
      </c>
      <c r="P78" s="2" t="s">
        <v>63</v>
      </c>
      <c r="Q78" s="2" t="s">
        <v>64</v>
      </c>
      <c r="R78" s="2" t="s">
        <v>64</v>
      </c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2" t="s">
        <v>52</v>
      </c>
      <c r="AW78" s="2" t="s">
        <v>664</v>
      </c>
      <c r="AX78" s="2" t="s">
        <v>52</v>
      </c>
      <c r="AY78" s="2" t="s">
        <v>52</v>
      </c>
    </row>
    <row r="79" spans="1:51" ht="30" customHeight="1">
      <c r="A79" s="8" t="s">
        <v>478</v>
      </c>
      <c r="B79" s="8" t="s">
        <v>665</v>
      </c>
      <c r="C79" s="8" t="s">
        <v>429</v>
      </c>
      <c r="D79" s="9">
        <v>-9.0899999999999995E-2</v>
      </c>
      <c r="E79" s="12">
        <f>단가대비표!O18</f>
        <v>1200</v>
      </c>
      <c r="F79" s="13">
        <f t="shared" si="3"/>
        <v>-109</v>
      </c>
      <c r="G79" s="12">
        <f>단가대비표!P18</f>
        <v>0</v>
      </c>
      <c r="H79" s="13">
        <f t="shared" si="4"/>
        <v>0</v>
      </c>
      <c r="I79" s="12">
        <f>단가대비표!V18</f>
        <v>0</v>
      </c>
      <c r="J79" s="13">
        <f t="shared" si="5"/>
        <v>0</v>
      </c>
      <c r="K79" s="12">
        <f t="shared" si="6"/>
        <v>1200</v>
      </c>
      <c r="L79" s="13">
        <f t="shared" si="6"/>
        <v>-109</v>
      </c>
      <c r="M79" s="8" t="s">
        <v>480</v>
      </c>
      <c r="N79" s="2" t="s">
        <v>150</v>
      </c>
      <c r="O79" s="2" t="s">
        <v>666</v>
      </c>
      <c r="P79" s="2" t="s">
        <v>64</v>
      </c>
      <c r="Q79" s="2" t="s">
        <v>64</v>
      </c>
      <c r="R79" s="2" t="s">
        <v>63</v>
      </c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2" t="s">
        <v>52</v>
      </c>
      <c r="AW79" s="2" t="s">
        <v>667</v>
      </c>
      <c r="AX79" s="2" t="s">
        <v>52</v>
      </c>
      <c r="AY79" s="2" t="s">
        <v>52</v>
      </c>
    </row>
    <row r="80" spans="1:51" ht="30" customHeight="1">
      <c r="A80" s="8" t="s">
        <v>478</v>
      </c>
      <c r="B80" s="8" t="s">
        <v>479</v>
      </c>
      <c r="C80" s="8" t="s">
        <v>429</v>
      </c>
      <c r="D80" s="9">
        <v>-0.21540000000000001</v>
      </c>
      <c r="E80" s="12">
        <f>단가대비표!O17</f>
        <v>288</v>
      </c>
      <c r="F80" s="13">
        <f t="shared" si="3"/>
        <v>-62</v>
      </c>
      <c r="G80" s="12">
        <f>단가대비표!P17</f>
        <v>0</v>
      </c>
      <c r="H80" s="13">
        <f t="shared" si="4"/>
        <v>0</v>
      </c>
      <c r="I80" s="12">
        <f>단가대비표!V17</f>
        <v>0</v>
      </c>
      <c r="J80" s="13">
        <f t="shared" si="5"/>
        <v>0</v>
      </c>
      <c r="K80" s="12">
        <f t="shared" si="6"/>
        <v>288</v>
      </c>
      <c r="L80" s="13">
        <f t="shared" si="6"/>
        <v>-62</v>
      </c>
      <c r="M80" s="8" t="s">
        <v>480</v>
      </c>
      <c r="N80" s="2" t="s">
        <v>150</v>
      </c>
      <c r="O80" s="2" t="s">
        <v>668</v>
      </c>
      <c r="P80" s="2" t="s">
        <v>64</v>
      </c>
      <c r="Q80" s="2" t="s">
        <v>64</v>
      </c>
      <c r="R80" s="2" t="s">
        <v>63</v>
      </c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2" t="s">
        <v>52</v>
      </c>
      <c r="AW80" s="2" t="s">
        <v>669</v>
      </c>
      <c r="AX80" s="2" t="s">
        <v>52</v>
      </c>
      <c r="AY80" s="2" t="s">
        <v>52</v>
      </c>
    </row>
    <row r="81" spans="1:51" ht="30" customHeight="1">
      <c r="A81" s="8" t="s">
        <v>553</v>
      </c>
      <c r="B81" s="8" t="s">
        <v>52</v>
      </c>
      <c r="C81" s="8" t="s">
        <v>52</v>
      </c>
      <c r="D81" s="9"/>
      <c r="E81" s="12"/>
      <c r="F81" s="13">
        <f>TRUNC(SUMIF(N74:N80, N73, F74:F80),0)</f>
        <v>5084</v>
      </c>
      <c r="G81" s="12"/>
      <c r="H81" s="13">
        <f>TRUNC(SUMIF(N74:N80, N73, H74:H80),0)</f>
        <v>17911</v>
      </c>
      <c r="I81" s="12"/>
      <c r="J81" s="13">
        <f>TRUNC(SUMIF(N74:N80, N73, J74:J80),0)</f>
        <v>582</v>
      </c>
      <c r="K81" s="12"/>
      <c r="L81" s="13">
        <f>F81+H81+J81</f>
        <v>23577</v>
      </c>
      <c r="M81" s="8" t="s">
        <v>52</v>
      </c>
      <c r="N81" s="2" t="s">
        <v>67</v>
      </c>
      <c r="O81" s="2" t="s">
        <v>67</v>
      </c>
      <c r="P81" s="2" t="s">
        <v>52</v>
      </c>
      <c r="Q81" s="2" t="s">
        <v>52</v>
      </c>
      <c r="R81" s="2" t="s">
        <v>52</v>
      </c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2" t="s">
        <v>52</v>
      </c>
      <c r="AW81" s="2" t="s">
        <v>52</v>
      </c>
      <c r="AX81" s="2" t="s">
        <v>52</v>
      </c>
      <c r="AY81" s="2" t="s">
        <v>52</v>
      </c>
    </row>
    <row r="82" spans="1:51" ht="30" customHeight="1">
      <c r="A82" s="9"/>
      <c r="B82" s="9"/>
      <c r="C82" s="9"/>
      <c r="D82" s="9"/>
      <c r="E82" s="12"/>
      <c r="F82" s="13"/>
      <c r="G82" s="12"/>
      <c r="H82" s="13"/>
      <c r="I82" s="12"/>
      <c r="J82" s="13"/>
      <c r="K82" s="12"/>
      <c r="L82" s="13"/>
      <c r="M82" s="9"/>
    </row>
    <row r="83" spans="1:51" ht="30" customHeight="1">
      <c r="A83" s="183" t="s">
        <v>670</v>
      </c>
      <c r="B83" s="183"/>
      <c r="C83" s="183"/>
      <c r="D83" s="183"/>
      <c r="E83" s="184"/>
      <c r="F83" s="185"/>
      <c r="G83" s="184"/>
      <c r="H83" s="185"/>
      <c r="I83" s="184"/>
      <c r="J83" s="185"/>
      <c r="K83" s="184"/>
      <c r="L83" s="185"/>
      <c r="M83" s="183"/>
      <c r="N83" s="1" t="s">
        <v>157</v>
      </c>
    </row>
    <row r="84" spans="1:51" ht="30" customHeight="1">
      <c r="A84" s="8" t="s">
        <v>671</v>
      </c>
      <c r="B84" s="8" t="s">
        <v>672</v>
      </c>
      <c r="C84" s="8" t="s">
        <v>60</v>
      </c>
      <c r="D84" s="9">
        <v>10</v>
      </c>
      <c r="E84" s="12">
        <f>일위대가목록!E66</f>
        <v>0</v>
      </c>
      <c r="F84" s="13">
        <f>TRUNC(E84*D84,1)</f>
        <v>0</v>
      </c>
      <c r="G84" s="12">
        <f>일위대가목록!F66</f>
        <v>461</v>
      </c>
      <c r="H84" s="13">
        <f>TRUNC(G84*D84,1)</f>
        <v>4610</v>
      </c>
      <c r="I84" s="12">
        <f>일위대가목록!G66</f>
        <v>41</v>
      </c>
      <c r="J84" s="13">
        <f>TRUNC(I84*D84,1)</f>
        <v>410</v>
      </c>
      <c r="K84" s="12">
        <f>TRUNC(E84+G84+I84,1)</f>
        <v>502</v>
      </c>
      <c r="L84" s="13">
        <f>TRUNC(F84+H84+J84,1)</f>
        <v>5020</v>
      </c>
      <c r="M84" s="8" t="s">
        <v>673</v>
      </c>
      <c r="N84" s="2" t="s">
        <v>157</v>
      </c>
      <c r="O84" s="2" t="s">
        <v>674</v>
      </c>
      <c r="P84" s="2" t="s">
        <v>63</v>
      </c>
      <c r="Q84" s="2" t="s">
        <v>64</v>
      </c>
      <c r="R84" s="2" t="s">
        <v>64</v>
      </c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2" t="s">
        <v>52</v>
      </c>
      <c r="AW84" s="2" t="s">
        <v>675</v>
      </c>
      <c r="AX84" s="2" t="s">
        <v>52</v>
      </c>
      <c r="AY84" s="2" t="s">
        <v>52</v>
      </c>
    </row>
    <row r="85" spans="1:51" ht="30" customHeight="1">
      <c r="A85" s="8" t="s">
        <v>553</v>
      </c>
      <c r="B85" s="8" t="s">
        <v>52</v>
      </c>
      <c r="C85" s="8" t="s">
        <v>52</v>
      </c>
      <c r="D85" s="9"/>
      <c r="E85" s="12"/>
      <c r="F85" s="13">
        <f>TRUNC(SUMIF(N84:N84, N83, F84:F84),0)</f>
        <v>0</v>
      </c>
      <c r="G85" s="12"/>
      <c r="H85" s="13">
        <f>TRUNC(SUMIF(N84:N84, N83, H84:H84),0)</f>
        <v>4610</v>
      </c>
      <c r="I85" s="12"/>
      <c r="J85" s="13">
        <f>TRUNC(SUMIF(N84:N84, N83, J84:J84),0)</f>
        <v>410</v>
      </c>
      <c r="K85" s="12"/>
      <c r="L85" s="13">
        <f>F85+H85+J85</f>
        <v>5020</v>
      </c>
      <c r="M85" s="8" t="s">
        <v>52</v>
      </c>
      <c r="N85" s="2" t="s">
        <v>67</v>
      </c>
      <c r="O85" s="2" t="s">
        <v>67</v>
      </c>
      <c r="P85" s="2" t="s">
        <v>52</v>
      </c>
      <c r="Q85" s="2" t="s">
        <v>52</v>
      </c>
      <c r="R85" s="2" t="s">
        <v>52</v>
      </c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2" t="s">
        <v>52</v>
      </c>
      <c r="AW85" s="2" t="s">
        <v>52</v>
      </c>
      <c r="AX85" s="2" t="s">
        <v>52</v>
      </c>
      <c r="AY85" s="2" t="s">
        <v>52</v>
      </c>
    </row>
    <row r="86" spans="1:51" ht="30" customHeight="1">
      <c r="A86" s="9"/>
      <c r="B86" s="9"/>
      <c r="C86" s="9"/>
      <c r="D86" s="9"/>
      <c r="E86" s="12"/>
      <c r="F86" s="13"/>
      <c r="G86" s="12"/>
      <c r="H86" s="13"/>
      <c r="I86" s="12"/>
      <c r="J86" s="13"/>
      <c r="K86" s="12"/>
      <c r="L86" s="13"/>
      <c r="M86" s="9"/>
    </row>
    <row r="87" spans="1:51" ht="30" customHeight="1">
      <c r="A87" s="183" t="s">
        <v>676</v>
      </c>
      <c r="B87" s="183"/>
      <c r="C87" s="183"/>
      <c r="D87" s="183"/>
      <c r="E87" s="184"/>
      <c r="F87" s="185"/>
      <c r="G87" s="184"/>
      <c r="H87" s="185"/>
      <c r="I87" s="184"/>
      <c r="J87" s="185"/>
      <c r="K87" s="184"/>
      <c r="L87" s="185"/>
      <c r="M87" s="183"/>
      <c r="N87" s="1" t="s">
        <v>160</v>
      </c>
    </row>
    <row r="88" spans="1:51" ht="30" customHeight="1">
      <c r="A88" s="8" t="s">
        <v>677</v>
      </c>
      <c r="B88" s="8" t="s">
        <v>678</v>
      </c>
      <c r="C88" s="8" t="s">
        <v>550</v>
      </c>
      <c r="D88" s="9">
        <v>1.4E-2</v>
      </c>
      <c r="E88" s="12">
        <f>단가대비표!O111</f>
        <v>0</v>
      </c>
      <c r="F88" s="13">
        <f>TRUNC(E88*D88,1)</f>
        <v>0</v>
      </c>
      <c r="G88" s="12">
        <f>단가대비표!P111</f>
        <v>209611</v>
      </c>
      <c r="H88" s="13">
        <f>TRUNC(G88*D88,1)</f>
        <v>2934.5</v>
      </c>
      <c r="I88" s="12">
        <f>단가대비표!V111</f>
        <v>0</v>
      </c>
      <c r="J88" s="13">
        <f>TRUNC(I88*D88,1)</f>
        <v>0</v>
      </c>
      <c r="K88" s="12">
        <f t="shared" ref="K88:L91" si="7">TRUNC(E88+G88+I88,1)</f>
        <v>209611</v>
      </c>
      <c r="L88" s="13">
        <f t="shared" si="7"/>
        <v>2934.5</v>
      </c>
      <c r="M88" s="8" t="s">
        <v>52</v>
      </c>
      <c r="N88" s="2" t="s">
        <v>160</v>
      </c>
      <c r="O88" s="2" t="s">
        <v>679</v>
      </c>
      <c r="P88" s="2" t="s">
        <v>64</v>
      </c>
      <c r="Q88" s="2" t="s">
        <v>64</v>
      </c>
      <c r="R88" s="2" t="s">
        <v>63</v>
      </c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2" t="s">
        <v>52</v>
      </c>
      <c r="AW88" s="2" t="s">
        <v>680</v>
      </c>
      <c r="AX88" s="2" t="s">
        <v>52</v>
      </c>
      <c r="AY88" s="2" t="s">
        <v>52</v>
      </c>
    </row>
    <row r="89" spans="1:51" ht="30" customHeight="1">
      <c r="A89" s="8" t="s">
        <v>548</v>
      </c>
      <c r="B89" s="8" t="s">
        <v>549</v>
      </c>
      <c r="C89" s="8" t="s">
        <v>550</v>
      </c>
      <c r="D89" s="9">
        <v>4.0000000000000001E-3</v>
      </c>
      <c r="E89" s="12">
        <f>단가대비표!O99</f>
        <v>0</v>
      </c>
      <c r="F89" s="13">
        <f>TRUNC(E89*D89,1)</f>
        <v>0</v>
      </c>
      <c r="G89" s="12">
        <f>단가대비표!P99</f>
        <v>125427</v>
      </c>
      <c r="H89" s="13">
        <f>TRUNC(G89*D89,1)</f>
        <v>501.7</v>
      </c>
      <c r="I89" s="12">
        <f>단가대비표!V99</f>
        <v>0</v>
      </c>
      <c r="J89" s="13">
        <f>TRUNC(I89*D89,1)</f>
        <v>0</v>
      </c>
      <c r="K89" s="12">
        <f t="shared" si="7"/>
        <v>125427</v>
      </c>
      <c r="L89" s="13">
        <f t="shared" si="7"/>
        <v>501.7</v>
      </c>
      <c r="M89" s="8" t="s">
        <v>52</v>
      </c>
      <c r="N89" s="2" t="s">
        <v>160</v>
      </c>
      <c r="O89" s="2" t="s">
        <v>551</v>
      </c>
      <c r="P89" s="2" t="s">
        <v>64</v>
      </c>
      <c r="Q89" s="2" t="s">
        <v>64</v>
      </c>
      <c r="R89" s="2" t="s">
        <v>63</v>
      </c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2" t="s">
        <v>52</v>
      </c>
      <c r="AW89" s="2" t="s">
        <v>681</v>
      </c>
      <c r="AX89" s="2" t="s">
        <v>52</v>
      </c>
      <c r="AY89" s="2" t="s">
        <v>52</v>
      </c>
    </row>
    <row r="90" spans="1:51" ht="30" customHeight="1">
      <c r="A90" s="8" t="s">
        <v>271</v>
      </c>
      <c r="B90" s="8" t="s">
        <v>682</v>
      </c>
      <c r="C90" s="8" t="s">
        <v>429</v>
      </c>
      <c r="D90" s="9">
        <v>2.73</v>
      </c>
      <c r="E90" s="12">
        <f>단가대비표!O41</f>
        <v>0</v>
      </c>
      <c r="F90" s="13">
        <f>TRUNC(E90*D90,1)</f>
        <v>0</v>
      </c>
      <c r="G90" s="12">
        <f>단가대비표!P41</f>
        <v>0</v>
      </c>
      <c r="H90" s="13">
        <f>TRUNC(G90*D90,1)</f>
        <v>0</v>
      </c>
      <c r="I90" s="12">
        <f>단가대비표!V41</f>
        <v>0</v>
      </c>
      <c r="J90" s="13">
        <f>TRUNC(I90*D90,1)</f>
        <v>0</v>
      </c>
      <c r="K90" s="12">
        <f t="shared" si="7"/>
        <v>0</v>
      </c>
      <c r="L90" s="13">
        <f t="shared" si="7"/>
        <v>0</v>
      </c>
      <c r="M90" s="8" t="s">
        <v>683</v>
      </c>
      <c r="N90" s="2" t="s">
        <v>160</v>
      </c>
      <c r="O90" s="2" t="s">
        <v>684</v>
      </c>
      <c r="P90" s="2" t="s">
        <v>64</v>
      </c>
      <c r="Q90" s="2" t="s">
        <v>64</v>
      </c>
      <c r="R90" s="2" t="s">
        <v>63</v>
      </c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2" t="s">
        <v>52</v>
      </c>
      <c r="AW90" s="2" t="s">
        <v>685</v>
      </c>
      <c r="AX90" s="2" t="s">
        <v>52</v>
      </c>
      <c r="AY90" s="2" t="s">
        <v>52</v>
      </c>
    </row>
    <row r="91" spans="1:51" ht="30" customHeight="1">
      <c r="A91" s="8" t="s">
        <v>275</v>
      </c>
      <c r="B91" s="8" t="s">
        <v>686</v>
      </c>
      <c r="C91" s="8" t="s">
        <v>70</v>
      </c>
      <c r="D91" s="9">
        <v>6.0000000000000001E-3</v>
      </c>
      <c r="E91" s="12">
        <f>단가대비표!O14</f>
        <v>0</v>
      </c>
      <c r="F91" s="13">
        <f>TRUNC(E91*D91,1)</f>
        <v>0</v>
      </c>
      <c r="G91" s="12">
        <f>단가대비표!P14</f>
        <v>0</v>
      </c>
      <c r="H91" s="13">
        <f>TRUNC(G91*D91,1)</f>
        <v>0</v>
      </c>
      <c r="I91" s="12">
        <f>단가대비표!V14</f>
        <v>0</v>
      </c>
      <c r="J91" s="13">
        <f>TRUNC(I91*D91,1)</f>
        <v>0</v>
      </c>
      <c r="K91" s="12">
        <f t="shared" si="7"/>
        <v>0</v>
      </c>
      <c r="L91" s="13">
        <f t="shared" si="7"/>
        <v>0</v>
      </c>
      <c r="M91" s="8" t="s">
        <v>683</v>
      </c>
      <c r="N91" s="2" t="s">
        <v>160</v>
      </c>
      <c r="O91" s="2" t="s">
        <v>687</v>
      </c>
      <c r="P91" s="2" t="s">
        <v>64</v>
      </c>
      <c r="Q91" s="2" t="s">
        <v>64</v>
      </c>
      <c r="R91" s="2" t="s">
        <v>63</v>
      </c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2" t="s">
        <v>52</v>
      </c>
      <c r="AW91" s="2" t="s">
        <v>688</v>
      </c>
      <c r="AX91" s="2" t="s">
        <v>52</v>
      </c>
      <c r="AY91" s="2" t="s">
        <v>52</v>
      </c>
    </row>
    <row r="92" spans="1:51" ht="30" customHeight="1">
      <c r="A92" s="8" t="s">
        <v>553</v>
      </c>
      <c r="B92" s="8" t="s">
        <v>52</v>
      </c>
      <c r="C92" s="8" t="s">
        <v>52</v>
      </c>
      <c r="D92" s="9"/>
      <c r="E92" s="12"/>
      <c r="F92" s="13">
        <f>TRUNC(SUMIF(N88:N91, N87, F88:F91),0)</f>
        <v>0</v>
      </c>
      <c r="G92" s="12"/>
      <c r="H92" s="13">
        <f>TRUNC(SUMIF(N88:N91, N87, H88:H91),0)</f>
        <v>3436</v>
      </c>
      <c r="I92" s="12"/>
      <c r="J92" s="13">
        <f>TRUNC(SUMIF(N88:N91, N87, J88:J91),0)</f>
        <v>0</v>
      </c>
      <c r="K92" s="12"/>
      <c r="L92" s="13">
        <f>F92+H92+J92</f>
        <v>3436</v>
      </c>
      <c r="M92" s="8" t="s">
        <v>52</v>
      </c>
      <c r="N92" s="2" t="s">
        <v>67</v>
      </c>
      <c r="O92" s="2" t="s">
        <v>67</v>
      </c>
      <c r="P92" s="2" t="s">
        <v>52</v>
      </c>
      <c r="Q92" s="2" t="s">
        <v>52</v>
      </c>
      <c r="R92" s="2" t="s">
        <v>52</v>
      </c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2" t="s">
        <v>52</v>
      </c>
      <c r="AW92" s="2" t="s">
        <v>52</v>
      </c>
      <c r="AX92" s="2" t="s">
        <v>52</v>
      </c>
      <c r="AY92" s="2" t="s">
        <v>52</v>
      </c>
    </row>
    <row r="93" spans="1:51" ht="30" customHeight="1">
      <c r="A93" s="9"/>
      <c r="B93" s="9"/>
      <c r="C93" s="9"/>
      <c r="D93" s="9"/>
      <c r="E93" s="12"/>
      <c r="F93" s="13"/>
      <c r="G93" s="12"/>
      <c r="H93" s="13"/>
      <c r="I93" s="12"/>
      <c r="J93" s="13"/>
      <c r="K93" s="12"/>
      <c r="L93" s="13"/>
      <c r="M93" s="9"/>
    </row>
    <row r="94" spans="1:51" ht="30" customHeight="1">
      <c r="A94" s="183" t="s">
        <v>689</v>
      </c>
      <c r="B94" s="183"/>
      <c r="C94" s="183"/>
      <c r="D94" s="183"/>
      <c r="E94" s="184"/>
      <c r="F94" s="185"/>
      <c r="G94" s="184"/>
      <c r="H94" s="185"/>
      <c r="I94" s="184"/>
      <c r="J94" s="185"/>
      <c r="K94" s="184"/>
      <c r="L94" s="185"/>
      <c r="M94" s="183"/>
      <c r="N94" s="1" t="s">
        <v>164</v>
      </c>
    </row>
    <row r="95" spans="1:51" ht="30" customHeight="1">
      <c r="A95" s="8" t="s">
        <v>677</v>
      </c>
      <c r="B95" s="8" t="s">
        <v>678</v>
      </c>
      <c r="C95" s="8" t="s">
        <v>550</v>
      </c>
      <c r="D95" s="9">
        <v>8.0000000000000002E-3</v>
      </c>
      <c r="E95" s="12">
        <f>단가대비표!O111</f>
        <v>0</v>
      </c>
      <c r="F95" s="13">
        <f>TRUNC(E95*D95,1)</f>
        <v>0</v>
      </c>
      <c r="G95" s="12">
        <f>단가대비표!P111</f>
        <v>209611</v>
      </c>
      <c r="H95" s="13">
        <f>TRUNC(G95*D95,1)</f>
        <v>1676.8</v>
      </c>
      <c r="I95" s="12">
        <f>단가대비표!V111</f>
        <v>0</v>
      </c>
      <c r="J95" s="13">
        <f>TRUNC(I95*D95,1)</f>
        <v>0</v>
      </c>
      <c r="K95" s="12">
        <f t="shared" ref="K95:L97" si="8">TRUNC(E95+G95+I95,1)</f>
        <v>209611</v>
      </c>
      <c r="L95" s="13">
        <f t="shared" si="8"/>
        <v>1676.8</v>
      </c>
      <c r="M95" s="8" t="s">
        <v>52</v>
      </c>
      <c r="N95" s="2" t="s">
        <v>164</v>
      </c>
      <c r="O95" s="2" t="s">
        <v>679</v>
      </c>
      <c r="P95" s="2" t="s">
        <v>64</v>
      </c>
      <c r="Q95" s="2" t="s">
        <v>64</v>
      </c>
      <c r="R95" s="2" t="s">
        <v>63</v>
      </c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2" t="s">
        <v>52</v>
      </c>
      <c r="AW95" s="2" t="s">
        <v>690</v>
      </c>
      <c r="AX95" s="2" t="s">
        <v>52</v>
      </c>
      <c r="AY95" s="2" t="s">
        <v>52</v>
      </c>
    </row>
    <row r="96" spans="1:51" ht="30" customHeight="1">
      <c r="A96" s="8" t="s">
        <v>548</v>
      </c>
      <c r="B96" s="8" t="s">
        <v>549</v>
      </c>
      <c r="C96" s="8" t="s">
        <v>550</v>
      </c>
      <c r="D96" s="9">
        <v>3.0000000000000001E-3</v>
      </c>
      <c r="E96" s="12">
        <f>단가대비표!O99</f>
        <v>0</v>
      </c>
      <c r="F96" s="13">
        <f>TRUNC(E96*D96,1)</f>
        <v>0</v>
      </c>
      <c r="G96" s="12">
        <f>단가대비표!P99</f>
        <v>125427</v>
      </c>
      <c r="H96" s="13">
        <f>TRUNC(G96*D96,1)</f>
        <v>376.2</v>
      </c>
      <c r="I96" s="12">
        <f>단가대비표!V99</f>
        <v>0</v>
      </c>
      <c r="J96" s="13">
        <f>TRUNC(I96*D96,1)</f>
        <v>0</v>
      </c>
      <c r="K96" s="12">
        <f t="shared" si="8"/>
        <v>125427</v>
      </c>
      <c r="L96" s="13">
        <f t="shared" si="8"/>
        <v>376.2</v>
      </c>
      <c r="M96" s="8" t="s">
        <v>52</v>
      </c>
      <c r="N96" s="2" t="s">
        <v>164</v>
      </c>
      <c r="O96" s="2" t="s">
        <v>551</v>
      </c>
      <c r="P96" s="2" t="s">
        <v>64</v>
      </c>
      <c r="Q96" s="2" t="s">
        <v>64</v>
      </c>
      <c r="R96" s="2" t="s">
        <v>63</v>
      </c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2" t="s">
        <v>52</v>
      </c>
      <c r="AW96" s="2" t="s">
        <v>691</v>
      </c>
      <c r="AX96" s="2" t="s">
        <v>52</v>
      </c>
      <c r="AY96" s="2" t="s">
        <v>52</v>
      </c>
    </row>
    <row r="97" spans="1:51" ht="30" customHeight="1">
      <c r="A97" s="8" t="s">
        <v>692</v>
      </c>
      <c r="B97" s="8" t="s">
        <v>693</v>
      </c>
      <c r="C97" s="8" t="s">
        <v>694</v>
      </c>
      <c r="D97" s="9">
        <v>1</v>
      </c>
      <c r="E97" s="12">
        <f>단가대비표!O96</f>
        <v>775</v>
      </c>
      <c r="F97" s="13">
        <f>TRUNC(E97*D97,1)</f>
        <v>775</v>
      </c>
      <c r="G97" s="12">
        <f>단가대비표!P96</f>
        <v>0</v>
      </c>
      <c r="H97" s="13">
        <f>TRUNC(G97*D97,1)</f>
        <v>0</v>
      </c>
      <c r="I97" s="12">
        <f>단가대비표!V96</f>
        <v>0</v>
      </c>
      <c r="J97" s="13">
        <f>TRUNC(I97*D97,1)</f>
        <v>0</v>
      </c>
      <c r="K97" s="12">
        <f t="shared" si="8"/>
        <v>775</v>
      </c>
      <c r="L97" s="13">
        <f t="shared" si="8"/>
        <v>775</v>
      </c>
      <c r="M97" s="8" t="s">
        <v>695</v>
      </c>
      <c r="N97" s="2" t="s">
        <v>164</v>
      </c>
      <c r="O97" s="2" t="s">
        <v>696</v>
      </c>
      <c r="P97" s="2" t="s">
        <v>64</v>
      </c>
      <c r="Q97" s="2" t="s">
        <v>64</v>
      </c>
      <c r="R97" s="2" t="s">
        <v>63</v>
      </c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2" t="s">
        <v>52</v>
      </c>
      <c r="AW97" s="2" t="s">
        <v>697</v>
      </c>
      <c r="AX97" s="2" t="s">
        <v>52</v>
      </c>
      <c r="AY97" s="2" t="s">
        <v>52</v>
      </c>
    </row>
    <row r="98" spans="1:51" ht="30" customHeight="1">
      <c r="A98" s="8" t="s">
        <v>553</v>
      </c>
      <c r="B98" s="8" t="s">
        <v>52</v>
      </c>
      <c r="C98" s="8" t="s">
        <v>52</v>
      </c>
      <c r="D98" s="9"/>
      <c r="E98" s="12"/>
      <c r="F98" s="13">
        <f>TRUNC(SUMIF(N95:N97, N94, F95:F97),0)</f>
        <v>775</v>
      </c>
      <c r="G98" s="12"/>
      <c r="H98" s="13">
        <f>TRUNC(SUMIF(N95:N97, N94, H95:H97),0)</f>
        <v>2053</v>
      </c>
      <c r="I98" s="12"/>
      <c r="J98" s="13">
        <f>TRUNC(SUMIF(N95:N97, N94, J95:J97),0)</f>
        <v>0</v>
      </c>
      <c r="K98" s="12"/>
      <c r="L98" s="13">
        <f>F98+H98+J98</f>
        <v>2828</v>
      </c>
      <c r="M98" s="8" t="s">
        <v>52</v>
      </c>
      <c r="N98" s="2" t="s">
        <v>67</v>
      </c>
      <c r="O98" s="2" t="s">
        <v>67</v>
      </c>
      <c r="P98" s="2" t="s">
        <v>52</v>
      </c>
      <c r="Q98" s="2" t="s">
        <v>52</v>
      </c>
      <c r="R98" s="2" t="s">
        <v>52</v>
      </c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2" t="s">
        <v>52</v>
      </c>
      <c r="AW98" s="2" t="s">
        <v>52</v>
      </c>
      <c r="AX98" s="2" t="s">
        <v>52</v>
      </c>
      <c r="AY98" s="2" t="s">
        <v>52</v>
      </c>
    </row>
    <row r="99" spans="1:51" ht="30" customHeight="1">
      <c r="A99" s="9"/>
      <c r="B99" s="9"/>
      <c r="C99" s="9"/>
      <c r="D99" s="9"/>
      <c r="E99" s="12"/>
      <c r="F99" s="13"/>
      <c r="G99" s="12"/>
      <c r="H99" s="13"/>
      <c r="I99" s="12"/>
      <c r="J99" s="13"/>
      <c r="K99" s="12"/>
      <c r="L99" s="13"/>
      <c r="M99" s="9"/>
    </row>
    <row r="100" spans="1:51" ht="30" customHeight="1">
      <c r="A100" s="183" t="s">
        <v>698</v>
      </c>
      <c r="B100" s="183"/>
      <c r="C100" s="183"/>
      <c r="D100" s="183"/>
      <c r="E100" s="184"/>
      <c r="F100" s="185"/>
      <c r="G100" s="184"/>
      <c r="H100" s="185"/>
      <c r="I100" s="184"/>
      <c r="J100" s="185"/>
      <c r="K100" s="184"/>
      <c r="L100" s="185"/>
      <c r="M100" s="183"/>
      <c r="N100" s="1" t="s">
        <v>171</v>
      </c>
    </row>
    <row r="101" spans="1:51" ht="30" customHeight="1">
      <c r="A101" s="8" t="s">
        <v>699</v>
      </c>
      <c r="B101" s="8" t="s">
        <v>700</v>
      </c>
      <c r="C101" s="8" t="s">
        <v>701</v>
      </c>
      <c r="D101" s="9">
        <v>1.89</v>
      </c>
      <c r="E101" s="12">
        <f>단가대비표!O97</f>
        <v>92600</v>
      </c>
      <c r="F101" s="13">
        <f>TRUNC(E101*D101,1)</f>
        <v>175014</v>
      </c>
      <c r="G101" s="12">
        <f>단가대비표!P97</f>
        <v>0</v>
      </c>
      <c r="H101" s="13">
        <f>TRUNC(G101*D101,1)</f>
        <v>0</v>
      </c>
      <c r="I101" s="12">
        <f>단가대비표!V97</f>
        <v>0</v>
      </c>
      <c r="J101" s="13">
        <f>TRUNC(I101*D101,1)</f>
        <v>0</v>
      </c>
      <c r="K101" s="12">
        <f>TRUNC(E101+G101+I101,1)</f>
        <v>92600</v>
      </c>
      <c r="L101" s="13">
        <f>TRUNC(F101+H101+J101,1)</f>
        <v>175014</v>
      </c>
      <c r="M101" s="8" t="s">
        <v>52</v>
      </c>
      <c r="N101" s="2" t="s">
        <v>171</v>
      </c>
      <c r="O101" s="2" t="s">
        <v>702</v>
      </c>
      <c r="P101" s="2" t="s">
        <v>64</v>
      </c>
      <c r="Q101" s="2" t="s">
        <v>64</v>
      </c>
      <c r="R101" s="2" t="s">
        <v>63</v>
      </c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2" t="s">
        <v>52</v>
      </c>
      <c r="AW101" s="2" t="s">
        <v>703</v>
      </c>
      <c r="AX101" s="2" t="s">
        <v>52</v>
      </c>
      <c r="AY101" s="2" t="s">
        <v>52</v>
      </c>
    </row>
    <row r="102" spans="1:51" ht="30" customHeight="1">
      <c r="A102" s="8" t="s">
        <v>704</v>
      </c>
      <c r="B102" s="8" t="s">
        <v>705</v>
      </c>
      <c r="C102" s="8" t="s">
        <v>122</v>
      </c>
      <c r="D102" s="9">
        <v>1</v>
      </c>
      <c r="E102" s="12">
        <f>일위대가목록!E67</f>
        <v>0</v>
      </c>
      <c r="F102" s="13">
        <f>TRUNC(E102*D102,1)</f>
        <v>0</v>
      </c>
      <c r="G102" s="12">
        <f>일위대가목록!F67</f>
        <v>102512</v>
      </c>
      <c r="H102" s="13">
        <f>TRUNC(G102*D102,1)</f>
        <v>102512</v>
      </c>
      <c r="I102" s="12">
        <f>일위대가목록!G67</f>
        <v>2050</v>
      </c>
      <c r="J102" s="13">
        <f>TRUNC(I102*D102,1)</f>
        <v>2050</v>
      </c>
      <c r="K102" s="12">
        <f>TRUNC(E102+G102+I102,1)</f>
        <v>104562</v>
      </c>
      <c r="L102" s="13">
        <f>TRUNC(F102+H102+J102,1)</f>
        <v>104562</v>
      </c>
      <c r="M102" s="8" t="s">
        <v>706</v>
      </c>
      <c r="N102" s="2" t="s">
        <v>171</v>
      </c>
      <c r="O102" s="2" t="s">
        <v>707</v>
      </c>
      <c r="P102" s="2" t="s">
        <v>63</v>
      </c>
      <c r="Q102" s="2" t="s">
        <v>64</v>
      </c>
      <c r="R102" s="2" t="s">
        <v>64</v>
      </c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2" t="s">
        <v>52</v>
      </c>
      <c r="AW102" s="2" t="s">
        <v>708</v>
      </c>
      <c r="AX102" s="2" t="s">
        <v>52</v>
      </c>
      <c r="AY102" s="2" t="s">
        <v>52</v>
      </c>
    </row>
    <row r="103" spans="1:51" ht="30" customHeight="1">
      <c r="A103" s="8" t="s">
        <v>553</v>
      </c>
      <c r="B103" s="8" t="s">
        <v>52</v>
      </c>
      <c r="C103" s="8" t="s">
        <v>52</v>
      </c>
      <c r="D103" s="9"/>
      <c r="E103" s="12"/>
      <c r="F103" s="13">
        <f>TRUNC(SUMIF(N101:N102, N100, F101:F102),0)</f>
        <v>175014</v>
      </c>
      <c r="G103" s="12"/>
      <c r="H103" s="13">
        <f>TRUNC(SUMIF(N101:N102, N100, H101:H102),0)</f>
        <v>102512</v>
      </c>
      <c r="I103" s="12"/>
      <c r="J103" s="13">
        <f>TRUNC(SUMIF(N101:N102, N100, J101:J102),0)</f>
        <v>2050</v>
      </c>
      <c r="K103" s="12"/>
      <c r="L103" s="13">
        <f>F103+H103+J103</f>
        <v>279576</v>
      </c>
      <c r="M103" s="8" t="s">
        <v>52</v>
      </c>
      <c r="N103" s="2" t="s">
        <v>67</v>
      </c>
      <c r="O103" s="2" t="s">
        <v>67</v>
      </c>
      <c r="P103" s="2" t="s">
        <v>52</v>
      </c>
      <c r="Q103" s="2" t="s">
        <v>52</v>
      </c>
      <c r="R103" s="2" t="s">
        <v>52</v>
      </c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2" t="s">
        <v>52</v>
      </c>
      <c r="AW103" s="2" t="s">
        <v>52</v>
      </c>
      <c r="AX103" s="2" t="s">
        <v>52</v>
      </c>
      <c r="AY103" s="2" t="s">
        <v>52</v>
      </c>
    </row>
    <row r="104" spans="1:51" ht="30" customHeight="1">
      <c r="A104" s="9"/>
      <c r="B104" s="9"/>
      <c r="C104" s="9"/>
      <c r="D104" s="9"/>
      <c r="E104" s="12"/>
      <c r="F104" s="13"/>
      <c r="G104" s="12"/>
      <c r="H104" s="13"/>
      <c r="I104" s="12"/>
      <c r="J104" s="13"/>
      <c r="K104" s="12"/>
      <c r="L104" s="13"/>
      <c r="M104" s="9"/>
    </row>
    <row r="105" spans="1:51" ht="30" customHeight="1">
      <c r="A105" s="183" t="s">
        <v>709</v>
      </c>
      <c r="B105" s="183"/>
      <c r="C105" s="183"/>
      <c r="D105" s="183"/>
      <c r="E105" s="184"/>
      <c r="F105" s="185"/>
      <c r="G105" s="184"/>
      <c r="H105" s="185"/>
      <c r="I105" s="184"/>
      <c r="J105" s="185"/>
      <c r="K105" s="184"/>
      <c r="L105" s="185"/>
      <c r="M105" s="183"/>
      <c r="N105" s="1" t="s">
        <v>176</v>
      </c>
    </row>
    <row r="106" spans="1:51" ht="30" customHeight="1">
      <c r="A106" s="8" t="s">
        <v>710</v>
      </c>
      <c r="B106" s="8" t="s">
        <v>711</v>
      </c>
      <c r="C106" s="8" t="s">
        <v>100</v>
      </c>
      <c r="D106" s="9">
        <v>2.6</v>
      </c>
      <c r="E106" s="12">
        <f>단가대비표!O57</f>
        <v>53000</v>
      </c>
      <c r="F106" s="13">
        <f>TRUNC(E106*D106,1)</f>
        <v>137800</v>
      </c>
      <c r="G106" s="12">
        <f>단가대비표!P57</f>
        <v>0</v>
      </c>
      <c r="H106" s="13">
        <f>TRUNC(G106*D106,1)</f>
        <v>0</v>
      </c>
      <c r="I106" s="12">
        <f>단가대비표!V57</f>
        <v>0</v>
      </c>
      <c r="J106" s="13">
        <f>TRUNC(I106*D106,1)</f>
        <v>0</v>
      </c>
      <c r="K106" s="12">
        <f t="shared" ref="K106:L110" si="9">TRUNC(E106+G106+I106,1)</f>
        <v>53000</v>
      </c>
      <c r="L106" s="13">
        <f t="shared" si="9"/>
        <v>137800</v>
      </c>
      <c r="M106" s="8" t="s">
        <v>52</v>
      </c>
      <c r="N106" s="2" t="s">
        <v>176</v>
      </c>
      <c r="O106" s="2" t="s">
        <v>712</v>
      </c>
      <c r="P106" s="2" t="s">
        <v>64</v>
      </c>
      <c r="Q106" s="2" t="s">
        <v>64</v>
      </c>
      <c r="R106" s="2" t="s">
        <v>63</v>
      </c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2" t="s">
        <v>52</v>
      </c>
      <c r="AW106" s="2" t="s">
        <v>713</v>
      </c>
      <c r="AX106" s="2" t="s">
        <v>52</v>
      </c>
      <c r="AY106" s="2" t="s">
        <v>52</v>
      </c>
    </row>
    <row r="107" spans="1:51" ht="30" customHeight="1">
      <c r="A107" s="8" t="s">
        <v>710</v>
      </c>
      <c r="B107" s="8" t="s">
        <v>714</v>
      </c>
      <c r="C107" s="8" t="s">
        <v>100</v>
      </c>
      <c r="D107" s="9">
        <v>2.6</v>
      </c>
      <c r="E107" s="12">
        <f>단가대비표!O58</f>
        <v>67000</v>
      </c>
      <c r="F107" s="13">
        <f>TRUNC(E107*D107,1)</f>
        <v>174200</v>
      </c>
      <c r="G107" s="12">
        <f>단가대비표!P58</f>
        <v>0</v>
      </c>
      <c r="H107" s="13">
        <f>TRUNC(G107*D107,1)</f>
        <v>0</v>
      </c>
      <c r="I107" s="12">
        <f>단가대비표!V58</f>
        <v>0</v>
      </c>
      <c r="J107" s="13">
        <f>TRUNC(I107*D107,1)</f>
        <v>0</v>
      </c>
      <c r="K107" s="12">
        <f t="shared" si="9"/>
        <v>67000</v>
      </c>
      <c r="L107" s="13">
        <f t="shared" si="9"/>
        <v>174200</v>
      </c>
      <c r="M107" s="8" t="s">
        <v>52</v>
      </c>
      <c r="N107" s="2" t="s">
        <v>176</v>
      </c>
      <c r="O107" s="2" t="s">
        <v>715</v>
      </c>
      <c r="P107" s="2" t="s">
        <v>64</v>
      </c>
      <c r="Q107" s="2" t="s">
        <v>64</v>
      </c>
      <c r="R107" s="2" t="s">
        <v>63</v>
      </c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2" t="s">
        <v>52</v>
      </c>
      <c r="AW107" s="2" t="s">
        <v>716</v>
      </c>
      <c r="AX107" s="2" t="s">
        <v>52</v>
      </c>
      <c r="AY107" s="2" t="s">
        <v>52</v>
      </c>
    </row>
    <row r="108" spans="1:51" ht="30" customHeight="1">
      <c r="A108" s="8" t="s">
        <v>710</v>
      </c>
      <c r="B108" s="8" t="s">
        <v>717</v>
      </c>
      <c r="C108" s="8" t="s">
        <v>100</v>
      </c>
      <c r="D108" s="9">
        <v>6.32</v>
      </c>
      <c r="E108" s="12">
        <f>단가대비표!O59</f>
        <v>77000</v>
      </c>
      <c r="F108" s="13">
        <f>TRUNC(E108*D108,1)</f>
        <v>486640</v>
      </c>
      <c r="G108" s="12">
        <f>단가대비표!P59</f>
        <v>0</v>
      </c>
      <c r="H108" s="13">
        <f>TRUNC(G108*D108,1)</f>
        <v>0</v>
      </c>
      <c r="I108" s="12">
        <f>단가대비표!V59</f>
        <v>0</v>
      </c>
      <c r="J108" s="13">
        <f>TRUNC(I108*D108,1)</f>
        <v>0</v>
      </c>
      <c r="K108" s="12">
        <f t="shared" si="9"/>
        <v>77000</v>
      </c>
      <c r="L108" s="13">
        <f t="shared" si="9"/>
        <v>486640</v>
      </c>
      <c r="M108" s="8" t="s">
        <v>52</v>
      </c>
      <c r="N108" s="2" t="s">
        <v>176</v>
      </c>
      <c r="O108" s="2" t="s">
        <v>718</v>
      </c>
      <c r="P108" s="2" t="s">
        <v>64</v>
      </c>
      <c r="Q108" s="2" t="s">
        <v>64</v>
      </c>
      <c r="R108" s="2" t="s">
        <v>63</v>
      </c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2" t="s">
        <v>52</v>
      </c>
      <c r="AW108" s="2" t="s">
        <v>719</v>
      </c>
      <c r="AX108" s="2" t="s">
        <v>52</v>
      </c>
      <c r="AY108" s="2" t="s">
        <v>52</v>
      </c>
    </row>
    <row r="109" spans="1:51" ht="30" customHeight="1">
      <c r="A109" s="8" t="s">
        <v>710</v>
      </c>
      <c r="B109" s="8" t="s">
        <v>720</v>
      </c>
      <c r="C109" s="8" t="s">
        <v>100</v>
      </c>
      <c r="D109" s="9">
        <v>2.6</v>
      </c>
      <c r="E109" s="12">
        <f>단가대비표!O60</f>
        <v>70000</v>
      </c>
      <c r="F109" s="13">
        <f>TRUNC(E109*D109,1)</f>
        <v>182000</v>
      </c>
      <c r="G109" s="12">
        <f>단가대비표!P60</f>
        <v>0</v>
      </c>
      <c r="H109" s="13">
        <f>TRUNC(G109*D109,1)</f>
        <v>0</v>
      </c>
      <c r="I109" s="12">
        <f>단가대비표!V60</f>
        <v>0</v>
      </c>
      <c r="J109" s="13">
        <f>TRUNC(I109*D109,1)</f>
        <v>0</v>
      </c>
      <c r="K109" s="12">
        <f t="shared" si="9"/>
        <v>70000</v>
      </c>
      <c r="L109" s="13">
        <f t="shared" si="9"/>
        <v>182000</v>
      </c>
      <c r="M109" s="8" t="s">
        <v>52</v>
      </c>
      <c r="N109" s="2" t="s">
        <v>176</v>
      </c>
      <c r="O109" s="2" t="s">
        <v>721</v>
      </c>
      <c r="P109" s="2" t="s">
        <v>64</v>
      </c>
      <c r="Q109" s="2" t="s">
        <v>64</v>
      </c>
      <c r="R109" s="2" t="s">
        <v>63</v>
      </c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2" t="s">
        <v>52</v>
      </c>
      <c r="AW109" s="2" t="s">
        <v>722</v>
      </c>
      <c r="AX109" s="2" t="s">
        <v>52</v>
      </c>
      <c r="AY109" s="2" t="s">
        <v>52</v>
      </c>
    </row>
    <row r="110" spans="1:51" ht="30" customHeight="1">
      <c r="A110" s="8" t="s">
        <v>710</v>
      </c>
      <c r="B110" s="8" t="s">
        <v>723</v>
      </c>
      <c r="C110" s="8" t="s">
        <v>100</v>
      </c>
      <c r="D110" s="9">
        <v>3.16</v>
      </c>
      <c r="E110" s="12">
        <f>단가대비표!O61</f>
        <v>55000</v>
      </c>
      <c r="F110" s="13">
        <f>TRUNC(E110*D110,1)</f>
        <v>173800</v>
      </c>
      <c r="G110" s="12">
        <f>단가대비표!P61</f>
        <v>0</v>
      </c>
      <c r="H110" s="13">
        <f>TRUNC(G110*D110,1)</f>
        <v>0</v>
      </c>
      <c r="I110" s="12">
        <f>단가대비표!V61</f>
        <v>0</v>
      </c>
      <c r="J110" s="13">
        <f>TRUNC(I110*D110,1)</f>
        <v>0</v>
      </c>
      <c r="K110" s="12">
        <f t="shared" si="9"/>
        <v>55000</v>
      </c>
      <c r="L110" s="13">
        <f t="shared" si="9"/>
        <v>173800</v>
      </c>
      <c r="M110" s="8" t="s">
        <v>52</v>
      </c>
      <c r="N110" s="2" t="s">
        <v>176</v>
      </c>
      <c r="O110" s="2" t="s">
        <v>724</v>
      </c>
      <c r="P110" s="2" t="s">
        <v>64</v>
      </c>
      <c r="Q110" s="2" t="s">
        <v>64</v>
      </c>
      <c r="R110" s="2" t="s">
        <v>63</v>
      </c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2" t="s">
        <v>52</v>
      </c>
      <c r="AW110" s="2" t="s">
        <v>725</v>
      </c>
      <c r="AX110" s="2" t="s">
        <v>52</v>
      </c>
      <c r="AY110" s="2" t="s">
        <v>52</v>
      </c>
    </row>
    <row r="111" spans="1:51" ht="30" customHeight="1">
      <c r="A111" s="8" t="s">
        <v>553</v>
      </c>
      <c r="B111" s="8" t="s">
        <v>52</v>
      </c>
      <c r="C111" s="8" t="s">
        <v>52</v>
      </c>
      <c r="D111" s="9"/>
      <c r="E111" s="12"/>
      <c r="F111" s="13">
        <f>TRUNC(SUMIF(N106:N110, N105, F106:F110),0)</f>
        <v>1154440</v>
      </c>
      <c r="G111" s="12"/>
      <c r="H111" s="13">
        <f>TRUNC(SUMIF(N106:N110, N105, H106:H110),0)</f>
        <v>0</v>
      </c>
      <c r="I111" s="12"/>
      <c r="J111" s="13">
        <f>TRUNC(SUMIF(N106:N110, N105, J106:J110),0)</f>
        <v>0</v>
      </c>
      <c r="K111" s="12"/>
      <c r="L111" s="13">
        <f>F111+H111+J111</f>
        <v>1154440</v>
      </c>
      <c r="M111" s="8" t="s">
        <v>52</v>
      </c>
      <c r="N111" s="2" t="s">
        <v>67</v>
      </c>
      <c r="O111" s="2" t="s">
        <v>67</v>
      </c>
      <c r="P111" s="2" t="s">
        <v>52</v>
      </c>
      <c r="Q111" s="2" t="s">
        <v>52</v>
      </c>
      <c r="R111" s="2" t="s">
        <v>52</v>
      </c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2" t="s">
        <v>52</v>
      </c>
      <c r="AW111" s="2" t="s">
        <v>52</v>
      </c>
      <c r="AX111" s="2" t="s">
        <v>52</v>
      </c>
      <c r="AY111" s="2" t="s">
        <v>52</v>
      </c>
    </row>
    <row r="112" spans="1:51" ht="30" customHeight="1">
      <c r="A112" s="9"/>
      <c r="B112" s="9"/>
      <c r="C112" s="9"/>
      <c r="D112" s="9"/>
      <c r="E112" s="12"/>
      <c r="F112" s="13"/>
      <c r="G112" s="12"/>
      <c r="H112" s="13"/>
      <c r="I112" s="12"/>
      <c r="J112" s="13"/>
      <c r="K112" s="12"/>
      <c r="L112" s="13"/>
      <c r="M112" s="9"/>
    </row>
    <row r="113" spans="1:51" ht="30" customHeight="1">
      <c r="A113" s="183" t="s">
        <v>726</v>
      </c>
      <c r="B113" s="183"/>
      <c r="C113" s="183"/>
      <c r="D113" s="183"/>
      <c r="E113" s="184"/>
      <c r="F113" s="185"/>
      <c r="G113" s="184"/>
      <c r="H113" s="185"/>
      <c r="I113" s="184"/>
      <c r="J113" s="185"/>
      <c r="K113" s="184"/>
      <c r="L113" s="185"/>
      <c r="M113" s="183"/>
      <c r="N113" s="1" t="s">
        <v>180</v>
      </c>
    </row>
    <row r="114" spans="1:51" ht="30" customHeight="1">
      <c r="A114" s="8" t="s">
        <v>727</v>
      </c>
      <c r="B114" s="8" t="s">
        <v>728</v>
      </c>
      <c r="C114" s="8" t="s">
        <v>60</v>
      </c>
      <c r="D114" s="9">
        <v>1.89</v>
      </c>
      <c r="E114" s="12">
        <f>단가대비표!O54</f>
        <v>120000</v>
      </c>
      <c r="F114" s="13">
        <f>TRUNC(E114*D114,1)</f>
        <v>226800</v>
      </c>
      <c r="G114" s="12">
        <f>단가대비표!P54</f>
        <v>0</v>
      </c>
      <c r="H114" s="13">
        <f>TRUNC(G114*D114,1)</f>
        <v>0</v>
      </c>
      <c r="I114" s="12">
        <f>단가대비표!V54</f>
        <v>0</v>
      </c>
      <c r="J114" s="13">
        <f>TRUNC(I114*D114,1)</f>
        <v>0</v>
      </c>
      <c r="K114" s="12">
        <f>TRUNC(E114+G114+I114,1)</f>
        <v>120000</v>
      </c>
      <c r="L114" s="13">
        <f>TRUNC(F114+H114+J114,1)</f>
        <v>226800</v>
      </c>
      <c r="M114" s="8" t="s">
        <v>729</v>
      </c>
      <c r="N114" s="2" t="s">
        <v>180</v>
      </c>
      <c r="O114" s="2" t="s">
        <v>730</v>
      </c>
      <c r="P114" s="2" t="s">
        <v>64</v>
      </c>
      <c r="Q114" s="2" t="s">
        <v>64</v>
      </c>
      <c r="R114" s="2" t="s">
        <v>63</v>
      </c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2" t="s">
        <v>52</v>
      </c>
      <c r="AW114" s="2" t="s">
        <v>731</v>
      </c>
      <c r="AX114" s="2" t="s">
        <v>52</v>
      </c>
      <c r="AY114" s="2" t="s">
        <v>52</v>
      </c>
    </row>
    <row r="115" spans="1:51" ht="30" customHeight="1">
      <c r="A115" s="8" t="s">
        <v>553</v>
      </c>
      <c r="B115" s="8" t="s">
        <v>52</v>
      </c>
      <c r="C115" s="8" t="s">
        <v>52</v>
      </c>
      <c r="D115" s="9"/>
      <c r="E115" s="12"/>
      <c r="F115" s="13">
        <f>TRUNC(SUMIF(N114:N114, N113, F114:F114),0)</f>
        <v>226800</v>
      </c>
      <c r="G115" s="12"/>
      <c r="H115" s="13">
        <f>TRUNC(SUMIF(N114:N114, N113, H114:H114),0)</f>
        <v>0</v>
      </c>
      <c r="I115" s="12"/>
      <c r="J115" s="13">
        <f>TRUNC(SUMIF(N114:N114, N113, J114:J114),0)</f>
        <v>0</v>
      </c>
      <c r="K115" s="12"/>
      <c r="L115" s="13">
        <f>F115+H115+J115</f>
        <v>226800</v>
      </c>
      <c r="M115" s="8" t="s">
        <v>52</v>
      </c>
      <c r="N115" s="2" t="s">
        <v>67</v>
      </c>
      <c r="O115" s="2" t="s">
        <v>67</v>
      </c>
      <c r="P115" s="2" t="s">
        <v>52</v>
      </c>
      <c r="Q115" s="2" t="s">
        <v>52</v>
      </c>
      <c r="R115" s="2" t="s">
        <v>52</v>
      </c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2" t="s">
        <v>52</v>
      </c>
      <c r="AW115" s="2" t="s">
        <v>52</v>
      </c>
      <c r="AX115" s="2" t="s">
        <v>52</v>
      </c>
      <c r="AY115" s="2" t="s">
        <v>52</v>
      </c>
    </row>
    <row r="116" spans="1:51" ht="30" customHeight="1">
      <c r="A116" s="9"/>
      <c r="B116" s="9"/>
      <c r="C116" s="9"/>
      <c r="D116" s="9"/>
      <c r="E116" s="12"/>
      <c r="F116" s="13"/>
      <c r="G116" s="12"/>
      <c r="H116" s="13"/>
      <c r="I116" s="12"/>
      <c r="J116" s="13"/>
      <c r="K116" s="12"/>
      <c r="L116" s="13"/>
      <c r="M116" s="9"/>
    </row>
    <row r="117" spans="1:51" ht="30" customHeight="1">
      <c r="A117" s="183" t="s">
        <v>732</v>
      </c>
      <c r="B117" s="183"/>
      <c r="C117" s="183"/>
      <c r="D117" s="183"/>
      <c r="E117" s="184"/>
      <c r="F117" s="185"/>
      <c r="G117" s="184"/>
      <c r="H117" s="185"/>
      <c r="I117" s="184"/>
      <c r="J117" s="185"/>
      <c r="K117" s="184"/>
      <c r="L117" s="185"/>
      <c r="M117" s="183"/>
      <c r="N117" s="1" t="s">
        <v>190</v>
      </c>
    </row>
    <row r="118" spans="1:51" ht="30" customHeight="1">
      <c r="A118" s="8" t="s">
        <v>733</v>
      </c>
      <c r="B118" s="8" t="s">
        <v>678</v>
      </c>
      <c r="C118" s="8" t="s">
        <v>550</v>
      </c>
      <c r="D118" s="9">
        <v>1.9E-2</v>
      </c>
      <c r="E118" s="12">
        <f>단가대비표!O109</f>
        <v>0</v>
      </c>
      <c r="F118" s="13">
        <f>TRUNC(E118*D118,1)</f>
        <v>0</v>
      </c>
      <c r="G118" s="12">
        <f>단가대비표!P109</f>
        <v>187530</v>
      </c>
      <c r="H118" s="13">
        <f>TRUNC(G118*D118,1)</f>
        <v>3563</v>
      </c>
      <c r="I118" s="12">
        <f>단가대비표!V109</f>
        <v>0</v>
      </c>
      <c r="J118" s="13">
        <f>TRUNC(I118*D118,1)</f>
        <v>0</v>
      </c>
      <c r="K118" s="12">
        <f>TRUNC(E118+G118+I118,1)</f>
        <v>187530</v>
      </c>
      <c r="L118" s="13">
        <f>TRUNC(F118+H118+J118,1)</f>
        <v>3563</v>
      </c>
      <c r="M118" s="8" t="s">
        <v>52</v>
      </c>
      <c r="N118" s="2" t="s">
        <v>190</v>
      </c>
      <c r="O118" s="2" t="s">
        <v>734</v>
      </c>
      <c r="P118" s="2" t="s">
        <v>64</v>
      </c>
      <c r="Q118" s="2" t="s">
        <v>64</v>
      </c>
      <c r="R118" s="2" t="s">
        <v>63</v>
      </c>
      <c r="S118" s="3"/>
      <c r="T118" s="3"/>
      <c r="U118" s="3"/>
      <c r="V118" s="3">
        <v>1</v>
      </c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2" t="s">
        <v>52</v>
      </c>
      <c r="AW118" s="2" t="s">
        <v>735</v>
      </c>
      <c r="AX118" s="2" t="s">
        <v>52</v>
      </c>
      <c r="AY118" s="2" t="s">
        <v>52</v>
      </c>
    </row>
    <row r="119" spans="1:51" ht="30" customHeight="1">
      <c r="A119" s="8" t="s">
        <v>559</v>
      </c>
      <c r="B119" s="8" t="s">
        <v>560</v>
      </c>
      <c r="C119" s="8" t="s">
        <v>341</v>
      </c>
      <c r="D119" s="9">
        <v>1</v>
      </c>
      <c r="E119" s="12">
        <v>0</v>
      </c>
      <c r="F119" s="13">
        <f>TRUNC(E119*D119,1)</f>
        <v>0</v>
      </c>
      <c r="G119" s="12">
        <v>0</v>
      </c>
      <c r="H119" s="13">
        <f>TRUNC(G119*D119,1)</f>
        <v>0</v>
      </c>
      <c r="I119" s="12">
        <f>TRUNC(SUMIF(V118:V119, RIGHTB(O119, 1), H118:H119)*U119, 2)</f>
        <v>71.260000000000005</v>
      </c>
      <c r="J119" s="13">
        <f>TRUNC(I119*D119,1)</f>
        <v>71.2</v>
      </c>
      <c r="K119" s="12">
        <f>TRUNC(E119+G119+I119,1)</f>
        <v>71.2</v>
      </c>
      <c r="L119" s="13">
        <f>TRUNC(F119+H119+J119,1)</f>
        <v>71.2</v>
      </c>
      <c r="M119" s="8" t="s">
        <v>52</v>
      </c>
      <c r="N119" s="2" t="s">
        <v>190</v>
      </c>
      <c r="O119" s="2" t="s">
        <v>561</v>
      </c>
      <c r="P119" s="2" t="s">
        <v>64</v>
      </c>
      <c r="Q119" s="2" t="s">
        <v>64</v>
      </c>
      <c r="R119" s="2" t="s">
        <v>64</v>
      </c>
      <c r="S119" s="3">
        <v>1</v>
      </c>
      <c r="T119" s="3">
        <v>2</v>
      </c>
      <c r="U119" s="3">
        <v>0.02</v>
      </c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2" t="s">
        <v>52</v>
      </c>
      <c r="AW119" s="2" t="s">
        <v>736</v>
      </c>
      <c r="AX119" s="2" t="s">
        <v>52</v>
      </c>
      <c r="AY119" s="2" t="s">
        <v>52</v>
      </c>
    </row>
    <row r="120" spans="1:51" ht="30" customHeight="1">
      <c r="A120" s="8" t="s">
        <v>553</v>
      </c>
      <c r="B120" s="8" t="s">
        <v>52</v>
      </c>
      <c r="C120" s="8" t="s">
        <v>52</v>
      </c>
      <c r="D120" s="9"/>
      <c r="E120" s="12"/>
      <c r="F120" s="13">
        <f>TRUNC(SUMIF(N118:N119, N117, F118:F119),0)</f>
        <v>0</v>
      </c>
      <c r="G120" s="12"/>
      <c r="H120" s="13">
        <f>TRUNC(SUMIF(N118:N119, N117, H118:H119),0)</f>
        <v>3563</v>
      </c>
      <c r="I120" s="12"/>
      <c r="J120" s="13">
        <f>TRUNC(SUMIF(N118:N119, N117, J118:J119),0)</f>
        <v>71</v>
      </c>
      <c r="K120" s="12"/>
      <c r="L120" s="13">
        <f>F120+H120+J120</f>
        <v>3634</v>
      </c>
      <c r="M120" s="8" t="s">
        <v>52</v>
      </c>
      <c r="N120" s="2" t="s">
        <v>67</v>
      </c>
      <c r="O120" s="2" t="s">
        <v>67</v>
      </c>
      <c r="P120" s="2" t="s">
        <v>52</v>
      </c>
      <c r="Q120" s="2" t="s">
        <v>52</v>
      </c>
      <c r="R120" s="2" t="s">
        <v>52</v>
      </c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2" t="s">
        <v>52</v>
      </c>
      <c r="AW120" s="2" t="s">
        <v>52</v>
      </c>
      <c r="AX120" s="2" t="s">
        <v>52</v>
      </c>
      <c r="AY120" s="2" t="s">
        <v>52</v>
      </c>
    </row>
    <row r="121" spans="1:51" ht="30" customHeight="1">
      <c r="A121" s="9"/>
      <c r="B121" s="9"/>
      <c r="C121" s="9"/>
      <c r="D121" s="9"/>
      <c r="E121" s="12"/>
      <c r="F121" s="13"/>
      <c r="G121" s="12"/>
      <c r="H121" s="13"/>
      <c r="I121" s="12"/>
      <c r="J121" s="13"/>
      <c r="K121" s="12"/>
      <c r="L121" s="13"/>
      <c r="M121" s="9"/>
    </row>
    <row r="122" spans="1:51" ht="30" customHeight="1">
      <c r="A122" s="183" t="s">
        <v>737</v>
      </c>
      <c r="B122" s="183"/>
      <c r="C122" s="183"/>
      <c r="D122" s="183"/>
      <c r="E122" s="184"/>
      <c r="F122" s="185"/>
      <c r="G122" s="184"/>
      <c r="H122" s="185"/>
      <c r="I122" s="184"/>
      <c r="J122" s="185"/>
      <c r="K122" s="184"/>
      <c r="L122" s="185"/>
      <c r="M122" s="183"/>
      <c r="N122" s="1" t="s">
        <v>194</v>
      </c>
    </row>
    <row r="123" spans="1:51" ht="30" customHeight="1">
      <c r="A123" s="8" t="s">
        <v>733</v>
      </c>
      <c r="B123" s="8" t="s">
        <v>678</v>
      </c>
      <c r="C123" s="8" t="s">
        <v>550</v>
      </c>
      <c r="D123" s="9">
        <v>1.0999999999999999E-2</v>
      </c>
      <c r="E123" s="12">
        <f>단가대비표!O109</f>
        <v>0</v>
      </c>
      <c r="F123" s="13">
        <f>TRUNC(E123*D123,1)</f>
        <v>0</v>
      </c>
      <c r="G123" s="12">
        <f>단가대비표!P109</f>
        <v>187530</v>
      </c>
      <c r="H123" s="13">
        <f>TRUNC(G123*D123,1)</f>
        <v>2062.8000000000002</v>
      </c>
      <c r="I123" s="12">
        <f>단가대비표!V109</f>
        <v>0</v>
      </c>
      <c r="J123" s="13">
        <f>TRUNC(I123*D123,1)</f>
        <v>0</v>
      </c>
      <c r="K123" s="12">
        <f>TRUNC(E123+G123+I123,1)</f>
        <v>187530</v>
      </c>
      <c r="L123" s="13">
        <f>TRUNC(F123+H123+J123,1)</f>
        <v>2062.8000000000002</v>
      </c>
      <c r="M123" s="8" t="s">
        <v>52</v>
      </c>
      <c r="N123" s="2" t="s">
        <v>194</v>
      </c>
      <c r="O123" s="2" t="s">
        <v>734</v>
      </c>
      <c r="P123" s="2" t="s">
        <v>64</v>
      </c>
      <c r="Q123" s="2" t="s">
        <v>64</v>
      </c>
      <c r="R123" s="2" t="s">
        <v>63</v>
      </c>
      <c r="S123" s="3"/>
      <c r="T123" s="3"/>
      <c r="U123" s="3"/>
      <c r="V123" s="3">
        <v>1</v>
      </c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2" t="s">
        <v>52</v>
      </c>
      <c r="AW123" s="2" t="s">
        <v>738</v>
      </c>
      <c r="AX123" s="2" t="s">
        <v>52</v>
      </c>
      <c r="AY123" s="2" t="s">
        <v>52</v>
      </c>
    </row>
    <row r="124" spans="1:51" ht="30" customHeight="1">
      <c r="A124" s="8" t="s">
        <v>559</v>
      </c>
      <c r="B124" s="8" t="s">
        <v>560</v>
      </c>
      <c r="C124" s="8" t="s">
        <v>341</v>
      </c>
      <c r="D124" s="9">
        <v>1</v>
      </c>
      <c r="E124" s="12">
        <v>0</v>
      </c>
      <c r="F124" s="13">
        <f>TRUNC(E124*D124,1)</f>
        <v>0</v>
      </c>
      <c r="G124" s="12">
        <v>0</v>
      </c>
      <c r="H124" s="13">
        <f>TRUNC(G124*D124,1)</f>
        <v>0</v>
      </c>
      <c r="I124" s="12">
        <f>TRUNC(SUMIF(V123:V124, RIGHTB(O124, 1), H123:H124)*U124, 2)</f>
        <v>41.25</v>
      </c>
      <c r="J124" s="13">
        <f>TRUNC(I124*D124,1)</f>
        <v>41.2</v>
      </c>
      <c r="K124" s="12">
        <f>TRUNC(E124+G124+I124,1)</f>
        <v>41.2</v>
      </c>
      <c r="L124" s="13">
        <f>TRUNC(F124+H124+J124,1)</f>
        <v>41.2</v>
      </c>
      <c r="M124" s="8" t="s">
        <v>52</v>
      </c>
      <c r="N124" s="2" t="s">
        <v>194</v>
      </c>
      <c r="O124" s="2" t="s">
        <v>561</v>
      </c>
      <c r="P124" s="2" t="s">
        <v>64</v>
      </c>
      <c r="Q124" s="2" t="s">
        <v>64</v>
      </c>
      <c r="R124" s="2" t="s">
        <v>64</v>
      </c>
      <c r="S124" s="3">
        <v>1</v>
      </c>
      <c r="T124" s="3">
        <v>2</v>
      </c>
      <c r="U124" s="3">
        <v>0.02</v>
      </c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2" t="s">
        <v>52</v>
      </c>
      <c r="AW124" s="2" t="s">
        <v>739</v>
      </c>
      <c r="AX124" s="2" t="s">
        <v>52</v>
      </c>
      <c r="AY124" s="2" t="s">
        <v>52</v>
      </c>
    </row>
    <row r="125" spans="1:51" ht="30" customHeight="1">
      <c r="A125" s="8" t="s">
        <v>553</v>
      </c>
      <c r="B125" s="8" t="s">
        <v>52</v>
      </c>
      <c r="C125" s="8" t="s">
        <v>52</v>
      </c>
      <c r="D125" s="9"/>
      <c r="E125" s="12"/>
      <c r="F125" s="13">
        <f>TRUNC(SUMIF(N123:N124, N122, F123:F124),0)</f>
        <v>0</v>
      </c>
      <c r="G125" s="12"/>
      <c r="H125" s="13">
        <f>TRUNC(SUMIF(N123:N124, N122, H123:H124),0)</f>
        <v>2062</v>
      </c>
      <c r="I125" s="12"/>
      <c r="J125" s="13">
        <f>TRUNC(SUMIF(N123:N124, N122, J123:J124),0)</f>
        <v>41</v>
      </c>
      <c r="K125" s="12"/>
      <c r="L125" s="13">
        <f>F125+H125+J125</f>
        <v>2103</v>
      </c>
      <c r="M125" s="8" t="s">
        <v>52</v>
      </c>
      <c r="N125" s="2" t="s">
        <v>67</v>
      </c>
      <c r="O125" s="2" t="s">
        <v>67</v>
      </c>
      <c r="P125" s="2" t="s">
        <v>52</v>
      </c>
      <c r="Q125" s="2" t="s">
        <v>52</v>
      </c>
      <c r="R125" s="2" t="s">
        <v>52</v>
      </c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2" t="s">
        <v>52</v>
      </c>
      <c r="AW125" s="2" t="s">
        <v>52</v>
      </c>
      <c r="AX125" s="2" t="s">
        <v>52</v>
      </c>
      <c r="AY125" s="2" t="s">
        <v>52</v>
      </c>
    </row>
    <row r="126" spans="1:51" ht="30" customHeight="1">
      <c r="A126" s="9"/>
      <c r="B126" s="9"/>
      <c r="C126" s="9"/>
      <c r="D126" s="9"/>
      <c r="E126" s="12"/>
      <c r="F126" s="13"/>
      <c r="G126" s="12"/>
      <c r="H126" s="13"/>
      <c r="I126" s="12"/>
      <c r="J126" s="13"/>
      <c r="K126" s="12"/>
      <c r="L126" s="13"/>
      <c r="M126" s="9"/>
    </row>
    <row r="127" spans="1:51" ht="30" customHeight="1">
      <c r="A127" s="183" t="s">
        <v>740</v>
      </c>
      <c r="B127" s="183"/>
      <c r="C127" s="183"/>
      <c r="D127" s="183"/>
      <c r="E127" s="184"/>
      <c r="F127" s="185"/>
      <c r="G127" s="184"/>
      <c r="H127" s="185"/>
      <c r="I127" s="184"/>
      <c r="J127" s="185"/>
      <c r="K127" s="184"/>
      <c r="L127" s="185"/>
      <c r="M127" s="183"/>
      <c r="N127" s="1" t="s">
        <v>203</v>
      </c>
    </row>
    <row r="128" spans="1:51" ht="30" customHeight="1">
      <c r="A128" s="8" t="s">
        <v>733</v>
      </c>
      <c r="B128" s="8" t="s">
        <v>678</v>
      </c>
      <c r="C128" s="8" t="s">
        <v>550</v>
      </c>
      <c r="D128" s="9">
        <v>6.2E-2</v>
      </c>
      <c r="E128" s="12">
        <f>단가대비표!O109</f>
        <v>0</v>
      </c>
      <c r="F128" s="13">
        <f>TRUNC(E128*D128,1)</f>
        <v>0</v>
      </c>
      <c r="G128" s="12">
        <f>단가대비표!P109</f>
        <v>187530</v>
      </c>
      <c r="H128" s="13">
        <f>TRUNC(G128*D128,1)</f>
        <v>11626.8</v>
      </c>
      <c r="I128" s="12">
        <f>단가대비표!V109</f>
        <v>0</v>
      </c>
      <c r="J128" s="13">
        <f>TRUNC(I128*D128,1)</f>
        <v>0</v>
      </c>
      <c r="K128" s="12">
        <f t="shared" ref="K128:L130" si="10">TRUNC(E128+G128+I128,1)</f>
        <v>187530</v>
      </c>
      <c r="L128" s="13">
        <f t="shared" si="10"/>
        <v>11626.8</v>
      </c>
      <c r="M128" s="8" t="s">
        <v>52</v>
      </c>
      <c r="N128" s="2" t="s">
        <v>203</v>
      </c>
      <c r="O128" s="2" t="s">
        <v>734</v>
      </c>
      <c r="P128" s="2" t="s">
        <v>64</v>
      </c>
      <c r="Q128" s="2" t="s">
        <v>64</v>
      </c>
      <c r="R128" s="2" t="s">
        <v>63</v>
      </c>
      <c r="S128" s="3"/>
      <c r="T128" s="3"/>
      <c r="U128" s="3"/>
      <c r="V128" s="3">
        <v>1</v>
      </c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2" t="s">
        <v>52</v>
      </c>
      <c r="AW128" s="2" t="s">
        <v>741</v>
      </c>
      <c r="AX128" s="2" t="s">
        <v>52</v>
      </c>
      <c r="AY128" s="2" t="s">
        <v>52</v>
      </c>
    </row>
    <row r="129" spans="1:51" ht="30" customHeight="1">
      <c r="A129" s="8" t="s">
        <v>548</v>
      </c>
      <c r="B129" s="8" t="s">
        <v>549</v>
      </c>
      <c r="C129" s="8" t="s">
        <v>550</v>
      </c>
      <c r="D129" s="9">
        <v>3.1E-2</v>
      </c>
      <c r="E129" s="12">
        <f>단가대비표!O99</f>
        <v>0</v>
      </c>
      <c r="F129" s="13">
        <f>TRUNC(E129*D129,1)</f>
        <v>0</v>
      </c>
      <c r="G129" s="12">
        <f>단가대비표!P99</f>
        <v>125427</v>
      </c>
      <c r="H129" s="13">
        <f>TRUNC(G129*D129,1)</f>
        <v>3888.2</v>
      </c>
      <c r="I129" s="12">
        <f>단가대비표!V99</f>
        <v>0</v>
      </c>
      <c r="J129" s="13">
        <f>TRUNC(I129*D129,1)</f>
        <v>0</v>
      </c>
      <c r="K129" s="12">
        <f t="shared" si="10"/>
        <v>125427</v>
      </c>
      <c r="L129" s="13">
        <f t="shared" si="10"/>
        <v>3888.2</v>
      </c>
      <c r="M129" s="8" t="s">
        <v>52</v>
      </c>
      <c r="N129" s="2" t="s">
        <v>203</v>
      </c>
      <c r="O129" s="2" t="s">
        <v>551</v>
      </c>
      <c r="P129" s="2" t="s">
        <v>64</v>
      </c>
      <c r="Q129" s="2" t="s">
        <v>64</v>
      </c>
      <c r="R129" s="2" t="s">
        <v>63</v>
      </c>
      <c r="S129" s="3"/>
      <c r="T129" s="3"/>
      <c r="U129" s="3"/>
      <c r="V129" s="3">
        <v>1</v>
      </c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2" t="s">
        <v>52</v>
      </c>
      <c r="AW129" s="2" t="s">
        <v>742</v>
      </c>
      <c r="AX129" s="2" t="s">
        <v>52</v>
      </c>
      <c r="AY129" s="2" t="s">
        <v>52</v>
      </c>
    </row>
    <row r="130" spans="1:51" ht="30" customHeight="1">
      <c r="A130" s="8" t="s">
        <v>559</v>
      </c>
      <c r="B130" s="8" t="s">
        <v>560</v>
      </c>
      <c r="C130" s="8" t="s">
        <v>341</v>
      </c>
      <c r="D130" s="9">
        <v>1</v>
      </c>
      <c r="E130" s="12">
        <v>0</v>
      </c>
      <c r="F130" s="13">
        <f>TRUNC(E130*D130,1)</f>
        <v>0</v>
      </c>
      <c r="G130" s="12">
        <v>0</v>
      </c>
      <c r="H130" s="13">
        <f>TRUNC(G130*D130,1)</f>
        <v>0</v>
      </c>
      <c r="I130" s="12">
        <f>TRUNC(SUMIF(V128:V130, RIGHTB(O130, 1), H128:H130)*U130, 2)</f>
        <v>310.3</v>
      </c>
      <c r="J130" s="13">
        <f>TRUNC(I130*D130,1)</f>
        <v>310.3</v>
      </c>
      <c r="K130" s="12">
        <f t="shared" si="10"/>
        <v>310.3</v>
      </c>
      <c r="L130" s="13">
        <f t="shared" si="10"/>
        <v>310.3</v>
      </c>
      <c r="M130" s="8" t="s">
        <v>52</v>
      </c>
      <c r="N130" s="2" t="s">
        <v>203</v>
      </c>
      <c r="O130" s="2" t="s">
        <v>561</v>
      </c>
      <c r="P130" s="2" t="s">
        <v>64</v>
      </c>
      <c r="Q130" s="2" t="s">
        <v>64</v>
      </c>
      <c r="R130" s="2" t="s">
        <v>64</v>
      </c>
      <c r="S130" s="3">
        <v>1</v>
      </c>
      <c r="T130" s="3">
        <v>2</v>
      </c>
      <c r="U130" s="3">
        <v>0.02</v>
      </c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2" t="s">
        <v>52</v>
      </c>
      <c r="AW130" s="2" t="s">
        <v>743</v>
      </c>
      <c r="AX130" s="2" t="s">
        <v>52</v>
      </c>
      <c r="AY130" s="2" t="s">
        <v>52</v>
      </c>
    </row>
    <row r="131" spans="1:51" ht="30" customHeight="1">
      <c r="A131" s="8" t="s">
        <v>553</v>
      </c>
      <c r="B131" s="8" t="s">
        <v>52</v>
      </c>
      <c r="C131" s="8" t="s">
        <v>52</v>
      </c>
      <c r="D131" s="9"/>
      <c r="E131" s="12"/>
      <c r="F131" s="13">
        <f>TRUNC(SUMIF(N128:N130, N127, F128:F130),0)</f>
        <v>0</v>
      </c>
      <c r="G131" s="12"/>
      <c r="H131" s="13">
        <f>TRUNC(SUMIF(N128:N130, N127, H128:H130),0)</f>
        <v>15515</v>
      </c>
      <c r="I131" s="12"/>
      <c r="J131" s="13">
        <f>TRUNC(SUMIF(N128:N130, N127, J128:J130),0)</f>
        <v>310</v>
      </c>
      <c r="K131" s="12"/>
      <c r="L131" s="13">
        <f>F131+H131+J131</f>
        <v>15825</v>
      </c>
      <c r="M131" s="8" t="s">
        <v>52</v>
      </c>
      <c r="N131" s="2" t="s">
        <v>67</v>
      </c>
      <c r="O131" s="2" t="s">
        <v>67</v>
      </c>
      <c r="P131" s="2" t="s">
        <v>52</v>
      </c>
      <c r="Q131" s="2" t="s">
        <v>52</v>
      </c>
      <c r="R131" s="2" t="s">
        <v>52</v>
      </c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2" t="s">
        <v>52</v>
      </c>
      <c r="AW131" s="2" t="s">
        <v>52</v>
      </c>
      <c r="AX131" s="2" t="s">
        <v>52</v>
      </c>
      <c r="AY131" s="2" t="s">
        <v>52</v>
      </c>
    </row>
    <row r="132" spans="1:51" ht="30" customHeight="1">
      <c r="A132" s="9"/>
      <c r="B132" s="9"/>
      <c r="C132" s="9"/>
      <c r="D132" s="9"/>
      <c r="E132" s="12"/>
      <c r="F132" s="13"/>
      <c r="G132" s="12"/>
      <c r="H132" s="13"/>
      <c r="I132" s="12"/>
      <c r="J132" s="13"/>
      <c r="K132" s="12"/>
      <c r="L132" s="13"/>
      <c r="M132" s="9"/>
    </row>
    <row r="133" spans="1:51" ht="30" customHeight="1">
      <c r="A133" s="183" t="s">
        <v>744</v>
      </c>
      <c r="B133" s="183"/>
      <c r="C133" s="183"/>
      <c r="D133" s="183"/>
      <c r="E133" s="184"/>
      <c r="F133" s="185"/>
      <c r="G133" s="184"/>
      <c r="H133" s="185"/>
      <c r="I133" s="184"/>
      <c r="J133" s="185"/>
      <c r="K133" s="184"/>
      <c r="L133" s="185"/>
      <c r="M133" s="183"/>
      <c r="N133" s="1" t="s">
        <v>220</v>
      </c>
    </row>
    <row r="134" spans="1:51" ht="30" customHeight="1">
      <c r="A134" s="8" t="s">
        <v>733</v>
      </c>
      <c r="B134" s="8" t="s">
        <v>678</v>
      </c>
      <c r="C134" s="8" t="s">
        <v>550</v>
      </c>
      <c r="D134" s="9">
        <v>9.6000000000000002E-2</v>
      </c>
      <c r="E134" s="12">
        <f>단가대비표!O109</f>
        <v>0</v>
      </c>
      <c r="F134" s="13">
        <f>TRUNC(E134*D134,1)</f>
        <v>0</v>
      </c>
      <c r="G134" s="12">
        <f>단가대비표!P109</f>
        <v>187530</v>
      </c>
      <c r="H134" s="13">
        <f>TRUNC(G134*D134,1)</f>
        <v>18002.8</v>
      </c>
      <c r="I134" s="12">
        <f>단가대비표!V109</f>
        <v>0</v>
      </c>
      <c r="J134" s="13">
        <f>TRUNC(I134*D134,1)</f>
        <v>0</v>
      </c>
      <c r="K134" s="12">
        <f t="shared" ref="K134:L136" si="11">TRUNC(E134+G134+I134,1)</f>
        <v>187530</v>
      </c>
      <c r="L134" s="13">
        <f t="shared" si="11"/>
        <v>18002.8</v>
      </c>
      <c r="M134" s="8" t="s">
        <v>52</v>
      </c>
      <c r="N134" s="2" t="s">
        <v>220</v>
      </c>
      <c r="O134" s="2" t="s">
        <v>734</v>
      </c>
      <c r="P134" s="2" t="s">
        <v>64</v>
      </c>
      <c r="Q134" s="2" t="s">
        <v>64</v>
      </c>
      <c r="R134" s="2" t="s">
        <v>63</v>
      </c>
      <c r="S134" s="3"/>
      <c r="T134" s="3"/>
      <c r="U134" s="3"/>
      <c r="V134" s="3">
        <v>1</v>
      </c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2" t="s">
        <v>52</v>
      </c>
      <c r="AW134" s="2" t="s">
        <v>745</v>
      </c>
      <c r="AX134" s="2" t="s">
        <v>52</v>
      </c>
      <c r="AY134" s="2" t="s">
        <v>52</v>
      </c>
    </row>
    <row r="135" spans="1:51" ht="30" customHeight="1">
      <c r="A135" s="8" t="s">
        <v>548</v>
      </c>
      <c r="B135" s="8" t="s">
        <v>549</v>
      </c>
      <c r="C135" s="8" t="s">
        <v>550</v>
      </c>
      <c r="D135" s="9">
        <v>4.8000000000000001E-2</v>
      </c>
      <c r="E135" s="12">
        <f>단가대비표!O99</f>
        <v>0</v>
      </c>
      <c r="F135" s="13">
        <f>TRUNC(E135*D135,1)</f>
        <v>0</v>
      </c>
      <c r="G135" s="12">
        <f>단가대비표!P99</f>
        <v>125427</v>
      </c>
      <c r="H135" s="13">
        <f>TRUNC(G135*D135,1)</f>
        <v>6020.4</v>
      </c>
      <c r="I135" s="12">
        <f>단가대비표!V99</f>
        <v>0</v>
      </c>
      <c r="J135" s="13">
        <f>TRUNC(I135*D135,1)</f>
        <v>0</v>
      </c>
      <c r="K135" s="12">
        <f t="shared" si="11"/>
        <v>125427</v>
      </c>
      <c r="L135" s="13">
        <f t="shared" si="11"/>
        <v>6020.4</v>
      </c>
      <c r="M135" s="8" t="s">
        <v>52</v>
      </c>
      <c r="N135" s="2" t="s">
        <v>220</v>
      </c>
      <c r="O135" s="2" t="s">
        <v>551</v>
      </c>
      <c r="P135" s="2" t="s">
        <v>64</v>
      </c>
      <c r="Q135" s="2" t="s">
        <v>64</v>
      </c>
      <c r="R135" s="2" t="s">
        <v>63</v>
      </c>
      <c r="S135" s="3"/>
      <c r="T135" s="3"/>
      <c r="U135" s="3"/>
      <c r="V135" s="3">
        <v>1</v>
      </c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2" t="s">
        <v>52</v>
      </c>
      <c r="AW135" s="2" t="s">
        <v>746</v>
      </c>
      <c r="AX135" s="2" t="s">
        <v>52</v>
      </c>
      <c r="AY135" s="2" t="s">
        <v>52</v>
      </c>
    </row>
    <row r="136" spans="1:51" ht="30" customHeight="1">
      <c r="A136" s="8" t="s">
        <v>559</v>
      </c>
      <c r="B136" s="8" t="s">
        <v>560</v>
      </c>
      <c r="C136" s="8" t="s">
        <v>341</v>
      </c>
      <c r="D136" s="9">
        <v>1</v>
      </c>
      <c r="E136" s="12">
        <v>0</v>
      </c>
      <c r="F136" s="13">
        <f>TRUNC(E136*D136,1)</f>
        <v>0</v>
      </c>
      <c r="G136" s="12">
        <v>0</v>
      </c>
      <c r="H136" s="13">
        <f>TRUNC(G136*D136,1)</f>
        <v>0</v>
      </c>
      <c r="I136" s="12">
        <f>TRUNC(SUMIF(V134:V136, RIGHTB(O136, 1), H134:H136)*U136, 2)</f>
        <v>480.46</v>
      </c>
      <c r="J136" s="13">
        <f>TRUNC(I136*D136,1)</f>
        <v>480.4</v>
      </c>
      <c r="K136" s="12">
        <f t="shared" si="11"/>
        <v>480.4</v>
      </c>
      <c r="L136" s="13">
        <f t="shared" si="11"/>
        <v>480.4</v>
      </c>
      <c r="M136" s="8" t="s">
        <v>52</v>
      </c>
      <c r="N136" s="2" t="s">
        <v>220</v>
      </c>
      <c r="O136" s="2" t="s">
        <v>561</v>
      </c>
      <c r="P136" s="2" t="s">
        <v>64</v>
      </c>
      <c r="Q136" s="2" t="s">
        <v>64</v>
      </c>
      <c r="R136" s="2" t="s">
        <v>64</v>
      </c>
      <c r="S136" s="3">
        <v>1</v>
      </c>
      <c r="T136" s="3">
        <v>2</v>
      </c>
      <c r="U136" s="3">
        <v>0.02</v>
      </c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2" t="s">
        <v>52</v>
      </c>
      <c r="AW136" s="2" t="s">
        <v>747</v>
      </c>
      <c r="AX136" s="2" t="s">
        <v>52</v>
      </c>
      <c r="AY136" s="2" t="s">
        <v>52</v>
      </c>
    </row>
    <row r="137" spans="1:51" ht="30" customHeight="1">
      <c r="A137" s="8" t="s">
        <v>553</v>
      </c>
      <c r="B137" s="8" t="s">
        <v>52</v>
      </c>
      <c r="C137" s="8" t="s">
        <v>52</v>
      </c>
      <c r="D137" s="9"/>
      <c r="E137" s="12"/>
      <c r="F137" s="13">
        <f>TRUNC(SUMIF(N134:N136, N133, F134:F136),0)</f>
        <v>0</v>
      </c>
      <c r="G137" s="12"/>
      <c r="H137" s="13">
        <f>TRUNC(SUMIF(N134:N136, N133, H134:H136),0)</f>
        <v>24023</v>
      </c>
      <c r="I137" s="12"/>
      <c r="J137" s="13">
        <f>TRUNC(SUMIF(N134:N136, N133, J134:J136),0)</f>
        <v>480</v>
      </c>
      <c r="K137" s="12"/>
      <c r="L137" s="13">
        <f>F137+H137+J137</f>
        <v>24503</v>
      </c>
      <c r="M137" s="8" t="s">
        <v>52</v>
      </c>
      <c r="N137" s="2" t="s">
        <v>67</v>
      </c>
      <c r="O137" s="2" t="s">
        <v>67</v>
      </c>
      <c r="P137" s="2" t="s">
        <v>52</v>
      </c>
      <c r="Q137" s="2" t="s">
        <v>52</v>
      </c>
      <c r="R137" s="2" t="s">
        <v>52</v>
      </c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2" t="s">
        <v>52</v>
      </c>
      <c r="AW137" s="2" t="s">
        <v>52</v>
      </c>
      <c r="AX137" s="2" t="s">
        <v>52</v>
      </c>
      <c r="AY137" s="2" t="s">
        <v>52</v>
      </c>
    </row>
    <row r="138" spans="1:51" ht="30" customHeight="1">
      <c r="A138" s="9"/>
      <c r="B138" s="9"/>
      <c r="C138" s="9"/>
      <c r="D138" s="9"/>
      <c r="E138" s="12"/>
      <c r="F138" s="13"/>
      <c r="G138" s="12"/>
      <c r="H138" s="13"/>
      <c r="I138" s="12"/>
      <c r="J138" s="13"/>
      <c r="K138" s="12"/>
      <c r="L138" s="13"/>
      <c r="M138" s="9"/>
    </row>
    <row r="139" spans="1:51" ht="30" customHeight="1">
      <c r="A139" s="183" t="s">
        <v>748</v>
      </c>
      <c r="B139" s="183"/>
      <c r="C139" s="183"/>
      <c r="D139" s="183"/>
      <c r="E139" s="184"/>
      <c r="F139" s="185"/>
      <c r="G139" s="184"/>
      <c r="H139" s="185"/>
      <c r="I139" s="184"/>
      <c r="J139" s="185"/>
      <c r="K139" s="184"/>
      <c r="L139" s="185"/>
      <c r="M139" s="183"/>
      <c r="N139" s="1" t="s">
        <v>228</v>
      </c>
    </row>
    <row r="140" spans="1:51" ht="30" customHeight="1">
      <c r="A140" s="8" t="s">
        <v>749</v>
      </c>
      <c r="B140" s="8" t="s">
        <v>750</v>
      </c>
      <c r="C140" s="8" t="s">
        <v>207</v>
      </c>
      <c r="D140" s="9">
        <v>1</v>
      </c>
      <c r="E140" s="12">
        <f>단가대비표!O53</f>
        <v>460000</v>
      </c>
      <c r="F140" s="13">
        <f>TRUNC(E140*D140,1)</f>
        <v>460000</v>
      </c>
      <c r="G140" s="12">
        <f>단가대비표!P53</f>
        <v>25000</v>
      </c>
      <c r="H140" s="13">
        <f>TRUNC(G140*D140,1)</f>
        <v>25000</v>
      </c>
      <c r="I140" s="12">
        <f>단가대비표!V53</f>
        <v>0</v>
      </c>
      <c r="J140" s="13">
        <f>TRUNC(I140*D140,1)</f>
        <v>0</v>
      </c>
      <c r="K140" s="12">
        <f>TRUNC(E140+G140+I140,1)</f>
        <v>485000</v>
      </c>
      <c r="L140" s="13">
        <f>TRUNC(F140+H140+J140,1)</f>
        <v>485000</v>
      </c>
      <c r="M140" s="8" t="s">
        <v>52</v>
      </c>
      <c r="N140" s="2" t="s">
        <v>228</v>
      </c>
      <c r="O140" s="2" t="s">
        <v>751</v>
      </c>
      <c r="P140" s="2" t="s">
        <v>64</v>
      </c>
      <c r="Q140" s="2" t="s">
        <v>64</v>
      </c>
      <c r="R140" s="2" t="s">
        <v>63</v>
      </c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2" t="s">
        <v>52</v>
      </c>
      <c r="AW140" s="2" t="s">
        <v>752</v>
      </c>
      <c r="AX140" s="2" t="s">
        <v>52</v>
      </c>
      <c r="AY140" s="2" t="s">
        <v>52</v>
      </c>
    </row>
    <row r="141" spans="1:51" ht="30" customHeight="1">
      <c r="A141" s="8" t="s">
        <v>553</v>
      </c>
      <c r="B141" s="8" t="s">
        <v>52</v>
      </c>
      <c r="C141" s="8" t="s">
        <v>52</v>
      </c>
      <c r="D141" s="9"/>
      <c r="E141" s="12"/>
      <c r="F141" s="13">
        <f>TRUNC(SUMIF(N140:N140, N139, F140:F140),0)</f>
        <v>460000</v>
      </c>
      <c r="G141" s="12"/>
      <c r="H141" s="13">
        <f>TRUNC(SUMIF(N140:N140, N139, H140:H140),0)</f>
        <v>25000</v>
      </c>
      <c r="I141" s="12"/>
      <c r="J141" s="13">
        <f>TRUNC(SUMIF(N140:N140, N139, J140:J140),0)</f>
        <v>0</v>
      </c>
      <c r="K141" s="12"/>
      <c r="L141" s="13">
        <f>F141+H141+J141</f>
        <v>485000</v>
      </c>
      <c r="M141" s="8" t="s">
        <v>52</v>
      </c>
      <c r="N141" s="2" t="s">
        <v>67</v>
      </c>
      <c r="O141" s="2" t="s">
        <v>67</v>
      </c>
      <c r="P141" s="2" t="s">
        <v>52</v>
      </c>
      <c r="Q141" s="2" t="s">
        <v>52</v>
      </c>
      <c r="R141" s="2" t="s">
        <v>52</v>
      </c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2" t="s">
        <v>52</v>
      </c>
      <c r="AW141" s="2" t="s">
        <v>52</v>
      </c>
      <c r="AX141" s="2" t="s">
        <v>52</v>
      </c>
      <c r="AY141" s="2" t="s">
        <v>52</v>
      </c>
    </row>
    <row r="142" spans="1:51" ht="30" customHeight="1">
      <c r="A142" s="9"/>
      <c r="B142" s="9"/>
      <c r="C142" s="9"/>
      <c r="D142" s="9"/>
      <c r="E142" s="12"/>
      <c r="F142" s="13"/>
      <c r="G142" s="12"/>
      <c r="H142" s="13"/>
      <c r="I142" s="12"/>
      <c r="J142" s="13"/>
      <c r="K142" s="12"/>
      <c r="L142" s="13"/>
      <c r="M142" s="9"/>
    </row>
    <row r="143" spans="1:51" ht="30" customHeight="1">
      <c r="A143" s="183" t="s">
        <v>753</v>
      </c>
      <c r="B143" s="183"/>
      <c r="C143" s="183"/>
      <c r="D143" s="183"/>
      <c r="E143" s="184"/>
      <c r="F143" s="185"/>
      <c r="G143" s="184"/>
      <c r="H143" s="185"/>
      <c r="I143" s="184"/>
      <c r="J143" s="185"/>
      <c r="K143" s="184"/>
      <c r="L143" s="185"/>
      <c r="M143" s="183"/>
      <c r="N143" s="1" t="s">
        <v>237</v>
      </c>
    </row>
    <row r="144" spans="1:51" ht="30" customHeight="1">
      <c r="A144" s="8" t="s">
        <v>754</v>
      </c>
      <c r="B144" s="8" t="s">
        <v>678</v>
      </c>
      <c r="C144" s="8" t="s">
        <v>550</v>
      </c>
      <c r="D144" s="9">
        <v>0.13800000000000001</v>
      </c>
      <c r="E144" s="12">
        <f>단가대비표!O110</f>
        <v>0</v>
      </c>
      <c r="F144" s="13">
        <f>TRUNC(E144*D144,1)</f>
        <v>0</v>
      </c>
      <c r="G144" s="12">
        <f>단가대비표!P110</f>
        <v>181240</v>
      </c>
      <c r="H144" s="13">
        <f>TRUNC(G144*D144,1)</f>
        <v>25011.1</v>
      </c>
      <c r="I144" s="12">
        <f>단가대비표!V110</f>
        <v>0</v>
      </c>
      <c r="J144" s="13">
        <f>TRUNC(I144*D144,1)</f>
        <v>0</v>
      </c>
      <c r="K144" s="12">
        <f>TRUNC(E144+G144+I144,1)</f>
        <v>181240</v>
      </c>
      <c r="L144" s="13">
        <f>TRUNC(F144+H144+J144,1)</f>
        <v>25011.1</v>
      </c>
      <c r="M144" s="8" t="s">
        <v>52</v>
      </c>
      <c r="N144" s="2" t="s">
        <v>237</v>
      </c>
      <c r="O144" s="2" t="s">
        <v>755</v>
      </c>
      <c r="P144" s="2" t="s">
        <v>64</v>
      </c>
      <c r="Q144" s="2" t="s">
        <v>64</v>
      </c>
      <c r="R144" s="2" t="s">
        <v>63</v>
      </c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2" t="s">
        <v>52</v>
      </c>
      <c r="AW144" s="2" t="s">
        <v>756</v>
      </c>
      <c r="AX144" s="2" t="s">
        <v>52</v>
      </c>
      <c r="AY144" s="2" t="s">
        <v>52</v>
      </c>
    </row>
    <row r="145" spans="1:51" ht="30" customHeight="1">
      <c r="A145" s="8" t="s">
        <v>553</v>
      </c>
      <c r="B145" s="8" t="s">
        <v>52</v>
      </c>
      <c r="C145" s="8" t="s">
        <v>52</v>
      </c>
      <c r="D145" s="9"/>
      <c r="E145" s="12"/>
      <c r="F145" s="13">
        <f>TRUNC(SUMIF(N144:N144, N143, F144:F144),0)</f>
        <v>0</v>
      </c>
      <c r="G145" s="12"/>
      <c r="H145" s="13">
        <f>TRUNC(SUMIF(N144:N144, N143, H144:H144),0)</f>
        <v>25011</v>
      </c>
      <c r="I145" s="12"/>
      <c r="J145" s="13">
        <f>TRUNC(SUMIF(N144:N144, N143, J144:J144),0)</f>
        <v>0</v>
      </c>
      <c r="K145" s="12"/>
      <c r="L145" s="13">
        <f>F145+H145+J145</f>
        <v>25011</v>
      </c>
      <c r="M145" s="8" t="s">
        <v>52</v>
      </c>
      <c r="N145" s="2" t="s">
        <v>67</v>
      </c>
      <c r="O145" s="2" t="s">
        <v>67</v>
      </c>
      <c r="P145" s="2" t="s">
        <v>52</v>
      </c>
      <c r="Q145" s="2" t="s">
        <v>52</v>
      </c>
      <c r="R145" s="2" t="s">
        <v>52</v>
      </c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2" t="s">
        <v>52</v>
      </c>
      <c r="AW145" s="2" t="s">
        <v>52</v>
      </c>
      <c r="AX145" s="2" t="s">
        <v>52</v>
      </c>
      <c r="AY145" s="2" t="s">
        <v>52</v>
      </c>
    </row>
    <row r="146" spans="1:51" ht="30" customHeight="1">
      <c r="A146" s="9"/>
      <c r="B146" s="9"/>
      <c r="C146" s="9"/>
      <c r="D146" s="9"/>
      <c r="E146" s="12"/>
      <c r="F146" s="13"/>
      <c r="G146" s="12"/>
      <c r="H146" s="13"/>
      <c r="I146" s="12"/>
      <c r="J146" s="13"/>
      <c r="K146" s="12"/>
      <c r="L146" s="13"/>
      <c r="M146" s="9"/>
    </row>
    <row r="147" spans="1:51" ht="30" customHeight="1">
      <c r="A147" s="183" t="s">
        <v>757</v>
      </c>
      <c r="B147" s="183"/>
      <c r="C147" s="183"/>
      <c r="D147" s="183"/>
      <c r="E147" s="184"/>
      <c r="F147" s="185"/>
      <c r="G147" s="184"/>
      <c r="H147" s="185"/>
      <c r="I147" s="184"/>
      <c r="J147" s="185"/>
      <c r="K147" s="184"/>
      <c r="L147" s="185"/>
      <c r="M147" s="183"/>
      <c r="N147" s="1" t="s">
        <v>242</v>
      </c>
    </row>
    <row r="148" spans="1:51" ht="30" customHeight="1">
      <c r="A148" s="8" t="s">
        <v>624</v>
      </c>
      <c r="B148" s="8" t="s">
        <v>625</v>
      </c>
      <c r="C148" s="8" t="s">
        <v>626</v>
      </c>
      <c r="D148" s="9">
        <v>0.03</v>
      </c>
      <c r="E148" s="12">
        <f>단가대비표!O87</f>
        <v>9433</v>
      </c>
      <c r="F148" s="13">
        <f>TRUNC(E148*D148,1)</f>
        <v>282.89999999999998</v>
      </c>
      <c r="G148" s="12">
        <f>단가대비표!P87</f>
        <v>0</v>
      </c>
      <c r="H148" s="13">
        <f>TRUNC(G148*D148,1)</f>
        <v>0</v>
      </c>
      <c r="I148" s="12">
        <f>단가대비표!V87</f>
        <v>0</v>
      </c>
      <c r="J148" s="13">
        <f>TRUNC(I148*D148,1)</f>
        <v>0</v>
      </c>
      <c r="K148" s="12">
        <f>TRUNC(E148+G148+I148,1)</f>
        <v>9433</v>
      </c>
      <c r="L148" s="13">
        <f>TRUNC(F148+H148+J148,1)</f>
        <v>282.89999999999998</v>
      </c>
      <c r="M148" s="8" t="s">
        <v>52</v>
      </c>
      <c r="N148" s="2" t="s">
        <v>242</v>
      </c>
      <c r="O148" s="2" t="s">
        <v>627</v>
      </c>
      <c r="P148" s="2" t="s">
        <v>64</v>
      </c>
      <c r="Q148" s="2" t="s">
        <v>64</v>
      </c>
      <c r="R148" s="2" t="s">
        <v>63</v>
      </c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2" t="s">
        <v>52</v>
      </c>
      <c r="AW148" s="2" t="s">
        <v>758</v>
      </c>
      <c r="AX148" s="2" t="s">
        <v>52</v>
      </c>
      <c r="AY148" s="2" t="s">
        <v>52</v>
      </c>
    </row>
    <row r="149" spans="1:51" ht="30" customHeight="1">
      <c r="A149" s="8" t="s">
        <v>553</v>
      </c>
      <c r="B149" s="8" t="s">
        <v>52</v>
      </c>
      <c r="C149" s="8" t="s">
        <v>52</v>
      </c>
      <c r="D149" s="9"/>
      <c r="E149" s="12"/>
      <c r="F149" s="13">
        <f>TRUNC(SUMIF(N148:N148, N147, F148:F148),0)</f>
        <v>282</v>
      </c>
      <c r="G149" s="12"/>
      <c r="H149" s="13">
        <f>TRUNC(SUMIF(N148:N148, N147, H148:H148),0)</f>
        <v>0</v>
      </c>
      <c r="I149" s="12"/>
      <c r="J149" s="13">
        <f>TRUNC(SUMIF(N148:N148, N147, J148:J148),0)</f>
        <v>0</v>
      </c>
      <c r="K149" s="12"/>
      <c r="L149" s="13">
        <f>F149+H149+J149</f>
        <v>282</v>
      </c>
      <c r="M149" s="8" t="s">
        <v>52</v>
      </c>
      <c r="N149" s="2" t="s">
        <v>67</v>
      </c>
      <c r="O149" s="2" t="s">
        <v>67</v>
      </c>
      <c r="P149" s="2" t="s">
        <v>52</v>
      </c>
      <c r="Q149" s="2" t="s">
        <v>52</v>
      </c>
      <c r="R149" s="2" t="s">
        <v>52</v>
      </c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2" t="s">
        <v>52</v>
      </c>
      <c r="AW149" s="2" t="s">
        <v>52</v>
      </c>
      <c r="AX149" s="2" t="s">
        <v>52</v>
      </c>
      <c r="AY149" s="2" t="s">
        <v>52</v>
      </c>
    </row>
    <row r="150" spans="1:51" ht="30" customHeight="1">
      <c r="A150" s="9"/>
      <c r="B150" s="9"/>
      <c r="C150" s="9"/>
      <c r="D150" s="9"/>
      <c r="E150" s="12"/>
      <c r="F150" s="13"/>
      <c r="G150" s="12"/>
      <c r="H150" s="13"/>
      <c r="I150" s="12"/>
      <c r="J150" s="13"/>
      <c r="K150" s="12"/>
      <c r="L150" s="13"/>
      <c r="M150" s="9"/>
    </row>
    <row r="151" spans="1:51" ht="30" customHeight="1">
      <c r="A151" s="183" t="s">
        <v>759</v>
      </c>
      <c r="B151" s="183"/>
      <c r="C151" s="183"/>
      <c r="D151" s="183"/>
      <c r="E151" s="184"/>
      <c r="F151" s="185"/>
      <c r="G151" s="184"/>
      <c r="H151" s="185"/>
      <c r="I151" s="184"/>
      <c r="J151" s="185"/>
      <c r="K151" s="184"/>
      <c r="L151" s="185"/>
      <c r="M151" s="183"/>
      <c r="N151" s="1" t="s">
        <v>249</v>
      </c>
    </row>
    <row r="152" spans="1:51" ht="30" customHeight="1">
      <c r="A152" s="8" t="s">
        <v>760</v>
      </c>
      <c r="B152" s="8" t="s">
        <v>247</v>
      </c>
      <c r="C152" s="8" t="s">
        <v>60</v>
      </c>
      <c r="D152" s="9">
        <v>1</v>
      </c>
      <c r="E152" s="12">
        <f>일위대가목록!E68</f>
        <v>793</v>
      </c>
      <c r="F152" s="13">
        <f>TRUNC(E152*D152,1)</f>
        <v>793</v>
      </c>
      <c r="G152" s="12">
        <f>일위대가목록!F68</f>
        <v>0</v>
      </c>
      <c r="H152" s="13">
        <f>TRUNC(G152*D152,1)</f>
        <v>0</v>
      </c>
      <c r="I152" s="12">
        <f>일위대가목록!G68</f>
        <v>0</v>
      </c>
      <c r="J152" s="13">
        <f>TRUNC(I152*D152,1)</f>
        <v>0</v>
      </c>
      <c r="K152" s="12">
        <f>TRUNC(E152+G152+I152,1)</f>
        <v>793</v>
      </c>
      <c r="L152" s="13">
        <f>TRUNC(F152+H152+J152,1)</f>
        <v>793</v>
      </c>
      <c r="M152" s="8" t="s">
        <v>761</v>
      </c>
      <c r="N152" s="2" t="s">
        <v>249</v>
      </c>
      <c r="O152" s="2" t="s">
        <v>762</v>
      </c>
      <c r="P152" s="2" t="s">
        <v>63</v>
      </c>
      <c r="Q152" s="2" t="s">
        <v>64</v>
      </c>
      <c r="R152" s="2" t="s">
        <v>64</v>
      </c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2" t="s">
        <v>52</v>
      </c>
      <c r="AW152" s="2" t="s">
        <v>763</v>
      </c>
      <c r="AX152" s="2" t="s">
        <v>52</v>
      </c>
      <c r="AY152" s="2" t="s">
        <v>52</v>
      </c>
    </row>
    <row r="153" spans="1:51" ht="30" customHeight="1">
      <c r="A153" s="8" t="s">
        <v>760</v>
      </c>
      <c r="B153" s="8" t="s">
        <v>764</v>
      </c>
      <c r="C153" s="8" t="s">
        <v>60</v>
      </c>
      <c r="D153" s="9">
        <v>1</v>
      </c>
      <c r="E153" s="12">
        <f>일위대가목록!E69</f>
        <v>0</v>
      </c>
      <c r="F153" s="13">
        <f>TRUNC(E153*D153,1)</f>
        <v>0</v>
      </c>
      <c r="G153" s="12">
        <f>일위대가목록!F69</f>
        <v>3143</v>
      </c>
      <c r="H153" s="13">
        <f>TRUNC(G153*D153,1)</f>
        <v>3143</v>
      </c>
      <c r="I153" s="12">
        <f>일위대가목록!G69</f>
        <v>0</v>
      </c>
      <c r="J153" s="13">
        <f>TRUNC(I153*D153,1)</f>
        <v>0</v>
      </c>
      <c r="K153" s="12">
        <f>TRUNC(E153+G153+I153,1)</f>
        <v>3143</v>
      </c>
      <c r="L153" s="13">
        <f>TRUNC(F153+H153+J153,1)</f>
        <v>3143</v>
      </c>
      <c r="M153" s="8" t="s">
        <v>765</v>
      </c>
      <c r="N153" s="2" t="s">
        <v>249</v>
      </c>
      <c r="O153" s="2" t="s">
        <v>766</v>
      </c>
      <c r="P153" s="2" t="s">
        <v>63</v>
      </c>
      <c r="Q153" s="2" t="s">
        <v>64</v>
      </c>
      <c r="R153" s="2" t="s">
        <v>64</v>
      </c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2" t="s">
        <v>52</v>
      </c>
      <c r="AW153" s="2" t="s">
        <v>767</v>
      </c>
      <c r="AX153" s="2" t="s">
        <v>52</v>
      </c>
      <c r="AY153" s="2" t="s">
        <v>52</v>
      </c>
    </row>
    <row r="154" spans="1:51" ht="30" customHeight="1">
      <c r="A154" s="8" t="s">
        <v>553</v>
      </c>
      <c r="B154" s="8" t="s">
        <v>52</v>
      </c>
      <c r="C154" s="8" t="s">
        <v>52</v>
      </c>
      <c r="D154" s="9"/>
      <c r="E154" s="12"/>
      <c r="F154" s="13">
        <f>TRUNC(SUMIF(N152:N153, N151, F152:F153),0)</f>
        <v>793</v>
      </c>
      <c r="G154" s="12"/>
      <c r="H154" s="13">
        <f>TRUNC(SUMIF(N152:N153, N151, H152:H153),0)</f>
        <v>3143</v>
      </c>
      <c r="I154" s="12"/>
      <c r="J154" s="13">
        <f>TRUNC(SUMIF(N152:N153, N151, J152:J153),0)</f>
        <v>0</v>
      </c>
      <c r="K154" s="12"/>
      <c r="L154" s="13">
        <f>F154+H154+J154</f>
        <v>3936</v>
      </c>
      <c r="M154" s="8" t="s">
        <v>52</v>
      </c>
      <c r="N154" s="2" t="s">
        <v>67</v>
      </c>
      <c r="O154" s="2" t="s">
        <v>67</v>
      </c>
      <c r="P154" s="2" t="s">
        <v>52</v>
      </c>
      <c r="Q154" s="2" t="s">
        <v>52</v>
      </c>
      <c r="R154" s="2" t="s">
        <v>52</v>
      </c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2" t="s">
        <v>52</v>
      </c>
      <c r="AW154" s="2" t="s">
        <v>52</v>
      </c>
      <c r="AX154" s="2" t="s">
        <v>52</v>
      </c>
      <c r="AY154" s="2" t="s">
        <v>52</v>
      </c>
    </row>
    <row r="155" spans="1:51" ht="30" customHeight="1">
      <c r="A155" s="9"/>
      <c r="B155" s="9"/>
      <c r="C155" s="9"/>
      <c r="D155" s="9"/>
      <c r="E155" s="12"/>
      <c r="F155" s="13"/>
      <c r="G155" s="12"/>
      <c r="H155" s="13"/>
      <c r="I155" s="12"/>
      <c r="J155" s="13"/>
      <c r="K155" s="12"/>
      <c r="L155" s="13"/>
      <c r="M155" s="9"/>
    </row>
    <row r="156" spans="1:51" ht="30" customHeight="1">
      <c r="A156" s="183" t="s">
        <v>768</v>
      </c>
      <c r="B156" s="183"/>
      <c r="C156" s="183"/>
      <c r="D156" s="183"/>
      <c r="E156" s="184"/>
      <c r="F156" s="185"/>
      <c r="G156" s="184"/>
      <c r="H156" s="185"/>
      <c r="I156" s="184"/>
      <c r="J156" s="185"/>
      <c r="K156" s="184"/>
      <c r="L156" s="185"/>
      <c r="M156" s="183"/>
      <c r="N156" s="1" t="s">
        <v>254</v>
      </c>
    </row>
    <row r="157" spans="1:51" ht="30" customHeight="1">
      <c r="A157" s="8" t="s">
        <v>769</v>
      </c>
      <c r="B157" s="8" t="s">
        <v>770</v>
      </c>
      <c r="C157" s="8" t="s">
        <v>60</v>
      </c>
      <c r="D157" s="9">
        <v>1</v>
      </c>
      <c r="E157" s="12">
        <f>일위대가목록!E70</f>
        <v>1478</v>
      </c>
      <c r="F157" s="13">
        <f>TRUNC(E157*D157,1)</f>
        <v>1478</v>
      </c>
      <c r="G157" s="12">
        <f>일위대가목록!F70</f>
        <v>7711</v>
      </c>
      <c r="H157" s="13">
        <f>TRUNC(G157*D157,1)</f>
        <v>7711</v>
      </c>
      <c r="I157" s="12">
        <f>일위대가목록!G70</f>
        <v>154</v>
      </c>
      <c r="J157" s="13">
        <f>TRUNC(I157*D157,1)</f>
        <v>154</v>
      </c>
      <c r="K157" s="12">
        <f t="shared" ref="K157:L159" si="12">TRUNC(E157+G157+I157,1)</f>
        <v>9343</v>
      </c>
      <c r="L157" s="13">
        <f t="shared" si="12"/>
        <v>9343</v>
      </c>
      <c r="M157" s="8" t="s">
        <v>771</v>
      </c>
      <c r="N157" s="2" t="s">
        <v>254</v>
      </c>
      <c r="O157" s="2" t="s">
        <v>772</v>
      </c>
      <c r="P157" s="2" t="s">
        <v>63</v>
      </c>
      <c r="Q157" s="2" t="s">
        <v>64</v>
      </c>
      <c r="R157" s="2" t="s">
        <v>64</v>
      </c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2" t="s">
        <v>52</v>
      </c>
      <c r="AW157" s="2" t="s">
        <v>773</v>
      </c>
      <c r="AX157" s="2" t="s">
        <v>52</v>
      </c>
      <c r="AY157" s="2" t="s">
        <v>52</v>
      </c>
    </row>
    <row r="158" spans="1:51" ht="30" customHeight="1">
      <c r="A158" s="8" t="s">
        <v>774</v>
      </c>
      <c r="B158" s="8" t="s">
        <v>775</v>
      </c>
      <c r="C158" s="8" t="s">
        <v>60</v>
      </c>
      <c r="D158" s="9">
        <v>1</v>
      </c>
      <c r="E158" s="12">
        <f>일위대가목록!E71</f>
        <v>834</v>
      </c>
      <c r="F158" s="13">
        <f>TRUNC(E158*D158,1)</f>
        <v>834</v>
      </c>
      <c r="G158" s="12">
        <f>일위대가목록!F71</f>
        <v>0</v>
      </c>
      <c r="H158" s="13">
        <f>TRUNC(G158*D158,1)</f>
        <v>0</v>
      </c>
      <c r="I158" s="12">
        <f>일위대가목록!G71</f>
        <v>0</v>
      </c>
      <c r="J158" s="13">
        <f>TRUNC(I158*D158,1)</f>
        <v>0</v>
      </c>
      <c r="K158" s="12">
        <f t="shared" si="12"/>
        <v>834</v>
      </c>
      <c r="L158" s="13">
        <f t="shared" si="12"/>
        <v>834</v>
      </c>
      <c r="M158" s="8" t="s">
        <v>776</v>
      </c>
      <c r="N158" s="2" t="s">
        <v>254</v>
      </c>
      <c r="O158" s="2" t="s">
        <v>777</v>
      </c>
      <c r="P158" s="2" t="s">
        <v>63</v>
      </c>
      <c r="Q158" s="2" t="s">
        <v>64</v>
      </c>
      <c r="R158" s="2" t="s">
        <v>64</v>
      </c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2" t="s">
        <v>52</v>
      </c>
      <c r="AW158" s="2" t="s">
        <v>778</v>
      </c>
      <c r="AX158" s="2" t="s">
        <v>52</v>
      </c>
      <c r="AY158" s="2" t="s">
        <v>52</v>
      </c>
    </row>
    <row r="159" spans="1:51" ht="30" customHeight="1">
      <c r="A159" s="8" t="s">
        <v>779</v>
      </c>
      <c r="B159" s="8" t="s">
        <v>257</v>
      </c>
      <c r="C159" s="8" t="s">
        <v>60</v>
      </c>
      <c r="D159" s="9">
        <v>1</v>
      </c>
      <c r="E159" s="12">
        <f>일위대가목록!E72</f>
        <v>0</v>
      </c>
      <c r="F159" s="13">
        <f>TRUNC(E159*D159,1)</f>
        <v>0</v>
      </c>
      <c r="G159" s="12">
        <f>일위대가목록!F72</f>
        <v>4929</v>
      </c>
      <c r="H159" s="13">
        <f>TRUNC(G159*D159,1)</f>
        <v>4929</v>
      </c>
      <c r="I159" s="12">
        <f>일위대가목록!G72</f>
        <v>0</v>
      </c>
      <c r="J159" s="13">
        <f>TRUNC(I159*D159,1)</f>
        <v>0</v>
      </c>
      <c r="K159" s="12">
        <f t="shared" si="12"/>
        <v>4929</v>
      </c>
      <c r="L159" s="13">
        <f t="shared" si="12"/>
        <v>4929</v>
      </c>
      <c r="M159" s="8" t="s">
        <v>780</v>
      </c>
      <c r="N159" s="2" t="s">
        <v>254</v>
      </c>
      <c r="O159" s="2" t="s">
        <v>781</v>
      </c>
      <c r="P159" s="2" t="s">
        <v>63</v>
      </c>
      <c r="Q159" s="2" t="s">
        <v>64</v>
      </c>
      <c r="R159" s="2" t="s">
        <v>64</v>
      </c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2" t="s">
        <v>52</v>
      </c>
      <c r="AW159" s="2" t="s">
        <v>782</v>
      </c>
      <c r="AX159" s="2" t="s">
        <v>52</v>
      </c>
      <c r="AY159" s="2" t="s">
        <v>52</v>
      </c>
    </row>
    <row r="160" spans="1:51" ht="30" customHeight="1">
      <c r="A160" s="8" t="s">
        <v>553</v>
      </c>
      <c r="B160" s="8" t="s">
        <v>52</v>
      </c>
      <c r="C160" s="8" t="s">
        <v>52</v>
      </c>
      <c r="D160" s="9"/>
      <c r="E160" s="12"/>
      <c r="F160" s="13">
        <f>TRUNC(SUMIF(N157:N159, N156, F157:F159),0)</f>
        <v>2312</v>
      </c>
      <c r="G160" s="12"/>
      <c r="H160" s="13">
        <f>TRUNC(SUMIF(N157:N159, N156, H157:H159),0)</f>
        <v>12640</v>
      </c>
      <c r="I160" s="12"/>
      <c r="J160" s="13">
        <f>TRUNC(SUMIF(N157:N159, N156, J157:J159),0)</f>
        <v>154</v>
      </c>
      <c r="K160" s="12"/>
      <c r="L160" s="13">
        <f>F160+H160+J160</f>
        <v>15106</v>
      </c>
      <c r="M160" s="8" t="s">
        <v>52</v>
      </c>
      <c r="N160" s="2" t="s">
        <v>67</v>
      </c>
      <c r="O160" s="2" t="s">
        <v>67</v>
      </c>
      <c r="P160" s="2" t="s">
        <v>52</v>
      </c>
      <c r="Q160" s="2" t="s">
        <v>52</v>
      </c>
      <c r="R160" s="2" t="s">
        <v>52</v>
      </c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2" t="s">
        <v>52</v>
      </c>
      <c r="AW160" s="2" t="s">
        <v>52</v>
      </c>
      <c r="AX160" s="2" t="s">
        <v>52</v>
      </c>
      <c r="AY160" s="2" t="s">
        <v>52</v>
      </c>
    </row>
    <row r="161" spans="1:51" ht="30" customHeight="1">
      <c r="A161" s="9"/>
      <c r="B161" s="9"/>
      <c r="C161" s="9"/>
      <c r="D161" s="9"/>
      <c r="E161" s="12"/>
      <c r="F161" s="13"/>
      <c r="G161" s="12"/>
      <c r="H161" s="13"/>
      <c r="I161" s="12"/>
      <c r="J161" s="13"/>
      <c r="K161" s="12"/>
      <c r="L161" s="13"/>
      <c r="M161" s="9"/>
    </row>
    <row r="162" spans="1:51" ht="30" customHeight="1">
      <c r="A162" s="183" t="s">
        <v>783</v>
      </c>
      <c r="B162" s="183"/>
      <c r="C162" s="183"/>
      <c r="D162" s="183"/>
      <c r="E162" s="184"/>
      <c r="F162" s="185"/>
      <c r="G162" s="184"/>
      <c r="H162" s="185"/>
      <c r="I162" s="184"/>
      <c r="J162" s="185"/>
      <c r="K162" s="184"/>
      <c r="L162" s="185"/>
      <c r="M162" s="183"/>
      <c r="N162" s="1" t="s">
        <v>259</v>
      </c>
    </row>
    <row r="163" spans="1:51" ht="30" customHeight="1">
      <c r="A163" s="8" t="s">
        <v>784</v>
      </c>
      <c r="B163" s="8" t="s">
        <v>785</v>
      </c>
      <c r="C163" s="8" t="s">
        <v>626</v>
      </c>
      <c r="D163" s="9">
        <v>0.26</v>
      </c>
      <c r="E163" s="12">
        <f>단가대비표!O84</f>
        <v>4312</v>
      </c>
      <c r="F163" s="13">
        <f t="shared" ref="F163:F168" si="13">TRUNC(E163*D163,1)</f>
        <v>1121.0999999999999</v>
      </c>
      <c r="G163" s="12">
        <f>단가대비표!P84</f>
        <v>0</v>
      </c>
      <c r="H163" s="13">
        <f t="shared" ref="H163:H168" si="14">TRUNC(G163*D163,1)</f>
        <v>0</v>
      </c>
      <c r="I163" s="12">
        <f>단가대비표!V84</f>
        <v>0</v>
      </c>
      <c r="J163" s="13">
        <f t="shared" ref="J163:J168" si="15">TRUNC(I163*D163,1)</f>
        <v>0</v>
      </c>
      <c r="K163" s="12">
        <f t="shared" ref="K163:L168" si="16">TRUNC(E163+G163+I163,1)</f>
        <v>4312</v>
      </c>
      <c r="L163" s="13">
        <f t="shared" si="16"/>
        <v>1121.0999999999999</v>
      </c>
      <c r="M163" s="8" t="s">
        <v>52</v>
      </c>
      <c r="N163" s="2" t="s">
        <v>259</v>
      </c>
      <c r="O163" s="2" t="s">
        <v>786</v>
      </c>
      <c r="P163" s="2" t="s">
        <v>64</v>
      </c>
      <c r="Q163" s="2" t="s">
        <v>64</v>
      </c>
      <c r="R163" s="2" t="s">
        <v>63</v>
      </c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2" t="s">
        <v>52</v>
      </c>
      <c r="AW163" s="2" t="s">
        <v>787</v>
      </c>
      <c r="AX163" s="2" t="s">
        <v>52</v>
      </c>
      <c r="AY163" s="2" t="s">
        <v>52</v>
      </c>
    </row>
    <row r="164" spans="1:51" ht="30" customHeight="1">
      <c r="A164" s="8" t="s">
        <v>788</v>
      </c>
      <c r="B164" s="8" t="s">
        <v>789</v>
      </c>
      <c r="C164" s="8" t="s">
        <v>626</v>
      </c>
      <c r="D164" s="9">
        <v>0.05</v>
      </c>
      <c r="E164" s="12">
        <f>단가대비표!O88</f>
        <v>2766.66</v>
      </c>
      <c r="F164" s="13">
        <f t="shared" si="13"/>
        <v>138.30000000000001</v>
      </c>
      <c r="G164" s="12">
        <f>단가대비표!P88</f>
        <v>0</v>
      </c>
      <c r="H164" s="13">
        <f t="shared" si="14"/>
        <v>0</v>
      </c>
      <c r="I164" s="12">
        <f>단가대비표!V88</f>
        <v>0</v>
      </c>
      <c r="J164" s="13">
        <f t="shared" si="15"/>
        <v>0</v>
      </c>
      <c r="K164" s="12">
        <f t="shared" si="16"/>
        <v>2766.6</v>
      </c>
      <c r="L164" s="13">
        <f t="shared" si="16"/>
        <v>138.30000000000001</v>
      </c>
      <c r="M164" s="8" t="s">
        <v>52</v>
      </c>
      <c r="N164" s="2" t="s">
        <v>259</v>
      </c>
      <c r="O164" s="2" t="s">
        <v>790</v>
      </c>
      <c r="P164" s="2" t="s">
        <v>64</v>
      </c>
      <c r="Q164" s="2" t="s">
        <v>64</v>
      </c>
      <c r="R164" s="2" t="s">
        <v>63</v>
      </c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2" t="s">
        <v>52</v>
      </c>
      <c r="AW164" s="2" t="s">
        <v>791</v>
      </c>
      <c r="AX164" s="2" t="s">
        <v>52</v>
      </c>
      <c r="AY164" s="2" t="s">
        <v>52</v>
      </c>
    </row>
    <row r="165" spans="1:51" ht="30" customHeight="1">
      <c r="A165" s="8" t="s">
        <v>792</v>
      </c>
      <c r="B165" s="8" t="s">
        <v>793</v>
      </c>
      <c r="C165" s="8" t="s">
        <v>429</v>
      </c>
      <c r="D165" s="9">
        <v>0.06</v>
      </c>
      <c r="E165" s="12">
        <f>단가대비표!O79</f>
        <v>1993.54</v>
      </c>
      <c r="F165" s="13">
        <f t="shared" si="13"/>
        <v>119.6</v>
      </c>
      <c r="G165" s="12">
        <f>단가대비표!P79</f>
        <v>0</v>
      </c>
      <c r="H165" s="13">
        <f t="shared" si="14"/>
        <v>0</v>
      </c>
      <c r="I165" s="12">
        <f>단가대비표!V79</f>
        <v>0</v>
      </c>
      <c r="J165" s="13">
        <f t="shared" si="15"/>
        <v>0</v>
      </c>
      <c r="K165" s="12">
        <f t="shared" si="16"/>
        <v>1993.5</v>
      </c>
      <c r="L165" s="13">
        <f t="shared" si="16"/>
        <v>119.6</v>
      </c>
      <c r="M165" s="8" t="s">
        <v>794</v>
      </c>
      <c r="N165" s="2" t="s">
        <v>259</v>
      </c>
      <c r="O165" s="2" t="s">
        <v>795</v>
      </c>
      <c r="P165" s="2" t="s">
        <v>64</v>
      </c>
      <c r="Q165" s="2" t="s">
        <v>64</v>
      </c>
      <c r="R165" s="2" t="s">
        <v>63</v>
      </c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2" t="s">
        <v>52</v>
      </c>
      <c r="AW165" s="2" t="s">
        <v>796</v>
      </c>
      <c r="AX165" s="2" t="s">
        <v>52</v>
      </c>
      <c r="AY165" s="2" t="s">
        <v>52</v>
      </c>
    </row>
    <row r="166" spans="1:51" ht="30" customHeight="1">
      <c r="A166" s="8" t="s">
        <v>797</v>
      </c>
      <c r="B166" s="8" t="s">
        <v>798</v>
      </c>
      <c r="C166" s="8" t="s">
        <v>799</v>
      </c>
      <c r="D166" s="9">
        <v>0.5</v>
      </c>
      <c r="E166" s="12">
        <f>단가대비표!O77</f>
        <v>200</v>
      </c>
      <c r="F166" s="13">
        <f t="shared" si="13"/>
        <v>100</v>
      </c>
      <c r="G166" s="12">
        <f>단가대비표!P77</f>
        <v>0</v>
      </c>
      <c r="H166" s="13">
        <f t="shared" si="14"/>
        <v>0</v>
      </c>
      <c r="I166" s="12">
        <f>단가대비표!V77</f>
        <v>0</v>
      </c>
      <c r="J166" s="13">
        <f t="shared" si="15"/>
        <v>0</v>
      </c>
      <c r="K166" s="12">
        <f t="shared" si="16"/>
        <v>200</v>
      </c>
      <c r="L166" s="13">
        <f t="shared" si="16"/>
        <v>100</v>
      </c>
      <c r="M166" s="8" t="s">
        <v>52</v>
      </c>
      <c r="N166" s="2" t="s">
        <v>259</v>
      </c>
      <c r="O166" s="2" t="s">
        <v>800</v>
      </c>
      <c r="P166" s="2" t="s">
        <v>64</v>
      </c>
      <c r="Q166" s="2" t="s">
        <v>64</v>
      </c>
      <c r="R166" s="2" t="s">
        <v>63</v>
      </c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2" t="s">
        <v>52</v>
      </c>
      <c r="AW166" s="2" t="s">
        <v>801</v>
      </c>
      <c r="AX166" s="2" t="s">
        <v>52</v>
      </c>
      <c r="AY166" s="2" t="s">
        <v>52</v>
      </c>
    </row>
    <row r="167" spans="1:51" ht="30" customHeight="1">
      <c r="A167" s="8" t="s">
        <v>802</v>
      </c>
      <c r="B167" s="8" t="s">
        <v>678</v>
      </c>
      <c r="C167" s="8" t="s">
        <v>550</v>
      </c>
      <c r="D167" s="9">
        <v>0.09</v>
      </c>
      <c r="E167" s="12">
        <f>단가대비표!O112</f>
        <v>0</v>
      </c>
      <c r="F167" s="13">
        <f t="shared" si="13"/>
        <v>0</v>
      </c>
      <c r="G167" s="12">
        <f>단가대비표!P112</f>
        <v>184508</v>
      </c>
      <c r="H167" s="13">
        <f t="shared" si="14"/>
        <v>16605.7</v>
      </c>
      <c r="I167" s="12">
        <f>단가대비표!V112</f>
        <v>0</v>
      </c>
      <c r="J167" s="13">
        <f t="shared" si="15"/>
        <v>0</v>
      </c>
      <c r="K167" s="12">
        <f t="shared" si="16"/>
        <v>184508</v>
      </c>
      <c r="L167" s="13">
        <f t="shared" si="16"/>
        <v>16605.7</v>
      </c>
      <c r="M167" s="8" t="s">
        <v>52</v>
      </c>
      <c r="N167" s="2" t="s">
        <v>259</v>
      </c>
      <c r="O167" s="2" t="s">
        <v>803</v>
      </c>
      <c r="P167" s="2" t="s">
        <v>64</v>
      </c>
      <c r="Q167" s="2" t="s">
        <v>64</v>
      </c>
      <c r="R167" s="2" t="s">
        <v>63</v>
      </c>
      <c r="S167" s="3"/>
      <c r="T167" s="3"/>
      <c r="U167" s="3"/>
      <c r="V167" s="3">
        <v>1</v>
      </c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2" t="s">
        <v>52</v>
      </c>
      <c r="AW167" s="2" t="s">
        <v>804</v>
      </c>
      <c r="AX167" s="2" t="s">
        <v>52</v>
      </c>
      <c r="AY167" s="2" t="s">
        <v>52</v>
      </c>
    </row>
    <row r="168" spans="1:51" ht="30" customHeight="1">
      <c r="A168" s="8" t="s">
        <v>559</v>
      </c>
      <c r="B168" s="8" t="s">
        <v>560</v>
      </c>
      <c r="C168" s="8" t="s">
        <v>341</v>
      </c>
      <c r="D168" s="9">
        <v>1</v>
      </c>
      <c r="E168" s="12">
        <f>TRUNC(SUMIF(V163:V168, RIGHTB(O168, 1), H163:H168)*U168, 2)</f>
        <v>332.11</v>
      </c>
      <c r="F168" s="13">
        <f t="shared" si="13"/>
        <v>332.1</v>
      </c>
      <c r="G168" s="12">
        <v>0</v>
      </c>
      <c r="H168" s="13">
        <f t="shared" si="14"/>
        <v>0</v>
      </c>
      <c r="I168" s="12">
        <v>0</v>
      </c>
      <c r="J168" s="13">
        <f t="shared" si="15"/>
        <v>0</v>
      </c>
      <c r="K168" s="12">
        <f t="shared" si="16"/>
        <v>332.1</v>
      </c>
      <c r="L168" s="13">
        <f t="shared" si="16"/>
        <v>332.1</v>
      </c>
      <c r="M168" s="8" t="s">
        <v>52</v>
      </c>
      <c r="N168" s="2" t="s">
        <v>259</v>
      </c>
      <c r="O168" s="2" t="s">
        <v>561</v>
      </c>
      <c r="P168" s="2" t="s">
        <v>64</v>
      </c>
      <c r="Q168" s="2" t="s">
        <v>64</v>
      </c>
      <c r="R168" s="2" t="s">
        <v>64</v>
      </c>
      <c r="S168" s="3">
        <v>1</v>
      </c>
      <c r="T168" s="3">
        <v>0</v>
      </c>
      <c r="U168" s="3">
        <v>0.02</v>
      </c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2" t="s">
        <v>52</v>
      </c>
      <c r="AW168" s="2" t="s">
        <v>805</v>
      </c>
      <c r="AX168" s="2" t="s">
        <v>52</v>
      </c>
      <c r="AY168" s="2" t="s">
        <v>52</v>
      </c>
    </row>
    <row r="169" spans="1:51" ht="30" customHeight="1">
      <c r="A169" s="8" t="s">
        <v>553</v>
      </c>
      <c r="B169" s="8" t="s">
        <v>52</v>
      </c>
      <c r="C169" s="8" t="s">
        <v>52</v>
      </c>
      <c r="D169" s="9"/>
      <c r="E169" s="12"/>
      <c r="F169" s="13">
        <f>TRUNC(SUMIF(N163:N168, N162, F163:F168),0)</f>
        <v>1811</v>
      </c>
      <c r="G169" s="12"/>
      <c r="H169" s="13">
        <f>TRUNC(SUMIF(N163:N168, N162, H163:H168),0)</f>
        <v>16605</v>
      </c>
      <c r="I169" s="12"/>
      <c r="J169" s="13">
        <f>TRUNC(SUMIF(N163:N168, N162, J163:J168),0)</f>
        <v>0</v>
      </c>
      <c r="K169" s="12"/>
      <c r="L169" s="13">
        <f>F169+H169+J169</f>
        <v>18416</v>
      </c>
      <c r="M169" s="8" t="s">
        <v>52</v>
      </c>
      <c r="N169" s="2" t="s">
        <v>67</v>
      </c>
      <c r="O169" s="2" t="s">
        <v>67</v>
      </c>
      <c r="P169" s="2" t="s">
        <v>52</v>
      </c>
      <c r="Q169" s="2" t="s">
        <v>52</v>
      </c>
      <c r="R169" s="2" t="s">
        <v>52</v>
      </c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2" t="s">
        <v>52</v>
      </c>
      <c r="AW169" s="2" t="s">
        <v>52</v>
      </c>
      <c r="AX169" s="2" t="s">
        <v>52</v>
      </c>
      <c r="AY169" s="2" t="s">
        <v>52</v>
      </c>
    </row>
    <row r="170" spans="1:51" ht="30" customHeight="1">
      <c r="A170" s="9"/>
      <c r="B170" s="9"/>
      <c r="C170" s="9"/>
      <c r="D170" s="9"/>
      <c r="E170" s="12"/>
      <c r="F170" s="13"/>
      <c r="G170" s="12"/>
      <c r="H170" s="13"/>
      <c r="I170" s="12"/>
      <c r="J170" s="13"/>
      <c r="K170" s="12"/>
      <c r="L170" s="13"/>
      <c r="M170" s="9"/>
    </row>
    <row r="171" spans="1:51" ht="30" customHeight="1">
      <c r="A171" s="183" t="s">
        <v>806</v>
      </c>
      <c r="B171" s="183"/>
      <c r="C171" s="183"/>
      <c r="D171" s="183"/>
      <c r="E171" s="184"/>
      <c r="F171" s="185"/>
      <c r="G171" s="184"/>
      <c r="H171" s="185"/>
      <c r="I171" s="184"/>
      <c r="J171" s="185"/>
      <c r="K171" s="184"/>
      <c r="L171" s="185"/>
      <c r="M171" s="183"/>
      <c r="N171" s="1" t="s">
        <v>266</v>
      </c>
    </row>
    <row r="172" spans="1:51" ht="30" customHeight="1">
      <c r="A172" s="8" t="s">
        <v>704</v>
      </c>
      <c r="B172" s="8" t="s">
        <v>807</v>
      </c>
      <c r="C172" s="8" t="s">
        <v>122</v>
      </c>
      <c r="D172" s="9">
        <v>1.23</v>
      </c>
      <c r="E172" s="12">
        <f>일위대가목록!E73</f>
        <v>0</v>
      </c>
      <c r="F172" s="13">
        <f>TRUNC(E172*D172,1)</f>
        <v>0</v>
      </c>
      <c r="G172" s="12">
        <f>일위대가목록!F73</f>
        <v>145293</v>
      </c>
      <c r="H172" s="13">
        <f>TRUNC(G172*D172,1)</f>
        <v>178710.3</v>
      </c>
      <c r="I172" s="12">
        <f>일위대가목록!G73</f>
        <v>2905</v>
      </c>
      <c r="J172" s="13">
        <f>TRUNC(I172*D172,1)</f>
        <v>3573.1</v>
      </c>
      <c r="K172" s="12">
        <f>TRUNC(E172+G172+I172,1)</f>
        <v>148198</v>
      </c>
      <c r="L172" s="13">
        <f>TRUNC(F172+H172+J172,1)</f>
        <v>182283.4</v>
      </c>
      <c r="M172" s="8" t="s">
        <v>808</v>
      </c>
      <c r="N172" s="2" t="s">
        <v>266</v>
      </c>
      <c r="O172" s="2" t="s">
        <v>809</v>
      </c>
      <c r="P172" s="2" t="s">
        <v>63</v>
      </c>
      <c r="Q172" s="2" t="s">
        <v>64</v>
      </c>
      <c r="R172" s="2" t="s">
        <v>64</v>
      </c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2" t="s">
        <v>52</v>
      </c>
      <c r="AW172" s="2" t="s">
        <v>810</v>
      </c>
      <c r="AX172" s="2" t="s">
        <v>52</v>
      </c>
      <c r="AY172" s="2" t="s">
        <v>52</v>
      </c>
    </row>
    <row r="173" spans="1:51" ht="30" customHeight="1">
      <c r="A173" s="8" t="s">
        <v>553</v>
      </c>
      <c r="B173" s="8" t="s">
        <v>52</v>
      </c>
      <c r="C173" s="8" t="s">
        <v>52</v>
      </c>
      <c r="D173" s="9"/>
      <c r="E173" s="12"/>
      <c r="F173" s="13">
        <f>TRUNC(SUMIF(N172:N172, N171, F172:F172),0)</f>
        <v>0</v>
      </c>
      <c r="G173" s="12"/>
      <c r="H173" s="13">
        <f>TRUNC(SUMIF(N172:N172, N171, H172:H172),0)</f>
        <v>178710</v>
      </c>
      <c r="I173" s="12"/>
      <c r="J173" s="13">
        <f>TRUNC(SUMIF(N172:N172, N171, J172:J172),0)</f>
        <v>3573</v>
      </c>
      <c r="K173" s="12"/>
      <c r="L173" s="13">
        <f>F173+H173+J173</f>
        <v>182283</v>
      </c>
      <c r="M173" s="8" t="s">
        <v>52</v>
      </c>
      <c r="N173" s="2" t="s">
        <v>67</v>
      </c>
      <c r="O173" s="2" t="s">
        <v>67</v>
      </c>
      <c r="P173" s="2" t="s">
        <v>52</v>
      </c>
      <c r="Q173" s="2" t="s">
        <v>52</v>
      </c>
      <c r="R173" s="2" t="s">
        <v>52</v>
      </c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2" t="s">
        <v>52</v>
      </c>
      <c r="AW173" s="2" t="s">
        <v>52</v>
      </c>
      <c r="AX173" s="2" t="s">
        <v>52</v>
      </c>
      <c r="AY173" s="2" t="s">
        <v>52</v>
      </c>
    </row>
    <row r="174" spans="1:51" ht="30" customHeight="1">
      <c r="A174" s="9"/>
      <c r="B174" s="9"/>
      <c r="C174" s="9"/>
      <c r="D174" s="9"/>
      <c r="E174" s="12"/>
      <c r="F174" s="13"/>
      <c r="G174" s="12"/>
      <c r="H174" s="13"/>
      <c r="I174" s="12"/>
      <c r="J174" s="13"/>
      <c r="K174" s="12"/>
      <c r="L174" s="13"/>
      <c r="M174" s="9"/>
    </row>
    <row r="175" spans="1:51" ht="30" customHeight="1">
      <c r="A175" s="183" t="s">
        <v>811</v>
      </c>
      <c r="B175" s="183"/>
      <c r="C175" s="183"/>
      <c r="D175" s="183"/>
      <c r="E175" s="184"/>
      <c r="F175" s="185"/>
      <c r="G175" s="184"/>
      <c r="H175" s="185"/>
      <c r="I175" s="184"/>
      <c r="J175" s="185"/>
      <c r="K175" s="184"/>
      <c r="L175" s="185"/>
      <c r="M175" s="183"/>
      <c r="N175" s="1" t="s">
        <v>283</v>
      </c>
    </row>
    <row r="176" spans="1:51" ht="30" customHeight="1">
      <c r="A176" s="8" t="s">
        <v>812</v>
      </c>
      <c r="B176" s="8" t="s">
        <v>813</v>
      </c>
      <c r="C176" s="8" t="s">
        <v>60</v>
      </c>
      <c r="D176" s="9">
        <v>2.52</v>
      </c>
      <c r="E176" s="12">
        <f>단가대비표!O52</f>
        <v>260000</v>
      </c>
      <c r="F176" s="13">
        <f>TRUNC(E176*D176,1)</f>
        <v>655200</v>
      </c>
      <c r="G176" s="12">
        <f>단가대비표!P52</f>
        <v>0</v>
      </c>
      <c r="H176" s="13">
        <f>TRUNC(G176*D176,1)</f>
        <v>0</v>
      </c>
      <c r="I176" s="12">
        <f>단가대비표!V52</f>
        <v>0</v>
      </c>
      <c r="J176" s="13">
        <f>TRUNC(I176*D176,1)</f>
        <v>0</v>
      </c>
      <c r="K176" s="12">
        <f>TRUNC(E176+G176+I176,1)</f>
        <v>260000</v>
      </c>
      <c r="L176" s="13">
        <f>TRUNC(F176+H176+J176,1)</f>
        <v>655200</v>
      </c>
      <c r="M176" s="8" t="s">
        <v>269</v>
      </c>
      <c r="N176" s="2" t="s">
        <v>283</v>
      </c>
      <c r="O176" s="2" t="s">
        <v>814</v>
      </c>
      <c r="P176" s="2" t="s">
        <v>64</v>
      </c>
      <c r="Q176" s="2" t="s">
        <v>64</v>
      </c>
      <c r="R176" s="2" t="s">
        <v>63</v>
      </c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2" t="s">
        <v>52</v>
      </c>
      <c r="AW176" s="2" t="s">
        <v>815</v>
      </c>
      <c r="AX176" s="2" t="s">
        <v>52</v>
      </c>
      <c r="AY176" s="2" t="s">
        <v>52</v>
      </c>
    </row>
    <row r="177" spans="1:51" ht="30" customHeight="1">
      <c r="A177" s="8" t="s">
        <v>553</v>
      </c>
      <c r="B177" s="8" t="s">
        <v>52</v>
      </c>
      <c r="C177" s="8" t="s">
        <v>52</v>
      </c>
      <c r="D177" s="9"/>
      <c r="E177" s="12"/>
      <c r="F177" s="13">
        <f>TRUNC(SUMIF(N176:N176, N175, F176:F176),0)</f>
        <v>655200</v>
      </c>
      <c r="G177" s="12"/>
      <c r="H177" s="13">
        <f>TRUNC(SUMIF(N176:N176, N175, H176:H176),0)</f>
        <v>0</v>
      </c>
      <c r="I177" s="12"/>
      <c r="J177" s="13">
        <f>TRUNC(SUMIF(N176:N176, N175, J176:J176),0)</f>
        <v>0</v>
      </c>
      <c r="K177" s="12"/>
      <c r="L177" s="13">
        <f>F177+H177+J177</f>
        <v>655200</v>
      </c>
      <c r="M177" s="8" t="s">
        <v>52</v>
      </c>
      <c r="N177" s="2" t="s">
        <v>67</v>
      </c>
      <c r="O177" s="2" t="s">
        <v>67</v>
      </c>
      <c r="P177" s="2" t="s">
        <v>52</v>
      </c>
      <c r="Q177" s="2" t="s">
        <v>52</v>
      </c>
      <c r="R177" s="2" t="s">
        <v>52</v>
      </c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2" t="s">
        <v>52</v>
      </c>
      <c r="AW177" s="2" t="s">
        <v>52</v>
      </c>
      <c r="AX177" s="2" t="s">
        <v>52</v>
      </c>
      <c r="AY177" s="2" t="s">
        <v>52</v>
      </c>
    </row>
    <row r="178" spans="1:51" ht="30" customHeight="1">
      <c r="A178" s="9"/>
      <c r="B178" s="9"/>
      <c r="C178" s="9"/>
      <c r="D178" s="9"/>
      <c r="E178" s="12"/>
      <c r="F178" s="13"/>
      <c r="G178" s="12"/>
      <c r="H178" s="13"/>
      <c r="I178" s="12"/>
      <c r="J178" s="13"/>
      <c r="K178" s="12"/>
      <c r="L178" s="13"/>
      <c r="M178" s="9"/>
    </row>
    <row r="179" spans="1:51" ht="30" customHeight="1">
      <c r="A179" s="183" t="s">
        <v>816</v>
      </c>
      <c r="B179" s="183"/>
      <c r="C179" s="183"/>
      <c r="D179" s="183"/>
      <c r="E179" s="184"/>
      <c r="F179" s="185"/>
      <c r="G179" s="184"/>
      <c r="H179" s="185"/>
      <c r="I179" s="184"/>
      <c r="J179" s="185"/>
      <c r="K179" s="184"/>
      <c r="L179" s="185"/>
      <c r="M179" s="183"/>
      <c r="N179" s="1" t="s">
        <v>290</v>
      </c>
    </row>
    <row r="180" spans="1:51" ht="30" customHeight="1">
      <c r="A180" s="8" t="s">
        <v>817</v>
      </c>
      <c r="B180" s="8" t="s">
        <v>52</v>
      </c>
      <c r="C180" s="8" t="s">
        <v>207</v>
      </c>
      <c r="D180" s="9">
        <v>1</v>
      </c>
      <c r="E180" s="12">
        <f>단가대비표!O68</f>
        <v>130000</v>
      </c>
      <c r="F180" s="13">
        <f>TRUNC(E180*D180,1)</f>
        <v>130000</v>
      </c>
      <c r="G180" s="12">
        <f>단가대비표!P68</f>
        <v>0</v>
      </c>
      <c r="H180" s="13">
        <f>TRUNC(G180*D180,1)</f>
        <v>0</v>
      </c>
      <c r="I180" s="12">
        <f>단가대비표!V68</f>
        <v>0</v>
      </c>
      <c r="J180" s="13">
        <f>TRUNC(I180*D180,1)</f>
        <v>0</v>
      </c>
      <c r="K180" s="12">
        <f>TRUNC(E180+G180+I180,1)</f>
        <v>130000</v>
      </c>
      <c r="L180" s="13">
        <f>TRUNC(F180+H180+J180,1)</f>
        <v>130000</v>
      </c>
      <c r="M180" s="8" t="s">
        <v>52</v>
      </c>
      <c r="N180" s="2" t="s">
        <v>290</v>
      </c>
      <c r="O180" s="2" t="s">
        <v>818</v>
      </c>
      <c r="P180" s="2" t="s">
        <v>64</v>
      </c>
      <c r="Q180" s="2" t="s">
        <v>64</v>
      </c>
      <c r="R180" s="2" t="s">
        <v>63</v>
      </c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2" t="s">
        <v>52</v>
      </c>
      <c r="AW180" s="2" t="s">
        <v>819</v>
      </c>
      <c r="AX180" s="2" t="s">
        <v>52</v>
      </c>
      <c r="AY180" s="2" t="s">
        <v>52</v>
      </c>
    </row>
    <row r="181" spans="1:51" ht="30" customHeight="1">
      <c r="A181" s="8" t="s">
        <v>820</v>
      </c>
      <c r="B181" s="8" t="s">
        <v>821</v>
      </c>
      <c r="C181" s="8" t="s">
        <v>429</v>
      </c>
      <c r="D181" s="9">
        <v>3</v>
      </c>
      <c r="E181" s="12">
        <f>일위대가목록!E74</f>
        <v>251</v>
      </c>
      <c r="F181" s="13">
        <f>TRUNC(E181*D181,1)</f>
        <v>753</v>
      </c>
      <c r="G181" s="12">
        <f>일위대가목록!F74</f>
        <v>5639</v>
      </c>
      <c r="H181" s="13">
        <f>TRUNC(G181*D181,1)</f>
        <v>16917</v>
      </c>
      <c r="I181" s="12">
        <f>일위대가목록!G74</f>
        <v>182</v>
      </c>
      <c r="J181" s="13">
        <f>TRUNC(I181*D181,1)</f>
        <v>546</v>
      </c>
      <c r="K181" s="12">
        <f>TRUNC(E181+G181+I181,1)</f>
        <v>6072</v>
      </c>
      <c r="L181" s="13">
        <f>TRUNC(F181+H181+J181,1)</f>
        <v>18216</v>
      </c>
      <c r="M181" s="8" t="s">
        <v>822</v>
      </c>
      <c r="N181" s="2" t="s">
        <v>290</v>
      </c>
      <c r="O181" s="2" t="s">
        <v>823</v>
      </c>
      <c r="P181" s="2" t="s">
        <v>63</v>
      </c>
      <c r="Q181" s="2" t="s">
        <v>64</v>
      </c>
      <c r="R181" s="2" t="s">
        <v>64</v>
      </c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2" t="s">
        <v>52</v>
      </c>
      <c r="AW181" s="2" t="s">
        <v>824</v>
      </c>
      <c r="AX181" s="2" t="s">
        <v>52</v>
      </c>
      <c r="AY181" s="2" t="s">
        <v>52</v>
      </c>
    </row>
    <row r="182" spans="1:51" ht="30" customHeight="1">
      <c r="A182" s="8" t="s">
        <v>553</v>
      </c>
      <c r="B182" s="8" t="s">
        <v>52</v>
      </c>
      <c r="C182" s="8" t="s">
        <v>52</v>
      </c>
      <c r="D182" s="9"/>
      <c r="E182" s="12"/>
      <c r="F182" s="13">
        <f>TRUNC(SUMIF(N180:N181, N179, F180:F181),0)</f>
        <v>130753</v>
      </c>
      <c r="G182" s="12"/>
      <c r="H182" s="13">
        <f>TRUNC(SUMIF(N180:N181, N179, H180:H181),0)</f>
        <v>16917</v>
      </c>
      <c r="I182" s="12"/>
      <c r="J182" s="13">
        <f>TRUNC(SUMIF(N180:N181, N179, J180:J181),0)</f>
        <v>546</v>
      </c>
      <c r="K182" s="12"/>
      <c r="L182" s="13">
        <f>F182+H182+J182</f>
        <v>148216</v>
      </c>
      <c r="M182" s="8" t="s">
        <v>52</v>
      </c>
      <c r="N182" s="2" t="s">
        <v>67</v>
      </c>
      <c r="O182" s="2" t="s">
        <v>67</v>
      </c>
      <c r="P182" s="2" t="s">
        <v>52</v>
      </c>
      <c r="Q182" s="2" t="s">
        <v>52</v>
      </c>
      <c r="R182" s="2" t="s">
        <v>52</v>
      </c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2" t="s">
        <v>52</v>
      </c>
      <c r="AW182" s="2" t="s">
        <v>52</v>
      </c>
      <c r="AX182" s="2" t="s">
        <v>52</v>
      </c>
      <c r="AY182" s="2" t="s">
        <v>52</v>
      </c>
    </row>
    <row r="183" spans="1:51" ht="30" customHeight="1">
      <c r="A183" s="9"/>
      <c r="B183" s="9"/>
      <c r="C183" s="9"/>
      <c r="D183" s="9"/>
      <c r="E183" s="12"/>
      <c r="F183" s="13"/>
      <c r="G183" s="12"/>
      <c r="H183" s="13"/>
      <c r="I183" s="12"/>
      <c r="J183" s="13"/>
      <c r="K183" s="12"/>
      <c r="L183" s="13"/>
      <c r="M183" s="9"/>
    </row>
    <row r="184" spans="1:51" ht="30" customHeight="1">
      <c r="A184" s="183" t="s">
        <v>825</v>
      </c>
      <c r="B184" s="183"/>
      <c r="C184" s="183"/>
      <c r="D184" s="183"/>
      <c r="E184" s="184"/>
      <c r="F184" s="185"/>
      <c r="G184" s="184"/>
      <c r="H184" s="185"/>
      <c r="I184" s="184"/>
      <c r="J184" s="185"/>
      <c r="K184" s="184"/>
      <c r="L184" s="185"/>
      <c r="M184" s="183"/>
      <c r="N184" s="1" t="s">
        <v>305</v>
      </c>
    </row>
    <row r="185" spans="1:51" ht="30" customHeight="1">
      <c r="A185" s="8" t="s">
        <v>826</v>
      </c>
      <c r="B185" s="8" t="s">
        <v>827</v>
      </c>
      <c r="C185" s="8" t="s">
        <v>60</v>
      </c>
      <c r="D185" s="9">
        <v>1.1000000000000001</v>
      </c>
      <c r="E185" s="12">
        <f>단가대비표!O44</f>
        <v>47850</v>
      </c>
      <c r="F185" s="13">
        <f>TRUNC(E185*D185,1)</f>
        <v>52635</v>
      </c>
      <c r="G185" s="12">
        <f>단가대비표!P44</f>
        <v>0</v>
      </c>
      <c r="H185" s="13">
        <f>TRUNC(G185*D185,1)</f>
        <v>0</v>
      </c>
      <c r="I185" s="12">
        <f>단가대비표!V44</f>
        <v>0</v>
      </c>
      <c r="J185" s="13">
        <f>TRUNC(I185*D185,1)</f>
        <v>0</v>
      </c>
      <c r="K185" s="12">
        <f t="shared" ref="K185:L187" si="17">TRUNC(E185+G185+I185,1)</f>
        <v>47850</v>
      </c>
      <c r="L185" s="13">
        <f t="shared" si="17"/>
        <v>52635</v>
      </c>
      <c r="M185" s="8" t="s">
        <v>52</v>
      </c>
      <c r="N185" s="2" t="s">
        <v>305</v>
      </c>
      <c r="O185" s="2" t="s">
        <v>828</v>
      </c>
      <c r="P185" s="2" t="s">
        <v>64</v>
      </c>
      <c r="Q185" s="2" t="s">
        <v>64</v>
      </c>
      <c r="R185" s="2" t="s">
        <v>63</v>
      </c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2" t="s">
        <v>52</v>
      </c>
      <c r="AW185" s="2" t="s">
        <v>829</v>
      </c>
      <c r="AX185" s="2" t="s">
        <v>52</v>
      </c>
      <c r="AY185" s="2" t="s">
        <v>52</v>
      </c>
    </row>
    <row r="186" spans="1:51" ht="30" customHeight="1">
      <c r="A186" s="8" t="s">
        <v>830</v>
      </c>
      <c r="B186" s="8" t="s">
        <v>831</v>
      </c>
      <c r="C186" s="8" t="s">
        <v>70</v>
      </c>
      <c r="D186" s="9">
        <v>0.03</v>
      </c>
      <c r="E186" s="12">
        <f>일위대가목록!E77</f>
        <v>0</v>
      </c>
      <c r="F186" s="13">
        <f>TRUNC(E186*D186,1)</f>
        <v>0</v>
      </c>
      <c r="G186" s="12">
        <f>일위대가목록!F77</f>
        <v>82781</v>
      </c>
      <c r="H186" s="13">
        <f>TRUNC(G186*D186,1)</f>
        <v>2483.4</v>
      </c>
      <c r="I186" s="12">
        <f>일위대가목록!G77</f>
        <v>0</v>
      </c>
      <c r="J186" s="13">
        <f>TRUNC(I186*D186,1)</f>
        <v>0</v>
      </c>
      <c r="K186" s="12">
        <f t="shared" si="17"/>
        <v>82781</v>
      </c>
      <c r="L186" s="13">
        <f t="shared" si="17"/>
        <v>2483.4</v>
      </c>
      <c r="M186" s="8" t="s">
        <v>832</v>
      </c>
      <c r="N186" s="2" t="s">
        <v>305</v>
      </c>
      <c r="O186" s="2" t="s">
        <v>833</v>
      </c>
      <c r="P186" s="2" t="s">
        <v>63</v>
      </c>
      <c r="Q186" s="2" t="s">
        <v>64</v>
      </c>
      <c r="R186" s="2" t="s">
        <v>64</v>
      </c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2" t="s">
        <v>52</v>
      </c>
      <c r="AW186" s="2" t="s">
        <v>834</v>
      </c>
      <c r="AX186" s="2" t="s">
        <v>52</v>
      </c>
      <c r="AY186" s="2" t="s">
        <v>52</v>
      </c>
    </row>
    <row r="187" spans="1:51" ht="30" customHeight="1">
      <c r="A187" s="8" t="s">
        <v>835</v>
      </c>
      <c r="B187" s="8" t="s">
        <v>836</v>
      </c>
      <c r="C187" s="8" t="s">
        <v>60</v>
      </c>
      <c r="D187" s="9">
        <v>1</v>
      </c>
      <c r="E187" s="12">
        <f>일위대가목록!E78</f>
        <v>0</v>
      </c>
      <c r="F187" s="13">
        <f>TRUNC(E187*D187,1)</f>
        <v>0</v>
      </c>
      <c r="G187" s="12">
        <f>일위대가목록!F78</f>
        <v>80986</v>
      </c>
      <c r="H187" s="13">
        <f>TRUNC(G187*D187,1)</f>
        <v>80986</v>
      </c>
      <c r="I187" s="12">
        <f>일위대가목록!G78</f>
        <v>809</v>
      </c>
      <c r="J187" s="13">
        <f>TRUNC(I187*D187,1)</f>
        <v>809</v>
      </c>
      <c r="K187" s="12">
        <f t="shared" si="17"/>
        <v>81795</v>
      </c>
      <c r="L187" s="13">
        <f t="shared" si="17"/>
        <v>81795</v>
      </c>
      <c r="M187" s="8" t="s">
        <v>837</v>
      </c>
      <c r="N187" s="2" t="s">
        <v>305</v>
      </c>
      <c r="O187" s="2" t="s">
        <v>838</v>
      </c>
      <c r="P187" s="2" t="s">
        <v>63</v>
      </c>
      <c r="Q187" s="2" t="s">
        <v>64</v>
      </c>
      <c r="R187" s="2" t="s">
        <v>64</v>
      </c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2" t="s">
        <v>52</v>
      </c>
      <c r="AW187" s="2" t="s">
        <v>839</v>
      </c>
      <c r="AX187" s="2" t="s">
        <v>52</v>
      </c>
      <c r="AY187" s="2" t="s">
        <v>52</v>
      </c>
    </row>
    <row r="188" spans="1:51" ht="30" customHeight="1">
      <c r="A188" s="8" t="s">
        <v>553</v>
      </c>
      <c r="B188" s="8" t="s">
        <v>52</v>
      </c>
      <c r="C188" s="8" t="s">
        <v>52</v>
      </c>
      <c r="D188" s="9"/>
      <c r="E188" s="12"/>
      <c r="F188" s="13">
        <f>TRUNC(SUMIF(N185:N187, N184, F185:F187),0)</f>
        <v>52635</v>
      </c>
      <c r="G188" s="12"/>
      <c r="H188" s="13">
        <f>TRUNC(SUMIF(N185:N187, N184, H185:H187),0)</f>
        <v>83469</v>
      </c>
      <c r="I188" s="12"/>
      <c r="J188" s="13">
        <f>TRUNC(SUMIF(N185:N187, N184, J185:J187),0)</f>
        <v>809</v>
      </c>
      <c r="K188" s="12"/>
      <c r="L188" s="13">
        <f>F188+H188+J188</f>
        <v>136913</v>
      </c>
      <c r="M188" s="8" t="s">
        <v>52</v>
      </c>
      <c r="N188" s="2" t="s">
        <v>67</v>
      </c>
      <c r="O188" s="2" t="s">
        <v>67</v>
      </c>
      <c r="P188" s="2" t="s">
        <v>52</v>
      </c>
      <c r="Q188" s="2" t="s">
        <v>52</v>
      </c>
      <c r="R188" s="2" t="s">
        <v>52</v>
      </c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2" t="s">
        <v>52</v>
      </c>
      <c r="AW188" s="2" t="s">
        <v>52</v>
      </c>
      <c r="AX188" s="2" t="s">
        <v>52</v>
      </c>
      <c r="AY188" s="2" t="s">
        <v>52</v>
      </c>
    </row>
    <row r="189" spans="1:51" ht="30" customHeight="1">
      <c r="A189" s="9"/>
      <c r="B189" s="9"/>
      <c r="C189" s="9"/>
      <c r="D189" s="9"/>
      <c r="E189" s="12"/>
      <c r="F189" s="13"/>
      <c r="G189" s="12"/>
      <c r="H189" s="13"/>
      <c r="I189" s="12"/>
      <c r="J189" s="13"/>
      <c r="K189" s="12"/>
      <c r="L189" s="13"/>
      <c r="M189" s="9"/>
    </row>
    <row r="190" spans="1:51" ht="30" customHeight="1">
      <c r="A190" s="183" t="s">
        <v>840</v>
      </c>
      <c r="B190" s="183"/>
      <c r="C190" s="183"/>
      <c r="D190" s="183"/>
      <c r="E190" s="184"/>
      <c r="F190" s="185"/>
      <c r="G190" s="184"/>
      <c r="H190" s="185"/>
      <c r="I190" s="184"/>
      <c r="J190" s="185"/>
      <c r="K190" s="184"/>
      <c r="L190" s="185"/>
      <c r="M190" s="183"/>
      <c r="N190" s="1" t="s">
        <v>397</v>
      </c>
    </row>
    <row r="191" spans="1:51" ht="30" customHeight="1">
      <c r="A191" s="8" t="s">
        <v>555</v>
      </c>
      <c r="B191" s="8" t="s">
        <v>549</v>
      </c>
      <c r="C191" s="8" t="s">
        <v>550</v>
      </c>
      <c r="D191" s="9">
        <v>0.14000000000000001</v>
      </c>
      <c r="E191" s="12">
        <f>단가대비표!O108</f>
        <v>0</v>
      </c>
      <c r="F191" s="13">
        <f>TRUNC(E191*D191,1)</f>
        <v>0</v>
      </c>
      <c r="G191" s="12">
        <f>단가대비표!P108</f>
        <v>198242</v>
      </c>
      <c r="H191" s="13">
        <f>TRUNC(G191*D191,1)</f>
        <v>27753.8</v>
      </c>
      <c r="I191" s="12">
        <f>단가대비표!V108</f>
        <v>0</v>
      </c>
      <c r="J191" s="13">
        <f>TRUNC(I191*D191,1)</f>
        <v>0</v>
      </c>
      <c r="K191" s="12">
        <f t="shared" ref="K191:L193" si="18">TRUNC(E191+G191+I191,1)</f>
        <v>198242</v>
      </c>
      <c r="L191" s="13">
        <f t="shared" si="18"/>
        <v>27753.8</v>
      </c>
      <c r="M191" s="8" t="s">
        <v>52</v>
      </c>
      <c r="N191" s="2" t="s">
        <v>397</v>
      </c>
      <c r="O191" s="2" t="s">
        <v>556</v>
      </c>
      <c r="P191" s="2" t="s">
        <v>64</v>
      </c>
      <c r="Q191" s="2" t="s">
        <v>64</v>
      </c>
      <c r="R191" s="2" t="s">
        <v>63</v>
      </c>
      <c r="S191" s="3"/>
      <c r="T191" s="3"/>
      <c r="U191" s="3"/>
      <c r="V191" s="3">
        <v>1</v>
      </c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2" t="s">
        <v>52</v>
      </c>
      <c r="AW191" s="2" t="s">
        <v>841</v>
      </c>
      <c r="AX191" s="2" t="s">
        <v>52</v>
      </c>
      <c r="AY191" s="2" t="s">
        <v>52</v>
      </c>
    </row>
    <row r="192" spans="1:51" ht="30" customHeight="1">
      <c r="A192" s="8" t="s">
        <v>548</v>
      </c>
      <c r="B192" s="8" t="s">
        <v>549</v>
      </c>
      <c r="C192" s="8" t="s">
        <v>550</v>
      </c>
      <c r="D192" s="9">
        <v>0.16</v>
      </c>
      <c r="E192" s="12">
        <f>단가대비표!O99</f>
        <v>0</v>
      </c>
      <c r="F192" s="13">
        <f>TRUNC(E192*D192,1)</f>
        <v>0</v>
      </c>
      <c r="G192" s="12">
        <f>단가대비표!P99</f>
        <v>125427</v>
      </c>
      <c r="H192" s="13">
        <f>TRUNC(G192*D192,1)</f>
        <v>20068.3</v>
      </c>
      <c r="I192" s="12">
        <f>단가대비표!V99</f>
        <v>0</v>
      </c>
      <c r="J192" s="13">
        <f>TRUNC(I192*D192,1)</f>
        <v>0</v>
      </c>
      <c r="K192" s="12">
        <f t="shared" si="18"/>
        <v>125427</v>
      </c>
      <c r="L192" s="13">
        <f t="shared" si="18"/>
        <v>20068.3</v>
      </c>
      <c r="M192" s="8" t="s">
        <v>52</v>
      </c>
      <c r="N192" s="2" t="s">
        <v>397</v>
      </c>
      <c r="O192" s="2" t="s">
        <v>551</v>
      </c>
      <c r="P192" s="2" t="s">
        <v>64</v>
      </c>
      <c r="Q192" s="2" t="s">
        <v>64</v>
      </c>
      <c r="R192" s="2" t="s">
        <v>63</v>
      </c>
      <c r="S192" s="3"/>
      <c r="T192" s="3"/>
      <c r="U192" s="3"/>
      <c r="V192" s="3">
        <v>1</v>
      </c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2" t="s">
        <v>52</v>
      </c>
      <c r="AW192" s="2" t="s">
        <v>842</v>
      </c>
      <c r="AX192" s="2" t="s">
        <v>52</v>
      </c>
      <c r="AY192" s="2" t="s">
        <v>52</v>
      </c>
    </row>
    <row r="193" spans="1:51" ht="30" customHeight="1">
      <c r="A193" s="8" t="s">
        <v>559</v>
      </c>
      <c r="B193" s="8" t="s">
        <v>560</v>
      </c>
      <c r="C193" s="8" t="s">
        <v>341</v>
      </c>
      <c r="D193" s="9">
        <v>1</v>
      </c>
      <c r="E193" s="12">
        <v>0</v>
      </c>
      <c r="F193" s="13">
        <f>TRUNC(E193*D193,1)</f>
        <v>0</v>
      </c>
      <c r="G193" s="12">
        <v>0</v>
      </c>
      <c r="H193" s="13">
        <f>TRUNC(G193*D193,1)</f>
        <v>0</v>
      </c>
      <c r="I193" s="12">
        <f>TRUNC(SUMIF(V191:V193, RIGHTB(O193, 1), H191:H193)*U193, 2)</f>
        <v>956.44</v>
      </c>
      <c r="J193" s="13">
        <f>TRUNC(I193*D193,1)</f>
        <v>956.4</v>
      </c>
      <c r="K193" s="12">
        <f t="shared" si="18"/>
        <v>956.4</v>
      </c>
      <c r="L193" s="13">
        <f t="shared" si="18"/>
        <v>956.4</v>
      </c>
      <c r="M193" s="8" t="s">
        <v>52</v>
      </c>
      <c r="N193" s="2" t="s">
        <v>397</v>
      </c>
      <c r="O193" s="2" t="s">
        <v>561</v>
      </c>
      <c r="P193" s="2" t="s">
        <v>64</v>
      </c>
      <c r="Q193" s="2" t="s">
        <v>64</v>
      </c>
      <c r="R193" s="2" t="s">
        <v>64</v>
      </c>
      <c r="S193" s="3">
        <v>1</v>
      </c>
      <c r="T193" s="3">
        <v>2</v>
      </c>
      <c r="U193" s="3">
        <v>0.02</v>
      </c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2" t="s">
        <v>52</v>
      </c>
      <c r="AW193" s="2" t="s">
        <v>843</v>
      </c>
      <c r="AX193" s="2" t="s">
        <v>52</v>
      </c>
      <c r="AY193" s="2" t="s">
        <v>52</v>
      </c>
    </row>
    <row r="194" spans="1:51" ht="30" customHeight="1">
      <c r="A194" s="8" t="s">
        <v>553</v>
      </c>
      <c r="B194" s="8" t="s">
        <v>52</v>
      </c>
      <c r="C194" s="8" t="s">
        <v>52</v>
      </c>
      <c r="D194" s="9"/>
      <c r="E194" s="12"/>
      <c r="F194" s="13">
        <f>TRUNC(SUMIF(N191:N193, N190, F191:F193),0)</f>
        <v>0</v>
      </c>
      <c r="G194" s="12"/>
      <c r="H194" s="13">
        <f>TRUNC(SUMIF(N191:N193, N190, H191:H193),0)</f>
        <v>47822</v>
      </c>
      <c r="I194" s="12"/>
      <c r="J194" s="13">
        <f>TRUNC(SUMIF(N191:N193, N190, J191:J193),0)</f>
        <v>956</v>
      </c>
      <c r="K194" s="12"/>
      <c r="L194" s="13">
        <f>F194+H194+J194</f>
        <v>48778</v>
      </c>
      <c r="M194" s="8" t="s">
        <v>52</v>
      </c>
      <c r="N194" s="2" t="s">
        <v>67</v>
      </c>
      <c r="O194" s="2" t="s">
        <v>67</v>
      </c>
      <c r="P194" s="2" t="s">
        <v>52</v>
      </c>
      <c r="Q194" s="2" t="s">
        <v>52</v>
      </c>
      <c r="R194" s="2" t="s">
        <v>52</v>
      </c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2" t="s">
        <v>52</v>
      </c>
      <c r="AW194" s="2" t="s">
        <v>52</v>
      </c>
      <c r="AX194" s="2" t="s">
        <v>52</v>
      </c>
      <c r="AY194" s="2" t="s">
        <v>52</v>
      </c>
    </row>
    <row r="195" spans="1:51" ht="30" customHeight="1">
      <c r="A195" s="9"/>
      <c r="B195" s="9"/>
      <c r="C195" s="9"/>
      <c r="D195" s="9"/>
      <c r="E195" s="12"/>
      <c r="F195" s="13"/>
      <c r="G195" s="12"/>
      <c r="H195" s="13"/>
      <c r="I195" s="12"/>
      <c r="J195" s="13"/>
      <c r="K195" s="12"/>
      <c r="L195" s="13"/>
      <c r="M195" s="9"/>
    </row>
    <row r="196" spans="1:51" ht="30" customHeight="1">
      <c r="A196" s="183" t="s">
        <v>844</v>
      </c>
      <c r="B196" s="183"/>
      <c r="C196" s="183"/>
      <c r="D196" s="183"/>
      <c r="E196" s="184"/>
      <c r="F196" s="185"/>
      <c r="G196" s="184"/>
      <c r="H196" s="185"/>
      <c r="I196" s="184"/>
      <c r="J196" s="185"/>
      <c r="K196" s="184"/>
      <c r="L196" s="185"/>
      <c r="M196" s="183"/>
      <c r="N196" s="1" t="s">
        <v>411</v>
      </c>
    </row>
    <row r="197" spans="1:51" ht="30" customHeight="1">
      <c r="A197" s="8" t="s">
        <v>845</v>
      </c>
      <c r="B197" s="8" t="s">
        <v>678</v>
      </c>
      <c r="C197" s="8" t="s">
        <v>550</v>
      </c>
      <c r="D197" s="9">
        <v>1.24</v>
      </c>
      <c r="E197" s="12">
        <f>단가대비표!O103</f>
        <v>0</v>
      </c>
      <c r="F197" s="13">
        <f t="shared" ref="F197:F202" si="19">TRUNC(E197*D197,1)</f>
        <v>0</v>
      </c>
      <c r="G197" s="12">
        <f>단가대비표!P103</f>
        <v>210096</v>
      </c>
      <c r="H197" s="13">
        <f t="shared" ref="H197:H202" si="20">TRUNC(G197*D197,1)</f>
        <v>260519</v>
      </c>
      <c r="I197" s="12">
        <f>단가대비표!V103</f>
        <v>0</v>
      </c>
      <c r="J197" s="13">
        <f t="shared" ref="J197:J202" si="21">TRUNC(I197*D197,1)</f>
        <v>0</v>
      </c>
      <c r="K197" s="12">
        <f t="shared" ref="K197:L202" si="22">TRUNC(E197+G197+I197,1)</f>
        <v>210096</v>
      </c>
      <c r="L197" s="13">
        <f t="shared" si="22"/>
        <v>260519</v>
      </c>
      <c r="M197" s="8" t="s">
        <v>52</v>
      </c>
      <c r="N197" s="2" t="s">
        <v>411</v>
      </c>
      <c r="O197" s="2" t="s">
        <v>846</v>
      </c>
      <c r="P197" s="2" t="s">
        <v>64</v>
      </c>
      <c r="Q197" s="2" t="s">
        <v>64</v>
      </c>
      <c r="R197" s="2" t="s">
        <v>63</v>
      </c>
      <c r="S197" s="3"/>
      <c r="T197" s="3"/>
      <c r="U197" s="3"/>
      <c r="V197" s="3">
        <v>1</v>
      </c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2" t="s">
        <v>52</v>
      </c>
      <c r="AW197" s="2" t="s">
        <v>847</v>
      </c>
      <c r="AX197" s="2" t="s">
        <v>52</v>
      </c>
      <c r="AY197" s="2" t="s">
        <v>52</v>
      </c>
    </row>
    <row r="198" spans="1:51" ht="30" customHeight="1">
      <c r="A198" s="8" t="s">
        <v>548</v>
      </c>
      <c r="B198" s="8" t="s">
        <v>549</v>
      </c>
      <c r="C198" s="8" t="s">
        <v>550</v>
      </c>
      <c r="D198" s="9">
        <v>0.45</v>
      </c>
      <c r="E198" s="12">
        <f>단가대비표!O99</f>
        <v>0</v>
      </c>
      <c r="F198" s="13">
        <f t="shared" si="19"/>
        <v>0</v>
      </c>
      <c r="G198" s="12">
        <f>단가대비표!P99</f>
        <v>125427</v>
      </c>
      <c r="H198" s="13">
        <f t="shared" si="20"/>
        <v>56442.1</v>
      </c>
      <c r="I198" s="12">
        <f>단가대비표!V99</f>
        <v>0</v>
      </c>
      <c r="J198" s="13">
        <f t="shared" si="21"/>
        <v>0</v>
      </c>
      <c r="K198" s="12">
        <f t="shared" si="22"/>
        <v>125427</v>
      </c>
      <c r="L198" s="13">
        <f t="shared" si="22"/>
        <v>56442.1</v>
      </c>
      <c r="M198" s="8" t="s">
        <v>52</v>
      </c>
      <c r="N198" s="2" t="s">
        <v>411</v>
      </c>
      <c r="O198" s="2" t="s">
        <v>551</v>
      </c>
      <c r="P198" s="2" t="s">
        <v>64</v>
      </c>
      <c r="Q198" s="2" t="s">
        <v>64</v>
      </c>
      <c r="R198" s="2" t="s">
        <v>63</v>
      </c>
      <c r="S198" s="3"/>
      <c r="T198" s="3"/>
      <c r="U198" s="3"/>
      <c r="V198" s="3">
        <v>1</v>
      </c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2" t="s">
        <v>52</v>
      </c>
      <c r="AW198" s="2" t="s">
        <v>848</v>
      </c>
      <c r="AX198" s="2" t="s">
        <v>52</v>
      </c>
      <c r="AY198" s="2" t="s">
        <v>52</v>
      </c>
    </row>
    <row r="199" spans="1:51" ht="30" customHeight="1">
      <c r="A199" s="8" t="s">
        <v>849</v>
      </c>
      <c r="B199" s="8" t="s">
        <v>560</v>
      </c>
      <c r="C199" s="8" t="s">
        <v>341</v>
      </c>
      <c r="D199" s="9">
        <v>1</v>
      </c>
      <c r="E199" s="12">
        <v>0</v>
      </c>
      <c r="F199" s="13">
        <f t="shared" si="19"/>
        <v>0</v>
      </c>
      <c r="G199" s="12">
        <v>0</v>
      </c>
      <c r="H199" s="13">
        <f t="shared" si="20"/>
        <v>0</v>
      </c>
      <c r="I199" s="12">
        <f>TRUNC(SUMIF(V197:V202, RIGHTB(O199, 1), H197:H202)*U199, 2)</f>
        <v>6339.22</v>
      </c>
      <c r="J199" s="13">
        <f t="shared" si="21"/>
        <v>6339.2</v>
      </c>
      <c r="K199" s="12">
        <f t="shared" si="22"/>
        <v>6339.2</v>
      </c>
      <c r="L199" s="13">
        <f t="shared" si="22"/>
        <v>6339.2</v>
      </c>
      <c r="M199" s="8" t="s">
        <v>52</v>
      </c>
      <c r="N199" s="2" t="s">
        <v>411</v>
      </c>
      <c r="O199" s="2" t="s">
        <v>561</v>
      </c>
      <c r="P199" s="2" t="s">
        <v>64</v>
      </c>
      <c r="Q199" s="2" t="s">
        <v>64</v>
      </c>
      <c r="R199" s="2" t="s">
        <v>64</v>
      </c>
      <c r="S199" s="3">
        <v>1</v>
      </c>
      <c r="T199" s="3">
        <v>2</v>
      </c>
      <c r="U199" s="3">
        <v>0.02</v>
      </c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2" t="s">
        <v>52</v>
      </c>
      <c r="AW199" s="2" t="s">
        <v>850</v>
      </c>
      <c r="AX199" s="2" t="s">
        <v>52</v>
      </c>
      <c r="AY199" s="2" t="s">
        <v>52</v>
      </c>
    </row>
    <row r="200" spans="1:51" ht="30" customHeight="1">
      <c r="A200" s="8" t="s">
        <v>845</v>
      </c>
      <c r="B200" s="8" t="s">
        <v>678</v>
      </c>
      <c r="C200" s="8" t="s">
        <v>550</v>
      </c>
      <c r="D200" s="9">
        <v>1.84</v>
      </c>
      <c r="E200" s="12">
        <f>단가대비표!O103</f>
        <v>0</v>
      </c>
      <c r="F200" s="13">
        <f t="shared" si="19"/>
        <v>0</v>
      </c>
      <c r="G200" s="12">
        <f>단가대비표!P103</f>
        <v>210096</v>
      </c>
      <c r="H200" s="13">
        <f t="shared" si="20"/>
        <v>386576.6</v>
      </c>
      <c r="I200" s="12">
        <f>단가대비표!V103</f>
        <v>0</v>
      </c>
      <c r="J200" s="13">
        <f t="shared" si="21"/>
        <v>0</v>
      </c>
      <c r="K200" s="12">
        <f t="shared" si="22"/>
        <v>210096</v>
      </c>
      <c r="L200" s="13">
        <f t="shared" si="22"/>
        <v>386576.6</v>
      </c>
      <c r="M200" s="8" t="s">
        <v>52</v>
      </c>
      <c r="N200" s="2" t="s">
        <v>411</v>
      </c>
      <c r="O200" s="2" t="s">
        <v>846</v>
      </c>
      <c r="P200" s="2" t="s">
        <v>64</v>
      </c>
      <c r="Q200" s="2" t="s">
        <v>64</v>
      </c>
      <c r="R200" s="2" t="s">
        <v>63</v>
      </c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2" t="s">
        <v>52</v>
      </c>
      <c r="AW200" s="2" t="s">
        <v>847</v>
      </c>
      <c r="AX200" s="2" t="s">
        <v>52</v>
      </c>
      <c r="AY200" s="2" t="s">
        <v>52</v>
      </c>
    </row>
    <row r="201" spans="1:51" ht="30" customHeight="1">
      <c r="A201" s="8" t="s">
        <v>548</v>
      </c>
      <c r="B201" s="8" t="s">
        <v>549</v>
      </c>
      <c r="C201" s="8" t="s">
        <v>550</v>
      </c>
      <c r="D201" s="9">
        <v>0.75</v>
      </c>
      <c r="E201" s="12">
        <f>단가대비표!O99</f>
        <v>0</v>
      </c>
      <c r="F201" s="13">
        <f t="shared" si="19"/>
        <v>0</v>
      </c>
      <c r="G201" s="12">
        <f>단가대비표!P99</f>
        <v>125427</v>
      </c>
      <c r="H201" s="13">
        <f t="shared" si="20"/>
        <v>94070.2</v>
      </c>
      <c r="I201" s="12">
        <f>단가대비표!V99</f>
        <v>0</v>
      </c>
      <c r="J201" s="13">
        <f t="shared" si="21"/>
        <v>0</v>
      </c>
      <c r="K201" s="12">
        <f t="shared" si="22"/>
        <v>125427</v>
      </c>
      <c r="L201" s="13">
        <f t="shared" si="22"/>
        <v>94070.2</v>
      </c>
      <c r="M201" s="8" t="s">
        <v>52</v>
      </c>
      <c r="N201" s="2" t="s">
        <v>411</v>
      </c>
      <c r="O201" s="2" t="s">
        <v>551</v>
      </c>
      <c r="P201" s="2" t="s">
        <v>64</v>
      </c>
      <c r="Q201" s="2" t="s">
        <v>64</v>
      </c>
      <c r="R201" s="2" t="s">
        <v>63</v>
      </c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2" t="s">
        <v>52</v>
      </c>
      <c r="AW201" s="2" t="s">
        <v>848</v>
      </c>
      <c r="AX201" s="2" t="s">
        <v>52</v>
      </c>
      <c r="AY201" s="2" t="s">
        <v>52</v>
      </c>
    </row>
    <row r="202" spans="1:51" ht="30" customHeight="1">
      <c r="A202" s="8" t="s">
        <v>851</v>
      </c>
      <c r="B202" s="8" t="s">
        <v>852</v>
      </c>
      <c r="C202" s="8" t="s">
        <v>429</v>
      </c>
      <c r="D202" s="9">
        <v>6.5</v>
      </c>
      <c r="E202" s="12">
        <f>단가대비표!O69</f>
        <v>1404</v>
      </c>
      <c r="F202" s="13">
        <f t="shared" si="19"/>
        <v>9126</v>
      </c>
      <c r="G202" s="12">
        <f>단가대비표!P69</f>
        <v>0</v>
      </c>
      <c r="H202" s="13">
        <f t="shared" si="20"/>
        <v>0</v>
      </c>
      <c r="I202" s="12">
        <f>단가대비표!V69</f>
        <v>0</v>
      </c>
      <c r="J202" s="13">
        <f t="shared" si="21"/>
        <v>0</v>
      </c>
      <c r="K202" s="12">
        <f t="shared" si="22"/>
        <v>1404</v>
      </c>
      <c r="L202" s="13">
        <f t="shared" si="22"/>
        <v>9126</v>
      </c>
      <c r="M202" s="8" t="s">
        <v>52</v>
      </c>
      <c r="N202" s="2" t="s">
        <v>411</v>
      </c>
      <c r="O202" s="2" t="s">
        <v>853</v>
      </c>
      <c r="P202" s="2" t="s">
        <v>64</v>
      </c>
      <c r="Q202" s="2" t="s">
        <v>64</v>
      </c>
      <c r="R202" s="2" t="s">
        <v>63</v>
      </c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2" t="s">
        <v>52</v>
      </c>
      <c r="AW202" s="2" t="s">
        <v>854</v>
      </c>
      <c r="AX202" s="2" t="s">
        <v>52</v>
      </c>
      <c r="AY202" s="2" t="s">
        <v>52</v>
      </c>
    </row>
    <row r="203" spans="1:51" ht="30" customHeight="1">
      <c r="A203" s="8" t="s">
        <v>553</v>
      </c>
      <c r="B203" s="8" t="s">
        <v>52</v>
      </c>
      <c r="C203" s="8" t="s">
        <v>52</v>
      </c>
      <c r="D203" s="9"/>
      <c r="E203" s="12"/>
      <c r="F203" s="13">
        <f>TRUNC(SUMIF(N197:N202, N196, F197:F202),0)</f>
        <v>9126</v>
      </c>
      <c r="G203" s="12"/>
      <c r="H203" s="13">
        <f>TRUNC(SUMIF(N197:N202, N196, H197:H202),0)</f>
        <v>797607</v>
      </c>
      <c r="I203" s="12"/>
      <c r="J203" s="13">
        <f>TRUNC(SUMIF(N197:N202, N196, J197:J202),0)</f>
        <v>6339</v>
      </c>
      <c r="K203" s="12"/>
      <c r="L203" s="13">
        <f>F203+H203+J203</f>
        <v>813072</v>
      </c>
      <c r="M203" s="8" t="s">
        <v>52</v>
      </c>
      <c r="N203" s="2" t="s">
        <v>67</v>
      </c>
      <c r="O203" s="2" t="s">
        <v>67</v>
      </c>
      <c r="P203" s="2" t="s">
        <v>52</v>
      </c>
      <c r="Q203" s="2" t="s">
        <v>52</v>
      </c>
      <c r="R203" s="2" t="s">
        <v>52</v>
      </c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2" t="s">
        <v>52</v>
      </c>
      <c r="AW203" s="2" t="s">
        <v>52</v>
      </c>
      <c r="AX203" s="2" t="s">
        <v>52</v>
      </c>
      <c r="AY203" s="2" t="s">
        <v>52</v>
      </c>
    </row>
    <row r="204" spans="1:51" ht="30" customHeight="1">
      <c r="A204" s="9"/>
      <c r="B204" s="9"/>
      <c r="C204" s="9"/>
      <c r="D204" s="9"/>
      <c r="E204" s="12"/>
      <c r="F204" s="13"/>
      <c r="G204" s="12"/>
      <c r="H204" s="13"/>
      <c r="I204" s="12"/>
      <c r="J204" s="13"/>
      <c r="K204" s="12"/>
      <c r="L204" s="13"/>
      <c r="M204" s="9"/>
    </row>
    <row r="205" spans="1:51" ht="30" customHeight="1">
      <c r="A205" s="183" t="s">
        <v>855</v>
      </c>
      <c r="B205" s="183"/>
      <c r="C205" s="183"/>
      <c r="D205" s="183"/>
      <c r="E205" s="184"/>
      <c r="F205" s="185"/>
      <c r="G205" s="184"/>
      <c r="H205" s="185"/>
      <c r="I205" s="184"/>
      <c r="J205" s="185"/>
      <c r="K205" s="184"/>
      <c r="L205" s="185"/>
      <c r="M205" s="183"/>
      <c r="N205" s="1" t="s">
        <v>416</v>
      </c>
    </row>
    <row r="206" spans="1:51" ht="30" customHeight="1">
      <c r="A206" s="8" t="s">
        <v>856</v>
      </c>
      <c r="B206" s="8" t="s">
        <v>52</v>
      </c>
      <c r="C206" s="8" t="s">
        <v>60</v>
      </c>
      <c r="D206" s="9">
        <v>1</v>
      </c>
      <c r="E206" s="12">
        <f>일위대가목록!E84</f>
        <v>2624</v>
      </c>
      <c r="F206" s="13">
        <f>TRUNC(E206*D206,1)</f>
        <v>2624</v>
      </c>
      <c r="G206" s="12">
        <f>일위대가목록!F84</f>
        <v>0</v>
      </c>
      <c r="H206" s="13">
        <f>TRUNC(G206*D206,1)</f>
        <v>0</v>
      </c>
      <c r="I206" s="12">
        <f>일위대가목록!G84</f>
        <v>0</v>
      </c>
      <c r="J206" s="13">
        <f>TRUNC(I206*D206,1)</f>
        <v>0</v>
      </c>
      <c r="K206" s="12">
        <f>TRUNC(E206+G206+I206,1)</f>
        <v>2624</v>
      </c>
      <c r="L206" s="13">
        <f>TRUNC(F206+H206+J206,1)</f>
        <v>2624</v>
      </c>
      <c r="M206" s="8" t="s">
        <v>857</v>
      </c>
      <c r="N206" s="2" t="s">
        <v>416</v>
      </c>
      <c r="O206" s="2" t="s">
        <v>858</v>
      </c>
      <c r="P206" s="2" t="s">
        <v>63</v>
      </c>
      <c r="Q206" s="2" t="s">
        <v>64</v>
      </c>
      <c r="R206" s="2" t="s">
        <v>64</v>
      </c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2" t="s">
        <v>52</v>
      </c>
      <c r="AW206" s="2" t="s">
        <v>859</v>
      </c>
      <c r="AX206" s="2" t="s">
        <v>52</v>
      </c>
      <c r="AY206" s="2" t="s">
        <v>52</v>
      </c>
    </row>
    <row r="207" spans="1:51" ht="30" customHeight="1">
      <c r="A207" s="8" t="s">
        <v>860</v>
      </c>
      <c r="B207" s="8" t="s">
        <v>414</v>
      </c>
      <c r="C207" s="8" t="s">
        <v>60</v>
      </c>
      <c r="D207" s="9">
        <v>1</v>
      </c>
      <c r="E207" s="12">
        <f>일위대가목록!E85</f>
        <v>0</v>
      </c>
      <c r="F207" s="13">
        <f>TRUNC(E207*D207,1)</f>
        <v>0</v>
      </c>
      <c r="G207" s="12">
        <f>일위대가목록!F85</f>
        <v>20684</v>
      </c>
      <c r="H207" s="13">
        <f>TRUNC(G207*D207,1)</f>
        <v>20684</v>
      </c>
      <c r="I207" s="12">
        <f>일위대가목록!G85</f>
        <v>620</v>
      </c>
      <c r="J207" s="13">
        <f>TRUNC(I207*D207,1)</f>
        <v>620</v>
      </c>
      <c r="K207" s="12">
        <f>TRUNC(E207+G207+I207,1)</f>
        <v>21304</v>
      </c>
      <c r="L207" s="13">
        <f>TRUNC(F207+H207+J207,1)</f>
        <v>21304</v>
      </c>
      <c r="M207" s="8" t="s">
        <v>861</v>
      </c>
      <c r="N207" s="2" t="s">
        <v>416</v>
      </c>
      <c r="O207" s="2" t="s">
        <v>862</v>
      </c>
      <c r="P207" s="2" t="s">
        <v>63</v>
      </c>
      <c r="Q207" s="2" t="s">
        <v>64</v>
      </c>
      <c r="R207" s="2" t="s">
        <v>64</v>
      </c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2" t="s">
        <v>52</v>
      </c>
      <c r="AW207" s="2" t="s">
        <v>863</v>
      </c>
      <c r="AX207" s="2" t="s">
        <v>52</v>
      </c>
      <c r="AY207" s="2" t="s">
        <v>52</v>
      </c>
    </row>
    <row r="208" spans="1:51" ht="30" customHeight="1">
      <c r="A208" s="8" t="s">
        <v>553</v>
      </c>
      <c r="B208" s="8" t="s">
        <v>52</v>
      </c>
      <c r="C208" s="8" t="s">
        <v>52</v>
      </c>
      <c r="D208" s="9"/>
      <c r="E208" s="12"/>
      <c r="F208" s="13">
        <f>TRUNC(SUMIF(N206:N207, N205, F206:F207),0)</f>
        <v>2624</v>
      </c>
      <c r="G208" s="12"/>
      <c r="H208" s="13">
        <f>TRUNC(SUMIF(N206:N207, N205, H206:H207),0)</f>
        <v>20684</v>
      </c>
      <c r="I208" s="12"/>
      <c r="J208" s="13">
        <f>TRUNC(SUMIF(N206:N207, N205, J206:J207),0)</f>
        <v>620</v>
      </c>
      <c r="K208" s="12"/>
      <c r="L208" s="13">
        <f>F208+H208+J208</f>
        <v>23928</v>
      </c>
      <c r="M208" s="8" t="s">
        <v>52</v>
      </c>
      <c r="N208" s="2" t="s">
        <v>67</v>
      </c>
      <c r="O208" s="2" t="s">
        <v>67</v>
      </c>
      <c r="P208" s="2" t="s">
        <v>52</v>
      </c>
      <c r="Q208" s="2" t="s">
        <v>52</v>
      </c>
      <c r="R208" s="2" t="s">
        <v>52</v>
      </c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2" t="s">
        <v>52</v>
      </c>
      <c r="AW208" s="2" t="s">
        <v>52</v>
      </c>
      <c r="AX208" s="2" t="s">
        <v>52</v>
      </c>
      <c r="AY208" s="2" t="s">
        <v>52</v>
      </c>
    </row>
    <row r="209" spans="1:51" ht="30" customHeight="1">
      <c r="A209" s="9"/>
      <c r="B209" s="9"/>
      <c r="C209" s="9"/>
      <c r="D209" s="9"/>
      <c r="E209" s="12"/>
      <c r="F209" s="13"/>
      <c r="G209" s="12"/>
      <c r="H209" s="13"/>
      <c r="I209" s="12"/>
      <c r="J209" s="13"/>
      <c r="K209" s="12"/>
      <c r="L209" s="13"/>
      <c r="M209" s="9"/>
    </row>
    <row r="210" spans="1:51" ht="30" customHeight="1">
      <c r="A210" s="183" t="s">
        <v>864</v>
      </c>
      <c r="B210" s="183"/>
      <c r="C210" s="183"/>
      <c r="D210" s="183"/>
      <c r="E210" s="184"/>
      <c r="F210" s="185"/>
      <c r="G210" s="184"/>
      <c r="H210" s="185"/>
      <c r="I210" s="184"/>
      <c r="J210" s="185"/>
      <c r="K210" s="184"/>
      <c r="L210" s="185"/>
      <c r="M210" s="183"/>
      <c r="N210" s="1" t="s">
        <v>445</v>
      </c>
    </row>
    <row r="211" spans="1:51" ht="30" customHeight="1">
      <c r="A211" s="8" t="s">
        <v>865</v>
      </c>
      <c r="B211" s="8" t="s">
        <v>866</v>
      </c>
      <c r="C211" s="8" t="s">
        <v>867</v>
      </c>
      <c r="D211" s="9">
        <v>6</v>
      </c>
      <c r="E211" s="12">
        <f>일위대가목록!E86</f>
        <v>9645</v>
      </c>
      <c r="F211" s="13">
        <f>TRUNC(E211*D211,1)</f>
        <v>57870</v>
      </c>
      <c r="G211" s="12">
        <f>일위대가목록!F86</f>
        <v>38972</v>
      </c>
      <c r="H211" s="13">
        <f>TRUNC(G211*D211,1)</f>
        <v>233832</v>
      </c>
      <c r="I211" s="12">
        <f>일위대가목록!G86</f>
        <v>48110</v>
      </c>
      <c r="J211" s="13">
        <f>TRUNC(I211*D211,1)</f>
        <v>288660</v>
      </c>
      <c r="K211" s="12">
        <f>TRUNC(E211+G211+I211,1)</f>
        <v>96727</v>
      </c>
      <c r="L211" s="13">
        <f>TRUNC(F211+H211+J211,1)</f>
        <v>580362</v>
      </c>
      <c r="M211" s="8" t="s">
        <v>868</v>
      </c>
      <c r="N211" s="2" t="s">
        <v>445</v>
      </c>
      <c r="O211" s="2" t="s">
        <v>869</v>
      </c>
      <c r="P211" s="2" t="s">
        <v>63</v>
      </c>
      <c r="Q211" s="2" t="s">
        <v>64</v>
      </c>
      <c r="R211" s="2" t="s">
        <v>64</v>
      </c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2" t="s">
        <v>52</v>
      </c>
      <c r="AW211" s="2" t="s">
        <v>870</v>
      </c>
      <c r="AX211" s="2" t="s">
        <v>52</v>
      </c>
      <c r="AY211" s="2" t="s">
        <v>52</v>
      </c>
    </row>
    <row r="212" spans="1:51" ht="30" customHeight="1">
      <c r="A212" s="8" t="s">
        <v>553</v>
      </c>
      <c r="B212" s="8" t="s">
        <v>52</v>
      </c>
      <c r="C212" s="8" t="s">
        <v>52</v>
      </c>
      <c r="D212" s="9"/>
      <c r="E212" s="12"/>
      <c r="F212" s="13">
        <f>TRUNC(SUMIF(N211:N211, N210, F211:F211),0)</f>
        <v>57870</v>
      </c>
      <c r="G212" s="12"/>
      <c r="H212" s="13">
        <f>TRUNC(SUMIF(N211:N211, N210, H211:H211),0)</f>
        <v>233832</v>
      </c>
      <c r="I212" s="12"/>
      <c r="J212" s="13">
        <f>TRUNC(SUMIF(N211:N211, N210, J211:J211),0)</f>
        <v>288660</v>
      </c>
      <c r="K212" s="12"/>
      <c r="L212" s="13">
        <f>F212+H212+J212</f>
        <v>580362</v>
      </c>
      <c r="M212" s="8" t="s">
        <v>52</v>
      </c>
      <c r="N212" s="2" t="s">
        <v>67</v>
      </c>
      <c r="O212" s="2" t="s">
        <v>67</v>
      </c>
      <c r="P212" s="2" t="s">
        <v>52</v>
      </c>
      <c r="Q212" s="2" t="s">
        <v>52</v>
      </c>
      <c r="R212" s="2" t="s">
        <v>52</v>
      </c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2" t="s">
        <v>52</v>
      </c>
      <c r="AW212" s="2" t="s">
        <v>52</v>
      </c>
      <c r="AX212" s="2" t="s">
        <v>52</v>
      </c>
      <c r="AY212" s="2" t="s">
        <v>52</v>
      </c>
    </row>
    <row r="213" spans="1:51" ht="30" customHeight="1">
      <c r="A213" s="9"/>
      <c r="B213" s="9"/>
      <c r="C213" s="9"/>
      <c r="D213" s="9"/>
      <c r="E213" s="12"/>
      <c r="F213" s="13"/>
      <c r="G213" s="12"/>
      <c r="H213" s="13"/>
      <c r="I213" s="12"/>
      <c r="J213" s="13"/>
      <c r="K213" s="12"/>
      <c r="L213" s="13"/>
      <c r="M213" s="9"/>
    </row>
    <row r="214" spans="1:51" ht="30" customHeight="1">
      <c r="A214" s="183" t="s">
        <v>871</v>
      </c>
      <c r="B214" s="183"/>
      <c r="C214" s="183"/>
      <c r="D214" s="183"/>
      <c r="E214" s="184"/>
      <c r="F214" s="185"/>
      <c r="G214" s="184"/>
      <c r="H214" s="185"/>
      <c r="I214" s="184"/>
      <c r="J214" s="185"/>
      <c r="K214" s="184"/>
      <c r="L214" s="185"/>
      <c r="M214" s="183"/>
      <c r="N214" s="1" t="s">
        <v>450</v>
      </c>
    </row>
    <row r="215" spans="1:51" ht="30" customHeight="1">
      <c r="A215" s="8" t="s">
        <v>872</v>
      </c>
      <c r="B215" s="8" t="s">
        <v>873</v>
      </c>
      <c r="C215" s="8" t="s">
        <v>207</v>
      </c>
      <c r="D215" s="9">
        <v>1.05</v>
      </c>
      <c r="E215" s="12">
        <f>단가대비표!O70</f>
        <v>2310</v>
      </c>
      <c r="F215" s="13">
        <f>TRUNC(E215*D215,1)</f>
        <v>2425.5</v>
      </c>
      <c r="G215" s="12">
        <f>단가대비표!P70</f>
        <v>0</v>
      </c>
      <c r="H215" s="13">
        <f>TRUNC(G215*D215,1)</f>
        <v>0</v>
      </c>
      <c r="I215" s="12">
        <f>단가대비표!V70</f>
        <v>0</v>
      </c>
      <c r="J215" s="13">
        <f>TRUNC(I215*D215,1)</f>
        <v>0</v>
      </c>
      <c r="K215" s="12">
        <f>TRUNC(E215+G215+I215,1)</f>
        <v>2310</v>
      </c>
      <c r="L215" s="13">
        <f>TRUNC(F215+H215+J215,1)</f>
        <v>2425.5</v>
      </c>
      <c r="M215" s="8" t="s">
        <v>52</v>
      </c>
      <c r="N215" s="2" t="s">
        <v>450</v>
      </c>
      <c r="O215" s="2" t="s">
        <v>874</v>
      </c>
      <c r="P215" s="2" t="s">
        <v>64</v>
      </c>
      <c r="Q215" s="2" t="s">
        <v>64</v>
      </c>
      <c r="R215" s="2" t="s">
        <v>63</v>
      </c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2" t="s">
        <v>52</v>
      </c>
      <c r="AW215" s="2" t="s">
        <v>875</v>
      </c>
      <c r="AX215" s="2" t="s">
        <v>52</v>
      </c>
      <c r="AY215" s="2" t="s">
        <v>52</v>
      </c>
    </row>
    <row r="216" spans="1:51" ht="30" customHeight="1">
      <c r="A216" s="8" t="s">
        <v>876</v>
      </c>
      <c r="B216" s="8" t="s">
        <v>877</v>
      </c>
      <c r="C216" s="8" t="s">
        <v>207</v>
      </c>
      <c r="D216" s="9">
        <v>1</v>
      </c>
      <c r="E216" s="12">
        <f>일위대가목록!E87</f>
        <v>0</v>
      </c>
      <c r="F216" s="13">
        <f>TRUNC(E216*D216,1)</f>
        <v>0</v>
      </c>
      <c r="G216" s="12">
        <f>일위대가목록!F87</f>
        <v>20186</v>
      </c>
      <c r="H216" s="13">
        <f>TRUNC(G216*D216,1)</f>
        <v>20186</v>
      </c>
      <c r="I216" s="12">
        <f>일위대가목록!G87</f>
        <v>403</v>
      </c>
      <c r="J216" s="13">
        <f>TRUNC(I216*D216,1)</f>
        <v>403</v>
      </c>
      <c r="K216" s="12">
        <f>TRUNC(E216+G216+I216,1)</f>
        <v>20589</v>
      </c>
      <c r="L216" s="13">
        <f>TRUNC(F216+H216+J216,1)</f>
        <v>20589</v>
      </c>
      <c r="M216" s="8" t="s">
        <v>878</v>
      </c>
      <c r="N216" s="2" t="s">
        <v>450</v>
      </c>
      <c r="O216" s="2" t="s">
        <v>879</v>
      </c>
      <c r="P216" s="2" t="s">
        <v>63</v>
      </c>
      <c r="Q216" s="2" t="s">
        <v>64</v>
      </c>
      <c r="R216" s="2" t="s">
        <v>64</v>
      </c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2" t="s">
        <v>52</v>
      </c>
      <c r="AW216" s="2" t="s">
        <v>880</v>
      </c>
      <c r="AX216" s="2" t="s">
        <v>52</v>
      </c>
      <c r="AY216" s="2" t="s">
        <v>52</v>
      </c>
    </row>
    <row r="217" spans="1:51" ht="30" customHeight="1">
      <c r="A217" s="8" t="s">
        <v>553</v>
      </c>
      <c r="B217" s="8" t="s">
        <v>52</v>
      </c>
      <c r="C217" s="8" t="s">
        <v>52</v>
      </c>
      <c r="D217" s="9"/>
      <c r="E217" s="12"/>
      <c r="F217" s="13">
        <f>TRUNC(SUMIF(N215:N216, N214, F215:F216),0)</f>
        <v>2425</v>
      </c>
      <c r="G217" s="12"/>
      <c r="H217" s="13">
        <f>TRUNC(SUMIF(N215:N216, N214, H215:H216),0)</f>
        <v>20186</v>
      </c>
      <c r="I217" s="12"/>
      <c r="J217" s="13">
        <f>TRUNC(SUMIF(N215:N216, N214, J215:J216),0)</f>
        <v>403</v>
      </c>
      <c r="K217" s="12"/>
      <c r="L217" s="13">
        <f>F217+H217+J217</f>
        <v>23014</v>
      </c>
      <c r="M217" s="8" t="s">
        <v>52</v>
      </c>
      <c r="N217" s="2" t="s">
        <v>67</v>
      </c>
      <c r="O217" s="2" t="s">
        <v>67</v>
      </c>
      <c r="P217" s="2" t="s">
        <v>52</v>
      </c>
      <c r="Q217" s="2" t="s">
        <v>52</v>
      </c>
      <c r="R217" s="2" t="s">
        <v>52</v>
      </c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2" t="s">
        <v>52</v>
      </c>
      <c r="AW217" s="2" t="s">
        <v>52</v>
      </c>
      <c r="AX217" s="2" t="s">
        <v>52</v>
      </c>
      <c r="AY217" s="2" t="s">
        <v>52</v>
      </c>
    </row>
    <row r="218" spans="1:51" ht="30" customHeight="1">
      <c r="A218" s="9"/>
      <c r="B218" s="9"/>
      <c r="C218" s="9"/>
      <c r="D218" s="9"/>
      <c r="E218" s="12"/>
      <c r="F218" s="13"/>
      <c r="G218" s="12"/>
      <c r="H218" s="13"/>
      <c r="I218" s="12"/>
      <c r="J218" s="13"/>
      <c r="K218" s="12"/>
      <c r="L218" s="13"/>
      <c r="M218" s="9"/>
    </row>
    <row r="219" spans="1:51" ht="30" customHeight="1">
      <c r="A219" s="183" t="s">
        <v>881</v>
      </c>
      <c r="B219" s="183"/>
      <c r="C219" s="183"/>
      <c r="D219" s="183"/>
      <c r="E219" s="184"/>
      <c r="F219" s="185"/>
      <c r="G219" s="184"/>
      <c r="H219" s="185"/>
      <c r="I219" s="184"/>
      <c r="J219" s="185"/>
      <c r="K219" s="184"/>
      <c r="L219" s="185"/>
      <c r="M219" s="183"/>
      <c r="N219" s="1" t="s">
        <v>455</v>
      </c>
    </row>
    <row r="220" spans="1:51" ht="30" customHeight="1">
      <c r="A220" s="8" t="s">
        <v>882</v>
      </c>
      <c r="B220" s="8" t="s">
        <v>883</v>
      </c>
      <c r="C220" s="8" t="s">
        <v>409</v>
      </c>
      <c r="D220" s="9">
        <v>1</v>
      </c>
      <c r="E220" s="12">
        <f>일위대가목록!E88</f>
        <v>29479</v>
      </c>
      <c r="F220" s="13">
        <f>TRUNC(E220*D220,1)</f>
        <v>29479</v>
      </c>
      <c r="G220" s="12">
        <f>일위대가목록!F88</f>
        <v>0</v>
      </c>
      <c r="H220" s="13">
        <f>TRUNC(G220*D220,1)</f>
        <v>0</v>
      </c>
      <c r="I220" s="12">
        <f>일위대가목록!G88</f>
        <v>0</v>
      </c>
      <c r="J220" s="13">
        <f>TRUNC(I220*D220,1)</f>
        <v>0</v>
      </c>
      <c r="K220" s="12">
        <f t="shared" ref="K220:L222" si="23">TRUNC(E220+G220+I220,1)</f>
        <v>29479</v>
      </c>
      <c r="L220" s="13">
        <f t="shared" si="23"/>
        <v>29479</v>
      </c>
      <c r="M220" s="8" t="s">
        <v>884</v>
      </c>
      <c r="N220" s="2" t="s">
        <v>455</v>
      </c>
      <c r="O220" s="2" t="s">
        <v>885</v>
      </c>
      <c r="P220" s="2" t="s">
        <v>63</v>
      </c>
      <c r="Q220" s="2" t="s">
        <v>64</v>
      </c>
      <c r="R220" s="2" t="s">
        <v>64</v>
      </c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2" t="s">
        <v>52</v>
      </c>
      <c r="AW220" s="2" t="s">
        <v>886</v>
      </c>
      <c r="AX220" s="2" t="s">
        <v>52</v>
      </c>
      <c r="AY220" s="2" t="s">
        <v>52</v>
      </c>
    </row>
    <row r="221" spans="1:51" ht="30" customHeight="1">
      <c r="A221" s="8" t="s">
        <v>887</v>
      </c>
      <c r="B221" s="8" t="s">
        <v>678</v>
      </c>
      <c r="C221" s="8" t="s">
        <v>550</v>
      </c>
      <c r="D221" s="9">
        <v>1.7607999999999999</v>
      </c>
      <c r="E221" s="12">
        <f>단가대비표!O106</f>
        <v>0</v>
      </c>
      <c r="F221" s="13">
        <f>TRUNC(E221*D221,1)</f>
        <v>0</v>
      </c>
      <c r="G221" s="12">
        <f>단가대비표!P106</f>
        <v>195321</v>
      </c>
      <c r="H221" s="13">
        <f>TRUNC(G221*D221,1)</f>
        <v>343921.2</v>
      </c>
      <c r="I221" s="12">
        <f>단가대비표!V106</f>
        <v>0</v>
      </c>
      <c r="J221" s="13">
        <f>TRUNC(I221*D221,1)</f>
        <v>0</v>
      </c>
      <c r="K221" s="12">
        <f t="shared" si="23"/>
        <v>195321</v>
      </c>
      <c r="L221" s="13">
        <f t="shared" si="23"/>
        <v>343921.2</v>
      </c>
      <c r="M221" s="8" t="s">
        <v>52</v>
      </c>
      <c r="N221" s="2" t="s">
        <v>455</v>
      </c>
      <c r="O221" s="2" t="s">
        <v>888</v>
      </c>
      <c r="P221" s="2" t="s">
        <v>64</v>
      </c>
      <c r="Q221" s="2" t="s">
        <v>64</v>
      </c>
      <c r="R221" s="2" t="s">
        <v>63</v>
      </c>
      <c r="S221" s="3"/>
      <c r="T221" s="3"/>
      <c r="U221" s="3"/>
      <c r="V221" s="3">
        <v>1</v>
      </c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2" t="s">
        <v>52</v>
      </c>
      <c r="AW221" s="2" t="s">
        <v>889</v>
      </c>
      <c r="AX221" s="2" t="s">
        <v>52</v>
      </c>
      <c r="AY221" s="2" t="s">
        <v>52</v>
      </c>
    </row>
    <row r="222" spans="1:51" ht="30" customHeight="1">
      <c r="A222" s="8" t="s">
        <v>890</v>
      </c>
      <c r="B222" s="8" t="s">
        <v>891</v>
      </c>
      <c r="C222" s="8" t="s">
        <v>341</v>
      </c>
      <c r="D222" s="9">
        <v>1</v>
      </c>
      <c r="E222" s="12">
        <v>0</v>
      </c>
      <c r="F222" s="13">
        <f>TRUNC(E222*D222,1)</f>
        <v>0</v>
      </c>
      <c r="G222" s="12">
        <v>0</v>
      </c>
      <c r="H222" s="13">
        <f>TRUNC(G222*D222,1)</f>
        <v>0</v>
      </c>
      <c r="I222" s="12">
        <f>TRUNC(SUMIF(V220:V222, RIGHTB(O222, 1), H220:H222)*U222, 2)</f>
        <v>206352.72</v>
      </c>
      <c r="J222" s="13">
        <f>TRUNC(I222*D222,1)</f>
        <v>206352.7</v>
      </c>
      <c r="K222" s="12">
        <f t="shared" si="23"/>
        <v>206352.7</v>
      </c>
      <c r="L222" s="13">
        <f t="shared" si="23"/>
        <v>206352.7</v>
      </c>
      <c r="M222" s="8" t="s">
        <v>52</v>
      </c>
      <c r="N222" s="2" t="s">
        <v>455</v>
      </c>
      <c r="O222" s="2" t="s">
        <v>561</v>
      </c>
      <c r="P222" s="2" t="s">
        <v>64</v>
      </c>
      <c r="Q222" s="2" t="s">
        <v>64</v>
      </c>
      <c r="R222" s="2" t="s">
        <v>64</v>
      </c>
      <c r="S222" s="3">
        <v>1</v>
      </c>
      <c r="T222" s="3">
        <v>2</v>
      </c>
      <c r="U222" s="3">
        <v>0.6</v>
      </c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2" t="s">
        <v>52</v>
      </c>
      <c r="AW222" s="2" t="s">
        <v>892</v>
      </c>
      <c r="AX222" s="2" t="s">
        <v>52</v>
      </c>
      <c r="AY222" s="2" t="s">
        <v>52</v>
      </c>
    </row>
    <row r="223" spans="1:51" ht="30" customHeight="1">
      <c r="A223" s="8" t="s">
        <v>553</v>
      </c>
      <c r="B223" s="8" t="s">
        <v>52</v>
      </c>
      <c r="C223" s="8" t="s">
        <v>52</v>
      </c>
      <c r="D223" s="9"/>
      <c r="E223" s="12"/>
      <c r="F223" s="13">
        <f>TRUNC(SUMIF(N220:N222, N219, F220:F222),0)</f>
        <v>29479</v>
      </c>
      <c r="G223" s="12"/>
      <c r="H223" s="13">
        <f>TRUNC(SUMIF(N220:N222, N219, H220:H222),0)</f>
        <v>343921</v>
      </c>
      <c r="I223" s="12"/>
      <c r="J223" s="13">
        <f>TRUNC(SUMIF(N220:N222, N219, J220:J222),0)</f>
        <v>206352</v>
      </c>
      <c r="K223" s="12"/>
      <c r="L223" s="13">
        <f>F223+H223+J223</f>
        <v>579752</v>
      </c>
      <c r="M223" s="8" t="s">
        <v>52</v>
      </c>
      <c r="N223" s="2" t="s">
        <v>67</v>
      </c>
      <c r="O223" s="2" t="s">
        <v>67</v>
      </c>
      <c r="P223" s="2" t="s">
        <v>52</v>
      </c>
      <c r="Q223" s="2" t="s">
        <v>52</v>
      </c>
      <c r="R223" s="2" t="s">
        <v>52</v>
      </c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2" t="s">
        <v>52</v>
      </c>
      <c r="AW223" s="2" t="s">
        <v>52</v>
      </c>
      <c r="AX223" s="2" t="s">
        <v>52</v>
      </c>
      <c r="AY223" s="2" t="s">
        <v>52</v>
      </c>
    </row>
    <row r="224" spans="1:51" ht="30" customHeight="1">
      <c r="A224" s="9"/>
      <c r="B224" s="9"/>
      <c r="C224" s="9"/>
      <c r="D224" s="9"/>
      <c r="E224" s="12"/>
      <c r="F224" s="13"/>
      <c r="G224" s="12"/>
      <c r="H224" s="13"/>
      <c r="I224" s="12"/>
      <c r="J224" s="13"/>
      <c r="K224" s="12"/>
      <c r="L224" s="13"/>
      <c r="M224" s="9"/>
    </row>
    <row r="225" spans="1:51" ht="30" customHeight="1">
      <c r="A225" s="183" t="s">
        <v>893</v>
      </c>
      <c r="B225" s="183"/>
      <c r="C225" s="183"/>
      <c r="D225" s="183"/>
      <c r="E225" s="184"/>
      <c r="F225" s="185"/>
      <c r="G225" s="184"/>
      <c r="H225" s="185"/>
      <c r="I225" s="184"/>
      <c r="J225" s="185"/>
      <c r="K225" s="184"/>
      <c r="L225" s="185"/>
      <c r="M225" s="183"/>
      <c r="N225" s="1" t="s">
        <v>460</v>
      </c>
    </row>
    <row r="226" spans="1:51" ht="30" customHeight="1">
      <c r="A226" s="8" t="s">
        <v>887</v>
      </c>
      <c r="B226" s="8" t="s">
        <v>678</v>
      </c>
      <c r="C226" s="8" t="s">
        <v>550</v>
      </c>
      <c r="D226" s="9">
        <v>0.33</v>
      </c>
      <c r="E226" s="12">
        <f>단가대비표!O106</f>
        <v>0</v>
      </c>
      <c r="F226" s="13">
        <f>TRUNC(E226*D226,1)</f>
        <v>0</v>
      </c>
      <c r="G226" s="12">
        <f>단가대비표!P106</f>
        <v>195321</v>
      </c>
      <c r="H226" s="13">
        <f>TRUNC(G226*D226,1)</f>
        <v>64455.9</v>
      </c>
      <c r="I226" s="12">
        <f>단가대비표!V106</f>
        <v>0</v>
      </c>
      <c r="J226" s="13">
        <f>TRUNC(I226*D226,1)</f>
        <v>0</v>
      </c>
      <c r="K226" s="12">
        <f t="shared" ref="K226:L228" si="24">TRUNC(E226+G226+I226,1)</f>
        <v>195321</v>
      </c>
      <c r="L226" s="13">
        <f t="shared" si="24"/>
        <v>64455.9</v>
      </c>
      <c r="M226" s="8" t="s">
        <v>52</v>
      </c>
      <c r="N226" s="2" t="s">
        <v>460</v>
      </c>
      <c r="O226" s="2" t="s">
        <v>888</v>
      </c>
      <c r="P226" s="2" t="s">
        <v>64</v>
      </c>
      <c r="Q226" s="2" t="s">
        <v>64</v>
      </c>
      <c r="R226" s="2" t="s">
        <v>63</v>
      </c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2" t="s">
        <v>52</v>
      </c>
      <c r="AW226" s="2" t="s">
        <v>894</v>
      </c>
      <c r="AX226" s="2" t="s">
        <v>52</v>
      </c>
      <c r="AY226" s="2" t="s">
        <v>52</v>
      </c>
    </row>
    <row r="227" spans="1:51" ht="30" customHeight="1">
      <c r="A227" s="8" t="s">
        <v>895</v>
      </c>
      <c r="B227" s="8" t="s">
        <v>678</v>
      </c>
      <c r="C227" s="8" t="s">
        <v>550</v>
      </c>
      <c r="D227" s="9">
        <v>0.14000000000000001</v>
      </c>
      <c r="E227" s="12">
        <f>단가대비표!O101</f>
        <v>0</v>
      </c>
      <c r="F227" s="13">
        <f>TRUNC(E227*D227,1)</f>
        <v>0</v>
      </c>
      <c r="G227" s="12">
        <f>단가대비표!P101</f>
        <v>224359</v>
      </c>
      <c r="H227" s="13">
        <f>TRUNC(G227*D227,1)</f>
        <v>31410.2</v>
      </c>
      <c r="I227" s="12">
        <f>단가대비표!V101</f>
        <v>0</v>
      </c>
      <c r="J227" s="13">
        <f>TRUNC(I227*D227,1)</f>
        <v>0</v>
      </c>
      <c r="K227" s="12">
        <f t="shared" si="24"/>
        <v>224359</v>
      </c>
      <c r="L227" s="13">
        <f t="shared" si="24"/>
        <v>31410.2</v>
      </c>
      <c r="M227" s="8" t="s">
        <v>52</v>
      </c>
      <c r="N227" s="2" t="s">
        <v>460</v>
      </c>
      <c r="O227" s="2" t="s">
        <v>896</v>
      </c>
      <c r="P227" s="2" t="s">
        <v>64</v>
      </c>
      <c r="Q227" s="2" t="s">
        <v>64</v>
      </c>
      <c r="R227" s="2" t="s">
        <v>63</v>
      </c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2" t="s">
        <v>52</v>
      </c>
      <c r="AW227" s="2" t="s">
        <v>897</v>
      </c>
      <c r="AX227" s="2" t="s">
        <v>52</v>
      </c>
      <c r="AY227" s="2" t="s">
        <v>52</v>
      </c>
    </row>
    <row r="228" spans="1:51" ht="30" customHeight="1">
      <c r="A228" s="8" t="s">
        <v>898</v>
      </c>
      <c r="B228" s="8" t="s">
        <v>549</v>
      </c>
      <c r="C228" s="8" t="s">
        <v>550</v>
      </c>
      <c r="D228" s="9">
        <v>7.0000000000000007E-2</v>
      </c>
      <c r="E228" s="12">
        <f>단가대비표!O100</f>
        <v>0</v>
      </c>
      <c r="F228" s="13">
        <f>TRUNC(E228*D228,1)</f>
        <v>0</v>
      </c>
      <c r="G228" s="12">
        <f>단가대비표!P100</f>
        <v>152019</v>
      </c>
      <c r="H228" s="13">
        <f>TRUNC(G228*D228,1)</f>
        <v>10641.3</v>
      </c>
      <c r="I228" s="12">
        <f>단가대비표!V100</f>
        <v>0</v>
      </c>
      <c r="J228" s="13">
        <f>TRUNC(I228*D228,1)</f>
        <v>0</v>
      </c>
      <c r="K228" s="12">
        <f t="shared" si="24"/>
        <v>152019</v>
      </c>
      <c r="L228" s="13">
        <f t="shared" si="24"/>
        <v>10641.3</v>
      </c>
      <c r="M228" s="8" t="s">
        <v>52</v>
      </c>
      <c r="N228" s="2" t="s">
        <v>460</v>
      </c>
      <c r="O228" s="2" t="s">
        <v>899</v>
      </c>
      <c r="P228" s="2" t="s">
        <v>64</v>
      </c>
      <c r="Q228" s="2" t="s">
        <v>64</v>
      </c>
      <c r="R228" s="2" t="s">
        <v>63</v>
      </c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2" t="s">
        <v>52</v>
      </c>
      <c r="AW228" s="2" t="s">
        <v>900</v>
      </c>
      <c r="AX228" s="2" t="s">
        <v>52</v>
      </c>
      <c r="AY228" s="2" t="s">
        <v>52</v>
      </c>
    </row>
    <row r="229" spans="1:51" ht="30" customHeight="1">
      <c r="A229" s="8" t="s">
        <v>553</v>
      </c>
      <c r="B229" s="8" t="s">
        <v>52</v>
      </c>
      <c r="C229" s="8" t="s">
        <v>52</v>
      </c>
      <c r="D229" s="9"/>
      <c r="E229" s="12"/>
      <c r="F229" s="13">
        <f>TRUNC(SUMIF(N226:N228, N225, F226:F228),0)</f>
        <v>0</v>
      </c>
      <c r="G229" s="12"/>
      <c r="H229" s="13">
        <f>TRUNC(SUMIF(N226:N228, N225, H226:H228),0)</f>
        <v>106507</v>
      </c>
      <c r="I229" s="12"/>
      <c r="J229" s="13">
        <f>TRUNC(SUMIF(N226:N228, N225, J226:J228),0)</f>
        <v>0</v>
      </c>
      <c r="K229" s="12"/>
      <c r="L229" s="13">
        <f>F229+H229+J229</f>
        <v>106507</v>
      </c>
      <c r="M229" s="8" t="s">
        <v>52</v>
      </c>
      <c r="N229" s="2" t="s">
        <v>67</v>
      </c>
      <c r="O229" s="2" t="s">
        <v>67</v>
      </c>
      <c r="P229" s="2" t="s">
        <v>52</v>
      </c>
      <c r="Q229" s="2" t="s">
        <v>52</v>
      </c>
      <c r="R229" s="2" t="s">
        <v>52</v>
      </c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2" t="s">
        <v>52</v>
      </c>
      <c r="AW229" s="2" t="s">
        <v>52</v>
      </c>
      <c r="AX229" s="2" t="s">
        <v>52</v>
      </c>
      <c r="AY229" s="2" t="s">
        <v>52</v>
      </c>
    </row>
    <row r="230" spans="1:51" ht="30" customHeight="1">
      <c r="A230" s="9"/>
      <c r="B230" s="9"/>
      <c r="C230" s="9"/>
      <c r="D230" s="9"/>
      <c r="E230" s="12"/>
      <c r="F230" s="13"/>
      <c r="G230" s="12"/>
      <c r="H230" s="13"/>
      <c r="I230" s="12"/>
      <c r="J230" s="13"/>
      <c r="K230" s="12"/>
      <c r="L230" s="13"/>
      <c r="M230" s="9"/>
    </row>
    <row r="231" spans="1:51" ht="30" customHeight="1">
      <c r="A231" s="183" t="s">
        <v>901</v>
      </c>
      <c r="B231" s="183"/>
      <c r="C231" s="183"/>
      <c r="D231" s="183"/>
      <c r="E231" s="184"/>
      <c r="F231" s="185"/>
      <c r="G231" s="184"/>
      <c r="H231" s="185"/>
      <c r="I231" s="184"/>
      <c r="J231" s="185"/>
      <c r="K231" s="184"/>
      <c r="L231" s="185"/>
      <c r="M231" s="183"/>
      <c r="N231" s="1" t="s">
        <v>465</v>
      </c>
    </row>
    <row r="232" spans="1:51" ht="30" customHeight="1">
      <c r="A232" s="8" t="s">
        <v>902</v>
      </c>
      <c r="B232" s="8" t="s">
        <v>678</v>
      </c>
      <c r="C232" s="8" t="s">
        <v>550</v>
      </c>
      <c r="D232" s="9">
        <v>0.04</v>
      </c>
      <c r="E232" s="12">
        <f>단가대비표!O107</f>
        <v>0</v>
      </c>
      <c r="F232" s="13">
        <f>TRUNC(E232*D232,1)</f>
        <v>0</v>
      </c>
      <c r="G232" s="12">
        <f>단가대비표!P107</f>
        <v>198711</v>
      </c>
      <c r="H232" s="13">
        <f>TRUNC(G232*D232,1)</f>
        <v>7948.4</v>
      </c>
      <c r="I232" s="12">
        <f>단가대비표!V107</f>
        <v>0</v>
      </c>
      <c r="J232" s="13">
        <f>TRUNC(I232*D232,1)</f>
        <v>0</v>
      </c>
      <c r="K232" s="12">
        <f t="shared" ref="K232:L235" si="25">TRUNC(E232+G232+I232,1)</f>
        <v>198711</v>
      </c>
      <c r="L232" s="13">
        <f t="shared" si="25"/>
        <v>7948.4</v>
      </c>
      <c r="M232" s="8" t="s">
        <v>52</v>
      </c>
      <c r="N232" s="2" t="s">
        <v>465</v>
      </c>
      <c r="O232" s="2" t="s">
        <v>903</v>
      </c>
      <c r="P232" s="2" t="s">
        <v>64</v>
      </c>
      <c r="Q232" s="2" t="s">
        <v>64</v>
      </c>
      <c r="R232" s="2" t="s">
        <v>63</v>
      </c>
      <c r="S232" s="3"/>
      <c r="T232" s="3"/>
      <c r="U232" s="3"/>
      <c r="V232" s="3">
        <v>1</v>
      </c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2" t="s">
        <v>52</v>
      </c>
      <c r="AW232" s="2" t="s">
        <v>904</v>
      </c>
      <c r="AX232" s="2" t="s">
        <v>52</v>
      </c>
      <c r="AY232" s="2" t="s">
        <v>52</v>
      </c>
    </row>
    <row r="233" spans="1:51" ht="30" customHeight="1">
      <c r="A233" s="8" t="s">
        <v>559</v>
      </c>
      <c r="B233" s="8" t="s">
        <v>905</v>
      </c>
      <c r="C233" s="8" t="s">
        <v>341</v>
      </c>
      <c r="D233" s="9">
        <v>1</v>
      </c>
      <c r="E233" s="12">
        <v>0</v>
      </c>
      <c r="F233" s="13">
        <f>TRUNC(E233*D233,1)</f>
        <v>0</v>
      </c>
      <c r="G233" s="12">
        <v>0</v>
      </c>
      <c r="H233" s="13">
        <f>TRUNC(G233*D233,1)</f>
        <v>0</v>
      </c>
      <c r="I233" s="12">
        <f>TRUNC(SUMIF(V232:V235, RIGHTB(O233, 1), H232:H235)*U233, 2)</f>
        <v>317.93</v>
      </c>
      <c r="J233" s="13">
        <f>TRUNC(I233*D233,1)</f>
        <v>317.89999999999998</v>
      </c>
      <c r="K233" s="12">
        <f t="shared" si="25"/>
        <v>317.89999999999998</v>
      </c>
      <c r="L233" s="13">
        <f t="shared" si="25"/>
        <v>317.89999999999998</v>
      </c>
      <c r="M233" s="8" t="s">
        <v>52</v>
      </c>
      <c r="N233" s="2" t="s">
        <v>465</v>
      </c>
      <c r="O233" s="2" t="s">
        <v>561</v>
      </c>
      <c r="P233" s="2" t="s">
        <v>64</v>
      </c>
      <c r="Q233" s="2" t="s">
        <v>64</v>
      </c>
      <c r="R233" s="2" t="s">
        <v>64</v>
      </c>
      <c r="S233" s="3">
        <v>1</v>
      </c>
      <c r="T233" s="3">
        <v>2</v>
      </c>
      <c r="U233" s="3">
        <v>0.04</v>
      </c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2" t="s">
        <v>52</v>
      </c>
      <c r="AW233" s="2" t="s">
        <v>906</v>
      </c>
      <c r="AX233" s="2" t="s">
        <v>52</v>
      </c>
      <c r="AY233" s="2" t="s">
        <v>52</v>
      </c>
    </row>
    <row r="234" spans="1:51" ht="30" customHeight="1">
      <c r="A234" s="8" t="s">
        <v>907</v>
      </c>
      <c r="B234" s="8" t="s">
        <v>908</v>
      </c>
      <c r="C234" s="8" t="s">
        <v>429</v>
      </c>
      <c r="D234" s="9">
        <v>0.28000000000000003</v>
      </c>
      <c r="E234" s="12">
        <f>단가대비표!O27</f>
        <v>2300</v>
      </c>
      <c r="F234" s="13">
        <f>TRUNC(E234*D234,1)</f>
        <v>644</v>
      </c>
      <c r="G234" s="12">
        <f>단가대비표!P27</f>
        <v>0</v>
      </c>
      <c r="H234" s="13">
        <f>TRUNC(G234*D234,1)</f>
        <v>0</v>
      </c>
      <c r="I234" s="12">
        <f>단가대비표!V27</f>
        <v>0</v>
      </c>
      <c r="J234" s="13">
        <f>TRUNC(I234*D234,1)</f>
        <v>0</v>
      </c>
      <c r="K234" s="12">
        <f t="shared" si="25"/>
        <v>2300</v>
      </c>
      <c r="L234" s="13">
        <f t="shared" si="25"/>
        <v>644</v>
      </c>
      <c r="M234" s="8" t="s">
        <v>52</v>
      </c>
      <c r="N234" s="2" t="s">
        <v>465</v>
      </c>
      <c r="O234" s="2" t="s">
        <v>909</v>
      </c>
      <c r="P234" s="2" t="s">
        <v>64</v>
      </c>
      <c r="Q234" s="2" t="s">
        <v>64</v>
      </c>
      <c r="R234" s="2" t="s">
        <v>63</v>
      </c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2" t="s">
        <v>52</v>
      </c>
      <c r="AW234" s="2" t="s">
        <v>910</v>
      </c>
      <c r="AX234" s="2" t="s">
        <v>52</v>
      </c>
      <c r="AY234" s="2" t="s">
        <v>52</v>
      </c>
    </row>
    <row r="235" spans="1:51" ht="30" customHeight="1">
      <c r="A235" s="8" t="s">
        <v>911</v>
      </c>
      <c r="B235" s="8" t="s">
        <v>52</v>
      </c>
      <c r="C235" s="8" t="s">
        <v>429</v>
      </c>
      <c r="D235" s="9">
        <v>0.14000000000000001</v>
      </c>
      <c r="E235" s="12">
        <f>단가대비표!O21</f>
        <v>290</v>
      </c>
      <c r="F235" s="13">
        <f>TRUNC(E235*D235,1)</f>
        <v>40.6</v>
      </c>
      <c r="G235" s="12">
        <f>단가대비표!P21</f>
        <v>0</v>
      </c>
      <c r="H235" s="13">
        <f>TRUNC(G235*D235,1)</f>
        <v>0</v>
      </c>
      <c r="I235" s="12">
        <f>단가대비표!V21</f>
        <v>0</v>
      </c>
      <c r="J235" s="13">
        <f>TRUNC(I235*D235,1)</f>
        <v>0</v>
      </c>
      <c r="K235" s="12">
        <f t="shared" si="25"/>
        <v>290</v>
      </c>
      <c r="L235" s="13">
        <f t="shared" si="25"/>
        <v>40.6</v>
      </c>
      <c r="M235" s="8" t="s">
        <v>52</v>
      </c>
      <c r="N235" s="2" t="s">
        <v>465</v>
      </c>
      <c r="O235" s="2" t="s">
        <v>912</v>
      </c>
      <c r="P235" s="2" t="s">
        <v>64</v>
      </c>
      <c r="Q235" s="2" t="s">
        <v>64</v>
      </c>
      <c r="R235" s="2" t="s">
        <v>63</v>
      </c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2" t="s">
        <v>52</v>
      </c>
      <c r="AW235" s="2" t="s">
        <v>913</v>
      </c>
      <c r="AX235" s="2" t="s">
        <v>52</v>
      </c>
      <c r="AY235" s="2" t="s">
        <v>52</v>
      </c>
    </row>
    <row r="236" spans="1:51" ht="30" customHeight="1">
      <c r="A236" s="8" t="s">
        <v>553</v>
      </c>
      <c r="B236" s="8" t="s">
        <v>52</v>
      </c>
      <c r="C236" s="8" t="s">
        <v>52</v>
      </c>
      <c r="D236" s="9"/>
      <c r="E236" s="12"/>
      <c r="F236" s="13">
        <f>TRUNC(SUMIF(N232:N235, N231, F232:F235),0)</f>
        <v>684</v>
      </c>
      <c r="G236" s="12"/>
      <c r="H236" s="13">
        <f>TRUNC(SUMIF(N232:N235, N231, H232:H235),0)</f>
        <v>7948</v>
      </c>
      <c r="I236" s="12"/>
      <c r="J236" s="13">
        <f>TRUNC(SUMIF(N232:N235, N231, J232:J235),0)</f>
        <v>317</v>
      </c>
      <c r="K236" s="12"/>
      <c r="L236" s="13">
        <f>F236+H236+J236</f>
        <v>8949</v>
      </c>
      <c r="M236" s="8" t="s">
        <v>52</v>
      </c>
      <c r="N236" s="2" t="s">
        <v>67</v>
      </c>
      <c r="O236" s="2" t="s">
        <v>67</v>
      </c>
      <c r="P236" s="2" t="s">
        <v>52</v>
      </c>
      <c r="Q236" s="2" t="s">
        <v>52</v>
      </c>
      <c r="R236" s="2" t="s">
        <v>52</v>
      </c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2" t="s">
        <v>52</v>
      </c>
      <c r="AW236" s="2" t="s">
        <v>52</v>
      </c>
      <c r="AX236" s="2" t="s">
        <v>52</v>
      </c>
      <c r="AY236" s="2" t="s">
        <v>52</v>
      </c>
    </row>
    <row r="237" spans="1:51" ht="30" customHeight="1">
      <c r="A237" s="9"/>
      <c r="B237" s="9"/>
      <c r="C237" s="9"/>
      <c r="D237" s="9"/>
      <c r="E237" s="12"/>
      <c r="F237" s="13"/>
      <c r="G237" s="12"/>
      <c r="H237" s="13"/>
      <c r="I237" s="12"/>
      <c r="J237" s="13"/>
      <c r="K237" s="12"/>
      <c r="L237" s="13"/>
      <c r="M237" s="9"/>
    </row>
    <row r="238" spans="1:51" ht="30" customHeight="1">
      <c r="A238" s="183" t="s">
        <v>914</v>
      </c>
      <c r="B238" s="183"/>
      <c r="C238" s="183"/>
      <c r="D238" s="183"/>
      <c r="E238" s="184"/>
      <c r="F238" s="185"/>
      <c r="G238" s="184"/>
      <c r="H238" s="185"/>
      <c r="I238" s="184"/>
      <c r="J238" s="185"/>
      <c r="K238" s="184"/>
      <c r="L238" s="185"/>
      <c r="M238" s="183"/>
      <c r="N238" s="1" t="s">
        <v>470</v>
      </c>
    </row>
    <row r="239" spans="1:51" ht="30" customHeight="1">
      <c r="A239" s="8" t="s">
        <v>915</v>
      </c>
      <c r="B239" s="8" t="s">
        <v>916</v>
      </c>
      <c r="C239" s="8" t="s">
        <v>429</v>
      </c>
      <c r="D239" s="9">
        <v>1950</v>
      </c>
      <c r="E239" s="12">
        <f>단가대비표!O38</f>
        <v>400</v>
      </c>
      <c r="F239" s="13">
        <f>TRUNC(E239*D239,1)</f>
        <v>780000</v>
      </c>
      <c r="G239" s="12">
        <f>단가대비표!P38</f>
        <v>0</v>
      </c>
      <c r="H239" s="13">
        <f>TRUNC(G239*D239,1)</f>
        <v>0</v>
      </c>
      <c r="I239" s="12">
        <f>단가대비표!V38</f>
        <v>0</v>
      </c>
      <c r="J239" s="13">
        <f>TRUNC(I239*D239,1)</f>
        <v>0</v>
      </c>
      <c r="K239" s="12">
        <f>TRUNC(E239+G239+I239,1)</f>
        <v>400</v>
      </c>
      <c r="L239" s="13">
        <f>TRUNC(F239+H239+J239,1)</f>
        <v>780000</v>
      </c>
      <c r="M239" s="8" t="s">
        <v>52</v>
      </c>
      <c r="N239" s="2" t="s">
        <v>470</v>
      </c>
      <c r="O239" s="2" t="s">
        <v>917</v>
      </c>
      <c r="P239" s="2" t="s">
        <v>64</v>
      </c>
      <c r="Q239" s="2" t="s">
        <v>64</v>
      </c>
      <c r="R239" s="2" t="s">
        <v>63</v>
      </c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2" t="s">
        <v>52</v>
      </c>
      <c r="AW239" s="2" t="s">
        <v>918</v>
      </c>
      <c r="AX239" s="2" t="s">
        <v>52</v>
      </c>
      <c r="AY239" s="2" t="s">
        <v>52</v>
      </c>
    </row>
    <row r="240" spans="1:51" ht="30" customHeight="1">
      <c r="A240" s="8" t="s">
        <v>553</v>
      </c>
      <c r="B240" s="8" t="s">
        <v>52</v>
      </c>
      <c r="C240" s="8" t="s">
        <v>52</v>
      </c>
      <c r="D240" s="9"/>
      <c r="E240" s="12"/>
      <c r="F240" s="13">
        <f>TRUNC(SUMIF(N239:N239, N238, F239:F239),0)</f>
        <v>780000</v>
      </c>
      <c r="G240" s="12"/>
      <c r="H240" s="13">
        <f>TRUNC(SUMIF(N239:N239, N238, H239:H239),0)</f>
        <v>0</v>
      </c>
      <c r="I240" s="12"/>
      <c r="J240" s="13">
        <f>TRUNC(SUMIF(N239:N239, N238, J239:J239),0)</f>
        <v>0</v>
      </c>
      <c r="K240" s="12"/>
      <c r="L240" s="13">
        <f>F240+H240+J240</f>
        <v>780000</v>
      </c>
      <c r="M240" s="8" t="s">
        <v>52</v>
      </c>
      <c r="N240" s="2" t="s">
        <v>67</v>
      </c>
      <c r="O240" s="2" t="s">
        <v>67</v>
      </c>
      <c r="P240" s="2" t="s">
        <v>52</v>
      </c>
      <c r="Q240" s="2" t="s">
        <v>52</v>
      </c>
      <c r="R240" s="2" t="s">
        <v>52</v>
      </c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2" t="s">
        <v>52</v>
      </c>
      <c r="AW240" s="2" t="s">
        <v>52</v>
      </c>
      <c r="AX240" s="2" t="s">
        <v>52</v>
      </c>
      <c r="AY240" s="2" t="s">
        <v>52</v>
      </c>
    </row>
    <row r="241" spans="1:51" ht="30" customHeight="1">
      <c r="A241" s="9"/>
      <c r="B241" s="9"/>
      <c r="C241" s="9"/>
      <c r="D241" s="9"/>
      <c r="E241" s="12"/>
      <c r="F241" s="13"/>
      <c r="G241" s="12"/>
      <c r="H241" s="13"/>
      <c r="I241" s="12"/>
      <c r="J241" s="13"/>
      <c r="K241" s="12"/>
      <c r="L241" s="13"/>
      <c r="M241" s="9"/>
    </row>
    <row r="242" spans="1:51" ht="30" customHeight="1">
      <c r="A242" s="183" t="s">
        <v>919</v>
      </c>
      <c r="B242" s="183"/>
      <c r="C242" s="183"/>
      <c r="D242" s="183"/>
      <c r="E242" s="184"/>
      <c r="F242" s="185"/>
      <c r="G242" s="184"/>
      <c r="H242" s="185"/>
      <c r="I242" s="184"/>
      <c r="J242" s="185"/>
      <c r="K242" s="184"/>
      <c r="L242" s="185"/>
      <c r="M242" s="183"/>
      <c r="N242" s="1" t="s">
        <v>476</v>
      </c>
    </row>
    <row r="243" spans="1:51" ht="30" customHeight="1">
      <c r="A243" s="8" t="s">
        <v>473</v>
      </c>
      <c r="B243" s="8" t="s">
        <v>920</v>
      </c>
      <c r="C243" s="8" t="s">
        <v>60</v>
      </c>
      <c r="D243" s="9">
        <v>1</v>
      </c>
      <c r="E243" s="12">
        <f>일위대가목록!E89</f>
        <v>846</v>
      </c>
      <c r="F243" s="13">
        <f>TRUNC(E243*D243,1)</f>
        <v>846</v>
      </c>
      <c r="G243" s="12">
        <f>일위대가목록!F89</f>
        <v>0</v>
      </c>
      <c r="H243" s="13">
        <f>TRUNC(G243*D243,1)</f>
        <v>0</v>
      </c>
      <c r="I243" s="12">
        <f>일위대가목록!G89</f>
        <v>0</v>
      </c>
      <c r="J243" s="13">
        <f>TRUNC(I243*D243,1)</f>
        <v>0</v>
      </c>
      <c r="K243" s="12">
        <f>TRUNC(E243+G243+I243,1)</f>
        <v>846</v>
      </c>
      <c r="L243" s="13">
        <f>TRUNC(F243+H243+J243,1)</f>
        <v>846</v>
      </c>
      <c r="M243" s="8" t="s">
        <v>921</v>
      </c>
      <c r="N243" s="2" t="s">
        <v>476</v>
      </c>
      <c r="O243" s="2" t="s">
        <v>922</v>
      </c>
      <c r="P243" s="2" t="s">
        <v>63</v>
      </c>
      <c r="Q243" s="2" t="s">
        <v>64</v>
      </c>
      <c r="R243" s="2" t="s">
        <v>64</v>
      </c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2" t="s">
        <v>52</v>
      </c>
      <c r="AW243" s="2" t="s">
        <v>923</v>
      </c>
      <c r="AX243" s="2" t="s">
        <v>52</v>
      </c>
      <c r="AY243" s="2" t="s">
        <v>52</v>
      </c>
    </row>
    <row r="244" spans="1:51" ht="30" customHeight="1">
      <c r="A244" s="8" t="s">
        <v>473</v>
      </c>
      <c r="B244" s="8" t="s">
        <v>924</v>
      </c>
      <c r="C244" s="8" t="s">
        <v>60</v>
      </c>
      <c r="D244" s="9">
        <v>1</v>
      </c>
      <c r="E244" s="12">
        <f>일위대가목록!E90</f>
        <v>0</v>
      </c>
      <c r="F244" s="13">
        <f>TRUNC(E244*D244,1)</f>
        <v>0</v>
      </c>
      <c r="G244" s="12">
        <f>일위대가목록!F90</f>
        <v>8383</v>
      </c>
      <c r="H244" s="13">
        <f>TRUNC(G244*D244,1)</f>
        <v>8383</v>
      </c>
      <c r="I244" s="12">
        <f>일위대가목록!G90</f>
        <v>0</v>
      </c>
      <c r="J244" s="13">
        <f>TRUNC(I244*D244,1)</f>
        <v>0</v>
      </c>
      <c r="K244" s="12">
        <f>TRUNC(E244+G244+I244,1)</f>
        <v>8383</v>
      </c>
      <c r="L244" s="13">
        <f>TRUNC(F244+H244+J244,1)</f>
        <v>8383</v>
      </c>
      <c r="M244" s="8" t="s">
        <v>925</v>
      </c>
      <c r="N244" s="2" t="s">
        <v>476</v>
      </c>
      <c r="O244" s="2" t="s">
        <v>926</v>
      </c>
      <c r="P244" s="2" t="s">
        <v>63</v>
      </c>
      <c r="Q244" s="2" t="s">
        <v>64</v>
      </c>
      <c r="R244" s="2" t="s">
        <v>64</v>
      </c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2" t="s">
        <v>52</v>
      </c>
      <c r="AW244" s="2" t="s">
        <v>927</v>
      </c>
      <c r="AX244" s="2" t="s">
        <v>52</v>
      </c>
      <c r="AY244" s="2" t="s">
        <v>52</v>
      </c>
    </row>
    <row r="245" spans="1:51" ht="30" customHeight="1">
      <c r="A245" s="8" t="s">
        <v>553</v>
      </c>
      <c r="B245" s="8" t="s">
        <v>52</v>
      </c>
      <c r="C245" s="8" t="s">
        <v>52</v>
      </c>
      <c r="D245" s="9"/>
      <c r="E245" s="12"/>
      <c r="F245" s="13">
        <f>TRUNC(SUMIF(N243:N244, N242, F243:F244),0)</f>
        <v>846</v>
      </c>
      <c r="G245" s="12"/>
      <c r="H245" s="13">
        <f>TRUNC(SUMIF(N243:N244, N242, H243:H244),0)</f>
        <v>8383</v>
      </c>
      <c r="I245" s="12"/>
      <c r="J245" s="13">
        <f>TRUNC(SUMIF(N243:N244, N242, J243:J244),0)</f>
        <v>0</v>
      </c>
      <c r="K245" s="12"/>
      <c r="L245" s="13">
        <f>F245+H245+J245</f>
        <v>9229</v>
      </c>
      <c r="M245" s="8" t="s">
        <v>52</v>
      </c>
      <c r="N245" s="2" t="s">
        <v>67</v>
      </c>
      <c r="O245" s="2" t="s">
        <v>67</v>
      </c>
      <c r="P245" s="2" t="s">
        <v>52</v>
      </c>
      <c r="Q245" s="2" t="s">
        <v>52</v>
      </c>
      <c r="R245" s="2" t="s">
        <v>52</v>
      </c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2" t="s">
        <v>52</v>
      </c>
      <c r="AW245" s="2" t="s">
        <v>52</v>
      </c>
      <c r="AX245" s="2" t="s">
        <v>52</v>
      </c>
      <c r="AY245" s="2" t="s">
        <v>52</v>
      </c>
    </row>
    <row r="246" spans="1:51" ht="30" customHeight="1">
      <c r="A246" s="9"/>
      <c r="B246" s="9"/>
      <c r="C246" s="9"/>
      <c r="D246" s="9"/>
      <c r="E246" s="12"/>
      <c r="F246" s="13"/>
      <c r="G246" s="12"/>
      <c r="H246" s="13"/>
      <c r="I246" s="12"/>
      <c r="J246" s="13"/>
      <c r="K246" s="12"/>
      <c r="L246" s="13"/>
      <c r="M246" s="9"/>
    </row>
    <row r="247" spans="1:51" ht="30" customHeight="1">
      <c r="A247" s="183" t="s">
        <v>928</v>
      </c>
      <c r="B247" s="183"/>
      <c r="C247" s="183"/>
      <c r="D247" s="183"/>
      <c r="E247" s="184"/>
      <c r="F247" s="185"/>
      <c r="G247" s="184"/>
      <c r="H247" s="185"/>
      <c r="I247" s="184"/>
      <c r="J247" s="185"/>
      <c r="K247" s="184"/>
      <c r="L247" s="185"/>
      <c r="M247" s="183"/>
      <c r="N247" s="1" t="s">
        <v>488</v>
      </c>
    </row>
    <row r="248" spans="1:51" ht="30" customHeight="1">
      <c r="A248" s="8" t="s">
        <v>929</v>
      </c>
      <c r="B248" s="8" t="s">
        <v>930</v>
      </c>
      <c r="C248" s="8" t="s">
        <v>60</v>
      </c>
      <c r="D248" s="9">
        <v>1.1000000000000001</v>
      </c>
      <c r="E248" s="12">
        <v>24000</v>
      </c>
      <c r="F248" s="13">
        <f>TRUNC(E248*D248,1)</f>
        <v>26400</v>
      </c>
      <c r="G248" s="12">
        <f>단가대비표!P37</f>
        <v>0</v>
      </c>
      <c r="H248" s="13">
        <f>TRUNC(G248*D248,1)</f>
        <v>0</v>
      </c>
      <c r="I248" s="12">
        <f>단가대비표!V37</f>
        <v>0</v>
      </c>
      <c r="J248" s="13">
        <f>TRUNC(I248*D248,1)</f>
        <v>0</v>
      </c>
      <c r="K248" s="12">
        <f t="shared" ref="K248:L250" si="26">TRUNC(E248+G248+I248,1)</f>
        <v>24000</v>
      </c>
      <c r="L248" s="13">
        <f t="shared" si="26"/>
        <v>26400</v>
      </c>
      <c r="M248" s="8" t="s">
        <v>52</v>
      </c>
      <c r="N248" s="2" t="s">
        <v>488</v>
      </c>
      <c r="O248" s="2" t="s">
        <v>931</v>
      </c>
      <c r="P248" s="2" t="s">
        <v>64</v>
      </c>
      <c r="Q248" s="2" t="s">
        <v>64</v>
      </c>
      <c r="R248" s="2" t="s">
        <v>63</v>
      </c>
      <c r="S248" s="3"/>
      <c r="T248" s="3"/>
      <c r="U248" s="3"/>
      <c r="V248" s="3">
        <v>1</v>
      </c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2" t="s">
        <v>52</v>
      </c>
      <c r="AW248" s="2" t="s">
        <v>932</v>
      </c>
      <c r="AX248" s="2" t="s">
        <v>52</v>
      </c>
      <c r="AY248" s="2" t="s">
        <v>52</v>
      </c>
    </row>
    <row r="249" spans="1:51" ht="30" customHeight="1">
      <c r="A249" s="8" t="s">
        <v>638</v>
      </c>
      <c r="B249" s="8" t="s">
        <v>933</v>
      </c>
      <c r="C249" s="8" t="s">
        <v>341</v>
      </c>
      <c r="D249" s="9">
        <v>1</v>
      </c>
      <c r="E249" s="12">
        <f>E248*0.1</f>
        <v>2400</v>
      </c>
      <c r="F249" s="13">
        <f>TRUNC(E249*D249,1)</f>
        <v>2400</v>
      </c>
      <c r="G249" s="12">
        <v>0</v>
      </c>
      <c r="H249" s="13">
        <f>TRUNC(G249*D249,1)</f>
        <v>0</v>
      </c>
      <c r="I249" s="12">
        <v>0</v>
      </c>
      <c r="J249" s="13">
        <f>TRUNC(I249*D249,1)</f>
        <v>0</v>
      </c>
      <c r="K249" s="12">
        <f t="shared" si="26"/>
        <v>2400</v>
      </c>
      <c r="L249" s="13">
        <f t="shared" si="26"/>
        <v>2400</v>
      </c>
      <c r="M249" s="8" t="s">
        <v>52</v>
      </c>
      <c r="N249" s="2" t="s">
        <v>488</v>
      </c>
      <c r="O249" s="2" t="s">
        <v>561</v>
      </c>
      <c r="P249" s="2" t="s">
        <v>64</v>
      </c>
      <c r="Q249" s="2" t="s">
        <v>64</v>
      </c>
      <c r="R249" s="2" t="s">
        <v>64</v>
      </c>
      <c r="S249" s="3">
        <v>0</v>
      </c>
      <c r="T249" s="3">
        <v>0</v>
      </c>
      <c r="U249" s="3">
        <v>0.1</v>
      </c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2" t="s">
        <v>52</v>
      </c>
      <c r="AW249" s="2" t="s">
        <v>934</v>
      </c>
      <c r="AX249" s="2" t="s">
        <v>52</v>
      </c>
      <c r="AY249" s="2" t="s">
        <v>52</v>
      </c>
    </row>
    <row r="250" spans="1:51" ht="30" customHeight="1">
      <c r="A250" s="8" t="s">
        <v>485</v>
      </c>
      <c r="B250" s="8" t="s">
        <v>52</v>
      </c>
      <c r="C250" s="8" t="s">
        <v>60</v>
      </c>
      <c r="D250" s="9">
        <v>1</v>
      </c>
      <c r="E250" s="12">
        <f>일위대가목록!E91</f>
        <v>0</v>
      </c>
      <c r="F250" s="13">
        <f>TRUNC(E250*D250,1)</f>
        <v>0</v>
      </c>
      <c r="G250" s="12">
        <f>일위대가목록!F91</f>
        <v>19733</v>
      </c>
      <c r="H250" s="13">
        <f>TRUNC(G250*D250,1)</f>
        <v>19733</v>
      </c>
      <c r="I250" s="12">
        <f>일위대가목록!G91</f>
        <v>591</v>
      </c>
      <c r="J250" s="13">
        <f>TRUNC(I250*D250,1)</f>
        <v>591</v>
      </c>
      <c r="K250" s="12">
        <f t="shared" si="26"/>
        <v>20324</v>
      </c>
      <c r="L250" s="13">
        <f t="shared" si="26"/>
        <v>20324</v>
      </c>
      <c r="M250" s="8" t="s">
        <v>935</v>
      </c>
      <c r="N250" s="2" t="s">
        <v>488</v>
      </c>
      <c r="O250" s="2" t="s">
        <v>936</v>
      </c>
      <c r="P250" s="2" t="s">
        <v>63</v>
      </c>
      <c r="Q250" s="2" t="s">
        <v>64</v>
      </c>
      <c r="R250" s="2" t="s">
        <v>64</v>
      </c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2" t="s">
        <v>52</v>
      </c>
      <c r="AW250" s="2" t="s">
        <v>937</v>
      </c>
      <c r="AX250" s="2" t="s">
        <v>52</v>
      </c>
      <c r="AY250" s="2" t="s">
        <v>52</v>
      </c>
    </row>
    <row r="251" spans="1:51" ht="30" customHeight="1">
      <c r="A251" s="8" t="s">
        <v>553</v>
      </c>
      <c r="B251" s="8" t="s">
        <v>52</v>
      </c>
      <c r="C251" s="8" t="s">
        <v>52</v>
      </c>
      <c r="D251" s="9"/>
      <c r="E251" s="12"/>
      <c r="F251" s="13">
        <f>TRUNC(SUMIF(N248:N250, N247, F248:F250),0)</f>
        <v>28800</v>
      </c>
      <c r="G251" s="12"/>
      <c r="H251" s="13">
        <f>TRUNC(SUMIF(N248:N250, N247, H248:H250),0)</f>
        <v>19733</v>
      </c>
      <c r="I251" s="12"/>
      <c r="J251" s="13">
        <f>TRUNC(SUMIF(N248:N250, N247, J248:J250),0)</f>
        <v>591</v>
      </c>
      <c r="K251" s="12"/>
      <c r="L251" s="13">
        <f>F251+H251+J251</f>
        <v>49124</v>
      </c>
      <c r="M251" s="8" t="s">
        <v>52</v>
      </c>
      <c r="N251" s="2" t="s">
        <v>67</v>
      </c>
      <c r="O251" s="2" t="s">
        <v>67</v>
      </c>
      <c r="P251" s="2" t="s">
        <v>52</v>
      </c>
      <c r="Q251" s="2" t="s">
        <v>52</v>
      </c>
      <c r="R251" s="2" t="s">
        <v>52</v>
      </c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2" t="s">
        <v>52</v>
      </c>
      <c r="AW251" s="2" t="s">
        <v>52</v>
      </c>
      <c r="AX251" s="2" t="s">
        <v>52</v>
      </c>
      <c r="AY251" s="2" t="s">
        <v>52</v>
      </c>
    </row>
    <row r="252" spans="1:51" ht="30" customHeight="1">
      <c r="A252" s="9"/>
      <c r="B252" s="9"/>
      <c r="C252" s="9"/>
      <c r="D252" s="9"/>
      <c r="E252" s="12"/>
      <c r="F252" s="13"/>
      <c r="G252" s="12"/>
      <c r="H252" s="13"/>
      <c r="I252" s="12"/>
      <c r="J252" s="13"/>
      <c r="K252" s="12"/>
      <c r="L252" s="13"/>
      <c r="M252" s="9"/>
    </row>
    <row r="253" spans="1:51" ht="30" customHeight="1">
      <c r="A253" s="183" t="s">
        <v>938</v>
      </c>
      <c r="B253" s="183"/>
      <c r="C253" s="183"/>
      <c r="D253" s="183"/>
      <c r="E253" s="184"/>
      <c r="F253" s="185"/>
      <c r="G253" s="184"/>
      <c r="H253" s="185"/>
      <c r="I253" s="184"/>
      <c r="J253" s="185"/>
      <c r="K253" s="184"/>
      <c r="L253" s="185"/>
      <c r="M253" s="183"/>
      <c r="N253" s="1" t="s">
        <v>579</v>
      </c>
    </row>
    <row r="254" spans="1:51" ht="30" customHeight="1">
      <c r="A254" s="8" t="s">
        <v>939</v>
      </c>
      <c r="B254" s="8" t="s">
        <v>678</v>
      </c>
      <c r="C254" s="8" t="s">
        <v>550</v>
      </c>
      <c r="D254" s="9">
        <v>0.02</v>
      </c>
      <c r="E254" s="12">
        <f>단가대비표!O113</f>
        <v>0</v>
      </c>
      <c r="F254" s="13">
        <f>TRUNC(E254*D254,1)</f>
        <v>0</v>
      </c>
      <c r="G254" s="12">
        <f>단가대비표!P113</f>
        <v>189600</v>
      </c>
      <c r="H254" s="13">
        <f>TRUNC(G254*D254,1)</f>
        <v>3792</v>
      </c>
      <c r="I254" s="12">
        <f>단가대비표!V113</f>
        <v>0</v>
      </c>
      <c r="J254" s="13">
        <f>TRUNC(I254*D254,1)</f>
        <v>0</v>
      </c>
      <c r="K254" s="12">
        <f t="shared" ref="K254:L256" si="27">TRUNC(E254+G254+I254,1)</f>
        <v>189600</v>
      </c>
      <c r="L254" s="13">
        <f t="shared" si="27"/>
        <v>3792</v>
      </c>
      <c r="M254" s="8" t="s">
        <v>52</v>
      </c>
      <c r="N254" s="2" t="s">
        <v>579</v>
      </c>
      <c r="O254" s="2" t="s">
        <v>940</v>
      </c>
      <c r="P254" s="2" t="s">
        <v>64</v>
      </c>
      <c r="Q254" s="2" t="s">
        <v>64</v>
      </c>
      <c r="R254" s="2" t="s">
        <v>63</v>
      </c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2" t="s">
        <v>52</v>
      </c>
      <c r="AW254" s="2" t="s">
        <v>941</v>
      </c>
      <c r="AX254" s="2" t="s">
        <v>52</v>
      </c>
      <c r="AY254" s="2" t="s">
        <v>52</v>
      </c>
    </row>
    <row r="255" spans="1:51" ht="30" customHeight="1">
      <c r="A255" s="8" t="s">
        <v>548</v>
      </c>
      <c r="B255" s="8" t="s">
        <v>549</v>
      </c>
      <c r="C255" s="8" t="s">
        <v>550</v>
      </c>
      <c r="D255" s="9">
        <v>0.01</v>
      </c>
      <c r="E255" s="12">
        <f>단가대비표!O99</f>
        <v>0</v>
      </c>
      <c r="F255" s="13">
        <f>TRUNC(E255*D255,1)</f>
        <v>0</v>
      </c>
      <c r="G255" s="12">
        <f>단가대비표!P99</f>
        <v>125427</v>
      </c>
      <c r="H255" s="13">
        <f>TRUNC(G255*D255,1)</f>
        <v>1254.2</v>
      </c>
      <c r="I255" s="12">
        <f>단가대비표!V99</f>
        <v>0</v>
      </c>
      <c r="J255" s="13">
        <f>TRUNC(I255*D255,1)</f>
        <v>0</v>
      </c>
      <c r="K255" s="12">
        <f t="shared" si="27"/>
        <v>125427</v>
      </c>
      <c r="L255" s="13">
        <f t="shared" si="27"/>
        <v>1254.2</v>
      </c>
      <c r="M255" s="8" t="s">
        <v>52</v>
      </c>
      <c r="N255" s="2" t="s">
        <v>579</v>
      </c>
      <c r="O255" s="2" t="s">
        <v>551</v>
      </c>
      <c r="P255" s="2" t="s">
        <v>64</v>
      </c>
      <c r="Q255" s="2" t="s">
        <v>64</v>
      </c>
      <c r="R255" s="2" t="s">
        <v>63</v>
      </c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2" t="s">
        <v>52</v>
      </c>
      <c r="AW255" s="2" t="s">
        <v>942</v>
      </c>
      <c r="AX255" s="2" t="s">
        <v>52</v>
      </c>
      <c r="AY255" s="2" t="s">
        <v>52</v>
      </c>
    </row>
    <row r="256" spans="1:51" ht="30" customHeight="1">
      <c r="A256" s="8" t="s">
        <v>943</v>
      </c>
      <c r="B256" s="8" t="s">
        <v>944</v>
      </c>
      <c r="C256" s="8" t="s">
        <v>429</v>
      </c>
      <c r="D256" s="9">
        <v>0.4</v>
      </c>
      <c r="E256" s="12">
        <f>단가대비표!O78</f>
        <v>2100</v>
      </c>
      <c r="F256" s="13">
        <f>TRUNC(E256*D256,1)</f>
        <v>840</v>
      </c>
      <c r="G256" s="12">
        <f>단가대비표!P78</f>
        <v>0</v>
      </c>
      <c r="H256" s="13">
        <f>TRUNC(G256*D256,1)</f>
        <v>0</v>
      </c>
      <c r="I256" s="12">
        <f>단가대비표!V78</f>
        <v>0</v>
      </c>
      <c r="J256" s="13">
        <f>TRUNC(I256*D256,1)</f>
        <v>0</v>
      </c>
      <c r="K256" s="12">
        <f t="shared" si="27"/>
        <v>2100</v>
      </c>
      <c r="L256" s="13">
        <f t="shared" si="27"/>
        <v>840</v>
      </c>
      <c r="M256" s="8" t="s">
        <v>52</v>
      </c>
      <c r="N256" s="2" t="s">
        <v>579</v>
      </c>
      <c r="O256" s="2" t="s">
        <v>945</v>
      </c>
      <c r="P256" s="2" t="s">
        <v>64</v>
      </c>
      <c r="Q256" s="2" t="s">
        <v>64</v>
      </c>
      <c r="R256" s="2" t="s">
        <v>63</v>
      </c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2" t="s">
        <v>52</v>
      </c>
      <c r="AW256" s="2" t="s">
        <v>946</v>
      </c>
      <c r="AX256" s="2" t="s">
        <v>52</v>
      </c>
      <c r="AY256" s="2" t="s">
        <v>52</v>
      </c>
    </row>
    <row r="257" spans="1:51" ht="30" customHeight="1">
      <c r="A257" s="8" t="s">
        <v>553</v>
      </c>
      <c r="B257" s="8" t="s">
        <v>52</v>
      </c>
      <c r="C257" s="8" t="s">
        <v>52</v>
      </c>
      <c r="D257" s="9"/>
      <c r="E257" s="12"/>
      <c r="F257" s="13">
        <f>TRUNC(SUMIF(N254:N256, N253, F254:F256),0)</f>
        <v>840</v>
      </c>
      <c r="G257" s="12"/>
      <c r="H257" s="13">
        <f>TRUNC(SUMIF(N254:N256, N253, H254:H256),0)</f>
        <v>5046</v>
      </c>
      <c r="I257" s="12"/>
      <c r="J257" s="13">
        <f>TRUNC(SUMIF(N254:N256, N253, J254:J256),0)</f>
        <v>0</v>
      </c>
      <c r="K257" s="12"/>
      <c r="L257" s="13">
        <f>F257+H257+J257</f>
        <v>5886</v>
      </c>
      <c r="M257" s="8" t="s">
        <v>52</v>
      </c>
      <c r="N257" s="2" t="s">
        <v>67</v>
      </c>
      <c r="O257" s="2" t="s">
        <v>67</v>
      </c>
      <c r="P257" s="2" t="s">
        <v>52</v>
      </c>
      <c r="Q257" s="2" t="s">
        <v>52</v>
      </c>
      <c r="R257" s="2" t="s">
        <v>52</v>
      </c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2" t="s">
        <v>52</v>
      </c>
      <c r="AW257" s="2" t="s">
        <v>52</v>
      </c>
      <c r="AX257" s="2" t="s">
        <v>52</v>
      </c>
      <c r="AY257" s="2" t="s">
        <v>52</v>
      </c>
    </row>
    <row r="258" spans="1:51" ht="30" customHeight="1">
      <c r="A258" s="9"/>
      <c r="B258" s="9"/>
      <c r="C258" s="9"/>
      <c r="D258" s="9"/>
      <c r="E258" s="12"/>
      <c r="F258" s="13"/>
      <c r="G258" s="12"/>
      <c r="H258" s="13"/>
      <c r="I258" s="12"/>
      <c r="J258" s="13"/>
      <c r="K258" s="12"/>
      <c r="L258" s="13"/>
      <c r="M258" s="9"/>
    </row>
    <row r="259" spans="1:51" ht="30" customHeight="1">
      <c r="A259" s="183" t="s">
        <v>947</v>
      </c>
      <c r="B259" s="183"/>
      <c r="C259" s="183"/>
      <c r="D259" s="183"/>
      <c r="E259" s="184"/>
      <c r="F259" s="185"/>
      <c r="G259" s="184"/>
      <c r="H259" s="185"/>
      <c r="I259" s="184"/>
      <c r="J259" s="185"/>
      <c r="K259" s="184"/>
      <c r="L259" s="185"/>
      <c r="M259" s="183"/>
      <c r="N259" s="1" t="s">
        <v>588</v>
      </c>
    </row>
    <row r="260" spans="1:51" ht="30" customHeight="1">
      <c r="A260" s="8" t="s">
        <v>939</v>
      </c>
      <c r="B260" s="8" t="s">
        <v>678</v>
      </c>
      <c r="C260" s="8" t="s">
        <v>550</v>
      </c>
      <c r="D260" s="9">
        <v>4.1000000000000002E-2</v>
      </c>
      <c r="E260" s="12">
        <f>단가대비표!O113</f>
        <v>0</v>
      </c>
      <c r="F260" s="13">
        <f>TRUNC(E260*D260,1)</f>
        <v>0</v>
      </c>
      <c r="G260" s="12">
        <f>단가대비표!P113</f>
        <v>189600</v>
      </c>
      <c r="H260" s="13">
        <f>TRUNC(G260*D260,1)</f>
        <v>7773.6</v>
      </c>
      <c r="I260" s="12">
        <f>단가대비표!V113</f>
        <v>0</v>
      </c>
      <c r="J260" s="13">
        <f>TRUNC(I260*D260,1)</f>
        <v>0</v>
      </c>
      <c r="K260" s="12">
        <f t="shared" ref="K260:L262" si="28">TRUNC(E260+G260+I260,1)</f>
        <v>189600</v>
      </c>
      <c r="L260" s="13">
        <f t="shared" si="28"/>
        <v>7773.6</v>
      </c>
      <c r="M260" s="8" t="s">
        <v>52</v>
      </c>
      <c r="N260" s="2" t="s">
        <v>588</v>
      </c>
      <c r="O260" s="2" t="s">
        <v>940</v>
      </c>
      <c r="P260" s="2" t="s">
        <v>64</v>
      </c>
      <c r="Q260" s="2" t="s">
        <v>64</v>
      </c>
      <c r="R260" s="2" t="s">
        <v>63</v>
      </c>
      <c r="S260" s="3"/>
      <c r="T260" s="3"/>
      <c r="U260" s="3"/>
      <c r="V260" s="3">
        <v>1</v>
      </c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2" t="s">
        <v>52</v>
      </c>
      <c r="AW260" s="2" t="s">
        <v>948</v>
      </c>
      <c r="AX260" s="2" t="s">
        <v>52</v>
      </c>
      <c r="AY260" s="2" t="s">
        <v>52</v>
      </c>
    </row>
    <row r="261" spans="1:51" ht="30" customHeight="1">
      <c r="A261" s="8" t="s">
        <v>548</v>
      </c>
      <c r="B261" s="8" t="s">
        <v>549</v>
      </c>
      <c r="C261" s="8" t="s">
        <v>550</v>
      </c>
      <c r="D261" s="9">
        <v>1.4999999999999999E-2</v>
      </c>
      <c r="E261" s="12">
        <f>단가대비표!O99</f>
        <v>0</v>
      </c>
      <c r="F261" s="13">
        <f>TRUNC(E261*D261,1)</f>
        <v>0</v>
      </c>
      <c r="G261" s="12">
        <f>단가대비표!P99</f>
        <v>125427</v>
      </c>
      <c r="H261" s="13">
        <f>TRUNC(G261*D261,1)</f>
        <v>1881.4</v>
      </c>
      <c r="I261" s="12">
        <f>단가대비표!V99</f>
        <v>0</v>
      </c>
      <c r="J261" s="13">
        <f>TRUNC(I261*D261,1)</f>
        <v>0</v>
      </c>
      <c r="K261" s="12">
        <f t="shared" si="28"/>
        <v>125427</v>
      </c>
      <c r="L261" s="13">
        <f t="shared" si="28"/>
        <v>1881.4</v>
      </c>
      <c r="M261" s="8" t="s">
        <v>52</v>
      </c>
      <c r="N261" s="2" t="s">
        <v>588</v>
      </c>
      <c r="O261" s="2" t="s">
        <v>551</v>
      </c>
      <c r="P261" s="2" t="s">
        <v>64</v>
      </c>
      <c r="Q261" s="2" t="s">
        <v>64</v>
      </c>
      <c r="R261" s="2" t="s">
        <v>63</v>
      </c>
      <c r="S261" s="3"/>
      <c r="T261" s="3"/>
      <c r="U261" s="3"/>
      <c r="V261" s="3">
        <v>1</v>
      </c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2" t="s">
        <v>52</v>
      </c>
      <c r="AW261" s="2" t="s">
        <v>949</v>
      </c>
      <c r="AX261" s="2" t="s">
        <v>52</v>
      </c>
      <c r="AY261" s="2" t="s">
        <v>52</v>
      </c>
    </row>
    <row r="262" spans="1:51" ht="30" customHeight="1">
      <c r="A262" s="8" t="s">
        <v>559</v>
      </c>
      <c r="B262" s="8" t="s">
        <v>560</v>
      </c>
      <c r="C262" s="8" t="s">
        <v>341</v>
      </c>
      <c r="D262" s="9">
        <v>1</v>
      </c>
      <c r="E262" s="12">
        <v>0</v>
      </c>
      <c r="F262" s="13">
        <f>TRUNC(E262*D262,1)</f>
        <v>0</v>
      </c>
      <c r="G262" s="12">
        <v>0</v>
      </c>
      <c r="H262" s="13">
        <f>TRUNC(G262*D262,1)</f>
        <v>0</v>
      </c>
      <c r="I262" s="12">
        <f>TRUNC(SUMIF(V260:V262, RIGHTB(O262, 1), H260:H262)*U262, 2)</f>
        <v>193.1</v>
      </c>
      <c r="J262" s="13">
        <f>TRUNC(I262*D262,1)</f>
        <v>193.1</v>
      </c>
      <c r="K262" s="12">
        <f t="shared" si="28"/>
        <v>193.1</v>
      </c>
      <c r="L262" s="13">
        <f t="shared" si="28"/>
        <v>193.1</v>
      </c>
      <c r="M262" s="8" t="s">
        <v>52</v>
      </c>
      <c r="N262" s="2" t="s">
        <v>588</v>
      </c>
      <c r="O262" s="2" t="s">
        <v>561</v>
      </c>
      <c r="P262" s="2" t="s">
        <v>64</v>
      </c>
      <c r="Q262" s="2" t="s">
        <v>64</v>
      </c>
      <c r="R262" s="2" t="s">
        <v>64</v>
      </c>
      <c r="S262" s="3">
        <v>1</v>
      </c>
      <c r="T262" s="3">
        <v>2</v>
      </c>
      <c r="U262" s="3">
        <v>0.02</v>
      </c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2" t="s">
        <v>52</v>
      </c>
      <c r="AW262" s="2" t="s">
        <v>950</v>
      </c>
      <c r="AX262" s="2" t="s">
        <v>52</v>
      </c>
      <c r="AY262" s="2" t="s">
        <v>52</v>
      </c>
    </row>
    <row r="263" spans="1:51" ht="30" customHeight="1">
      <c r="A263" s="8" t="s">
        <v>553</v>
      </c>
      <c r="B263" s="8" t="s">
        <v>52</v>
      </c>
      <c r="C263" s="8" t="s">
        <v>52</v>
      </c>
      <c r="D263" s="9"/>
      <c r="E263" s="12"/>
      <c r="F263" s="13">
        <f>TRUNC(SUMIF(N260:N262, N259, F260:F262),0)</f>
        <v>0</v>
      </c>
      <c r="G263" s="12"/>
      <c r="H263" s="13">
        <f>TRUNC(SUMIF(N260:N262, N259, H260:H262),0)</f>
        <v>9655</v>
      </c>
      <c r="I263" s="12"/>
      <c r="J263" s="13">
        <f>TRUNC(SUMIF(N260:N262, N259, J260:J262),0)</f>
        <v>193</v>
      </c>
      <c r="K263" s="12"/>
      <c r="L263" s="13">
        <f>F263+H263+J263</f>
        <v>9848</v>
      </c>
      <c r="M263" s="8" t="s">
        <v>52</v>
      </c>
      <c r="N263" s="2" t="s">
        <v>67</v>
      </c>
      <c r="O263" s="2" t="s">
        <v>67</v>
      </c>
      <c r="P263" s="2" t="s">
        <v>52</v>
      </c>
      <c r="Q263" s="2" t="s">
        <v>52</v>
      </c>
      <c r="R263" s="2" t="s">
        <v>52</v>
      </c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2" t="s">
        <v>52</v>
      </c>
      <c r="AW263" s="2" t="s">
        <v>52</v>
      </c>
      <c r="AX263" s="2" t="s">
        <v>52</v>
      </c>
      <c r="AY263" s="2" t="s">
        <v>52</v>
      </c>
    </row>
    <row r="264" spans="1:51" ht="30" customHeight="1">
      <c r="A264" s="9"/>
      <c r="B264" s="9"/>
      <c r="C264" s="9"/>
      <c r="D264" s="9"/>
      <c r="E264" s="12"/>
      <c r="F264" s="13"/>
      <c r="G264" s="12"/>
      <c r="H264" s="13"/>
      <c r="I264" s="12"/>
      <c r="J264" s="13"/>
      <c r="K264" s="12"/>
      <c r="L264" s="13"/>
      <c r="M264" s="9"/>
    </row>
    <row r="265" spans="1:51" ht="30" customHeight="1">
      <c r="A265" s="183" t="s">
        <v>951</v>
      </c>
      <c r="B265" s="183"/>
      <c r="C265" s="183"/>
      <c r="D265" s="183"/>
      <c r="E265" s="184"/>
      <c r="F265" s="185"/>
      <c r="G265" s="184"/>
      <c r="H265" s="185"/>
      <c r="I265" s="184"/>
      <c r="J265" s="185"/>
      <c r="K265" s="184"/>
      <c r="L265" s="185"/>
      <c r="M265" s="183"/>
      <c r="N265" s="1" t="s">
        <v>598</v>
      </c>
    </row>
    <row r="266" spans="1:51" ht="30" customHeight="1">
      <c r="A266" s="8" t="s">
        <v>939</v>
      </c>
      <c r="B266" s="8" t="s">
        <v>678</v>
      </c>
      <c r="C266" s="8" t="s">
        <v>550</v>
      </c>
      <c r="D266" s="9">
        <v>4.5999999999999999E-2</v>
      </c>
      <c r="E266" s="12">
        <f>단가대비표!O113</f>
        <v>0</v>
      </c>
      <c r="F266" s="13">
        <f>TRUNC(E266*D266,1)</f>
        <v>0</v>
      </c>
      <c r="G266" s="12">
        <f>단가대비표!P113</f>
        <v>189600</v>
      </c>
      <c r="H266" s="13">
        <f>TRUNC(G266*D266,1)</f>
        <v>8721.6</v>
      </c>
      <c r="I266" s="12">
        <f>단가대비표!V113</f>
        <v>0</v>
      </c>
      <c r="J266" s="13">
        <f>TRUNC(I266*D266,1)</f>
        <v>0</v>
      </c>
      <c r="K266" s="12">
        <f t="shared" ref="K266:L268" si="29">TRUNC(E266+G266+I266,1)</f>
        <v>189600</v>
      </c>
      <c r="L266" s="13">
        <f t="shared" si="29"/>
        <v>8721.6</v>
      </c>
      <c r="M266" s="8" t="s">
        <v>52</v>
      </c>
      <c r="N266" s="2" t="s">
        <v>598</v>
      </c>
      <c r="O266" s="2" t="s">
        <v>940</v>
      </c>
      <c r="P266" s="2" t="s">
        <v>64</v>
      </c>
      <c r="Q266" s="2" t="s">
        <v>64</v>
      </c>
      <c r="R266" s="2" t="s">
        <v>63</v>
      </c>
      <c r="S266" s="3"/>
      <c r="T266" s="3"/>
      <c r="U266" s="3"/>
      <c r="V266" s="3">
        <v>1</v>
      </c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2" t="s">
        <v>52</v>
      </c>
      <c r="AW266" s="2" t="s">
        <v>952</v>
      </c>
      <c r="AX266" s="2" t="s">
        <v>52</v>
      </c>
      <c r="AY266" s="2" t="s">
        <v>52</v>
      </c>
    </row>
    <row r="267" spans="1:51" ht="30" customHeight="1">
      <c r="A267" s="8" t="s">
        <v>548</v>
      </c>
      <c r="B267" s="8" t="s">
        <v>549</v>
      </c>
      <c r="C267" s="8" t="s">
        <v>550</v>
      </c>
      <c r="D267" s="9">
        <v>2.3E-2</v>
      </c>
      <c r="E267" s="12">
        <f>단가대비표!O99</f>
        <v>0</v>
      </c>
      <c r="F267" s="13">
        <f>TRUNC(E267*D267,1)</f>
        <v>0</v>
      </c>
      <c r="G267" s="12">
        <f>단가대비표!P99</f>
        <v>125427</v>
      </c>
      <c r="H267" s="13">
        <f>TRUNC(G267*D267,1)</f>
        <v>2884.8</v>
      </c>
      <c r="I267" s="12">
        <f>단가대비표!V99</f>
        <v>0</v>
      </c>
      <c r="J267" s="13">
        <f>TRUNC(I267*D267,1)</f>
        <v>0</v>
      </c>
      <c r="K267" s="12">
        <f t="shared" si="29"/>
        <v>125427</v>
      </c>
      <c r="L267" s="13">
        <f t="shared" si="29"/>
        <v>2884.8</v>
      </c>
      <c r="M267" s="8" t="s">
        <v>52</v>
      </c>
      <c r="N267" s="2" t="s">
        <v>598</v>
      </c>
      <c r="O267" s="2" t="s">
        <v>551</v>
      </c>
      <c r="P267" s="2" t="s">
        <v>64</v>
      </c>
      <c r="Q267" s="2" t="s">
        <v>64</v>
      </c>
      <c r="R267" s="2" t="s">
        <v>63</v>
      </c>
      <c r="S267" s="3"/>
      <c r="T267" s="3"/>
      <c r="U267" s="3"/>
      <c r="V267" s="3">
        <v>1</v>
      </c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2" t="s">
        <v>52</v>
      </c>
      <c r="AW267" s="2" t="s">
        <v>953</v>
      </c>
      <c r="AX267" s="2" t="s">
        <v>52</v>
      </c>
      <c r="AY267" s="2" t="s">
        <v>52</v>
      </c>
    </row>
    <row r="268" spans="1:51" ht="30" customHeight="1">
      <c r="A268" s="8" t="s">
        <v>559</v>
      </c>
      <c r="B268" s="8" t="s">
        <v>954</v>
      </c>
      <c r="C268" s="8" t="s">
        <v>341</v>
      </c>
      <c r="D268" s="9">
        <v>1</v>
      </c>
      <c r="E268" s="12">
        <v>0</v>
      </c>
      <c r="F268" s="13">
        <f>TRUNC(E268*D268,1)</f>
        <v>0</v>
      </c>
      <c r="G268" s="12">
        <v>0</v>
      </c>
      <c r="H268" s="13">
        <f>TRUNC(G268*D268,1)</f>
        <v>0</v>
      </c>
      <c r="I268" s="12">
        <f>TRUNC(SUMIF(V266:V268, RIGHTB(O268, 1), H266:H268)*U268, 2)</f>
        <v>116.06</v>
      </c>
      <c r="J268" s="13">
        <f>TRUNC(I268*D268,1)</f>
        <v>116</v>
      </c>
      <c r="K268" s="12">
        <f t="shared" si="29"/>
        <v>116</v>
      </c>
      <c r="L268" s="13">
        <f t="shared" si="29"/>
        <v>116</v>
      </c>
      <c r="M268" s="8" t="s">
        <v>52</v>
      </c>
      <c r="N268" s="2" t="s">
        <v>598</v>
      </c>
      <c r="O268" s="2" t="s">
        <v>561</v>
      </c>
      <c r="P268" s="2" t="s">
        <v>64</v>
      </c>
      <c r="Q268" s="2" t="s">
        <v>64</v>
      </c>
      <c r="R268" s="2" t="s">
        <v>64</v>
      </c>
      <c r="S268" s="3">
        <v>1</v>
      </c>
      <c r="T268" s="3">
        <v>2</v>
      </c>
      <c r="U268" s="3">
        <v>0.01</v>
      </c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2" t="s">
        <v>52</v>
      </c>
      <c r="AW268" s="2" t="s">
        <v>955</v>
      </c>
      <c r="AX268" s="2" t="s">
        <v>52</v>
      </c>
      <c r="AY268" s="2" t="s">
        <v>52</v>
      </c>
    </row>
    <row r="269" spans="1:51" ht="30" customHeight="1">
      <c r="A269" s="8" t="s">
        <v>553</v>
      </c>
      <c r="B269" s="8" t="s">
        <v>52</v>
      </c>
      <c r="C269" s="8" t="s">
        <v>52</v>
      </c>
      <c r="D269" s="9"/>
      <c r="E269" s="12"/>
      <c r="F269" s="13">
        <f>TRUNC(SUMIF(N266:N268, N265, F266:F268),0)</f>
        <v>0</v>
      </c>
      <c r="G269" s="12"/>
      <c r="H269" s="13">
        <f>TRUNC(SUMIF(N266:N268, N265, H266:H268),0)</f>
        <v>11606</v>
      </c>
      <c r="I269" s="12"/>
      <c r="J269" s="13">
        <f>TRUNC(SUMIF(N266:N268, N265, J266:J268),0)</f>
        <v>116</v>
      </c>
      <c r="K269" s="12"/>
      <c r="L269" s="13">
        <f>F269+H269+J269</f>
        <v>11722</v>
      </c>
      <c r="M269" s="8" t="s">
        <v>52</v>
      </c>
      <c r="N269" s="2" t="s">
        <v>67</v>
      </c>
      <c r="O269" s="2" t="s">
        <v>67</v>
      </c>
      <c r="P269" s="2" t="s">
        <v>52</v>
      </c>
      <c r="Q269" s="2" t="s">
        <v>52</v>
      </c>
      <c r="R269" s="2" t="s">
        <v>52</v>
      </c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2" t="s">
        <v>52</v>
      </c>
      <c r="AW269" s="2" t="s">
        <v>52</v>
      </c>
      <c r="AX269" s="2" t="s">
        <v>52</v>
      </c>
      <c r="AY269" s="2" t="s">
        <v>52</v>
      </c>
    </row>
    <row r="270" spans="1:51" ht="30" customHeight="1">
      <c r="A270" s="9"/>
      <c r="B270" s="9"/>
      <c r="C270" s="9"/>
      <c r="D270" s="9"/>
      <c r="E270" s="12"/>
      <c r="F270" s="13"/>
      <c r="G270" s="12"/>
      <c r="H270" s="13"/>
      <c r="I270" s="12"/>
      <c r="J270" s="13"/>
      <c r="K270" s="12"/>
      <c r="L270" s="13"/>
      <c r="M270" s="9"/>
    </row>
    <row r="271" spans="1:51" ht="30" customHeight="1">
      <c r="A271" s="183" t="s">
        <v>956</v>
      </c>
      <c r="B271" s="183"/>
      <c r="C271" s="183"/>
      <c r="D271" s="183"/>
      <c r="E271" s="184"/>
      <c r="F271" s="185"/>
      <c r="G271" s="184"/>
      <c r="H271" s="185"/>
      <c r="I271" s="184"/>
      <c r="J271" s="185"/>
      <c r="K271" s="184"/>
      <c r="L271" s="185"/>
      <c r="M271" s="183"/>
      <c r="N271" s="1" t="s">
        <v>603</v>
      </c>
    </row>
    <row r="272" spans="1:51" ht="30" customHeight="1">
      <c r="A272" s="8" t="s">
        <v>957</v>
      </c>
      <c r="B272" s="8" t="s">
        <v>958</v>
      </c>
      <c r="C272" s="8" t="s">
        <v>100</v>
      </c>
      <c r="D272" s="9">
        <v>2.33</v>
      </c>
      <c r="E272" s="12">
        <f>단가대비표!O49</f>
        <v>2580</v>
      </c>
      <c r="F272" s="13">
        <f>TRUNC(E272*D272,1)</f>
        <v>6011.4</v>
      </c>
      <c r="G272" s="12">
        <f>단가대비표!P49</f>
        <v>0</v>
      </c>
      <c r="H272" s="13">
        <f>TRUNC(G272*D272,1)</f>
        <v>0</v>
      </c>
      <c r="I272" s="12">
        <f>단가대비표!V49</f>
        <v>0</v>
      </c>
      <c r="J272" s="13">
        <f>TRUNC(I272*D272,1)</f>
        <v>0</v>
      </c>
      <c r="K272" s="12">
        <f t="shared" ref="K272:L274" si="30">TRUNC(E272+G272+I272,1)</f>
        <v>2580</v>
      </c>
      <c r="L272" s="13">
        <f t="shared" si="30"/>
        <v>6011.4</v>
      </c>
      <c r="M272" s="8" t="s">
        <v>52</v>
      </c>
      <c r="N272" s="2" t="s">
        <v>603</v>
      </c>
      <c r="O272" s="2" t="s">
        <v>959</v>
      </c>
      <c r="P272" s="2" t="s">
        <v>64</v>
      </c>
      <c r="Q272" s="2" t="s">
        <v>64</v>
      </c>
      <c r="R272" s="2" t="s">
        <v>63</v>
      </c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2" t="s">
        <v>52</v>
      </c>
      <c r="AW272" s="2" t="s">
        <v>960</v>
      </c>
      <c r="AX272" s="2" t="s">
        <v>52</v>
      </c>
      <c r="AY272" s="2" t="s">
        <v>52</v>
      </c>
    </row>
    <row r="273" spans="1:51" ht="30" customHeight="1">
      <c r="A273" s="8" t="s">
        <v>961</v>
      </c>
      <c r="B273" s="8" t="s">
        <v>962</v>
      </c>
      <c r="C273" s="8" t="s">
        <v>100</v>
      </c>
      <c r="D273" s="9">
        <v>2.1</v>
      </c>
      <c r="E273" s="12">
        <f>단가대비표!O48</f>
        <v>2140</v>
      </c>
      <c r="F273" s="13">
        <f>TRUNC(E273*D273,1)</f>
        <v>4494</v>
      </c>
      <c r="G273" s="12">
        <f>단가대비표!P48</f>
        <v>0</v>
      </c>
      <c r="H273" s="13">
        <f>TRUNC(G273*D273,1)</f>
        <v>0</v>
      </c>
      <c r="I273" s="12">
        <f>단가대비표!V48</f>
        <v>0</v>
      </c>
      <c r="J273" s="13">
        <f>TRUNC(I273*D273,1)</f>
        <v>0</v>
      </c>
      <c r="K273" s="12">
        <f t="shared" si="30"/>
        <v>2140</v>
      </c>
      <c r="L273" s="13">
        <f t="shared" si="30"/>
        <v>4494</v>
      </c>
      <c r="M273" s="8" t="s">
        <v>52</v>
      </c>
      <c r="N273" s="2" t="s">
        <v>603</v>
      </c>
      <c r="O273" s="2" t="s">
        <v>963</v>
      </c>
      <c r="P273" s="2" t="s">
        <v>64</v>
      </c>
      <c r="Q273" s="2" t="s">
        <v>64</v>
      </c>
      <c r="R273" s="2" t="s">
        <v>63</v>
      </c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2" t="s">
        <v>52</v>
      </c>
      <c r="AW273" s="2" t="s">
        <v>964</v>
      </c>
      <c r="AX273" s="2" t="s">
        <v>52</v>
      </c>
      <c r="AY273" s="2" t="s">
        <v>52</v>
      </c>
    </row>
    <row r="274" spans="1:51" ht="30" customHeight="1">
      <c r="A274" s="8" t="s">
        <v>965</v>
      </c>
      <c r="B274" s="8" t="s">
        <v>52</v>
      </c>
      <c r="C274" s="8" t="s">
        <v>409</v>
      </c>
      <c r="D274" s="9">
        <v>4.0000000000000001E-3</v>
      </c>
      <c r="E274" s="12">
        <f>일위대가목록!E55</f>
        <v>50435</v>
      </c>
      <c r="F274" s="13">
        <f>TRUNC(E274*D274,1)</f>
        <v>201.7</v>
      </c>
      <c r="G274" s="12">
        <f>일위대가목록!F55</f>
        <v>487463</v>
      </c>
      <c r="H274" s="13">
        <f>TRUNC(G274*D274,1)</f>
        <v>1949.8</v>
      </c>
      <c r="I274" s="12">
        <f>일위대가목록!G55</f>
        <v>206765</v>
      </c>
      <c r="J274" s="13">
        <f>TRUNC(I274*D274,1)</f>
        <v>827</v>
      </c>
      <c r="K274" s="12">
        <f t="shared" si="30"/>
        <v>744663</v>
      </c>
      <c r="L274" s="13">
        <f t="shared" si="30"/>
        <v>2978.5</v>
      </c>
      <c r="M274" s="8" t="s">
        <v>966</v>
      </c>
      <c r="N274" s="2" t="s">
        <v>603</v>
      </c>
      <c r="O274" s="2" t="s">
        <v>967</v>
      </c>
      <c r="P274" s="2" t="s">
        <v>63</v>
      </c>
      <c r="Q274" s="2" t="s">
        <v>64</v>
      </c>
      <c r="R274" s="2" t="s">
        <v>64</v>
      </c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2" t="s">
        <v>52</v>
      </c>
      <c r="AW274" s="2" t="s">
        <v>968</v>
      </c>
      <c r="AX274" s="2" t="s">
        <v>52</v>
      </c>
      <c r="AY274" s="2" t="s">
        <v>52</v>
      </c>
    </row>
    <row r="275" spans="1:51" ht="30" customHeight="1">
      <c r="A275" s="8" t="s">
        <v>553</v>
      </c>
      <c r="B275" s="8" t="s">
        <v>52</v>
      </c>
      <c r="C275" s="8" t="s">
        <v>52</v>
      </c>
      <c r="D275" s="9"/>
      <c r="E275" s="12"/>
      <c r="F275" s="13">
        <f>TRUNC(SUMIF(N272:N274, N271, F272:F274),0)</f>
        <v>10707</v>
      </c>
      <c r="G275" s="12"/>
      <c r="H275" s="13">
        <f>TRUNC(SUMIF(N272:N274, N271, H272:H274),0)</f>
        <v>1949</v>
      </c>
      <c r="I275" s="12"/>
      <c r="J275" s="13">
        <f>TRUNC(SUMIF(N272:N274, N271, J272:J274),0)</f>
        <v>827</v>
      </c>
      <c r="K275" s="12"/>
      <c r="L275" s="13">
        <f>F275+H275+J275</f>
        <v>13483</v>
      </c>
      <c r="M275" s="8" t="s">
        <v>52</v>
      </c>
      <c r="N275" s="2" t="s">
        <v>67</v>
      </c>
      <c r="O275" s="2" t="s">
        <v>67</v>
      </c>
      <c r="P275" s="2" t="s">
        <v>52</v>
      </c>
      <c r="Q275" s="2" t="s">
        <v>52</v>
      </c>
      <c r="R275" s="2" t="s">
        <v>52</v>
      </c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2" t="s">
        <v>52</v>
      </c>
      <c r="AW275" s="2" t="s">
        <v>52</v>
      </c>
      <c r="AX275" s="2" t="s">
        <v>52</v>
      </c>
      <c r="AY275" s="2" t="s">
        <v>52</v>
      </c>
    </row>
    <row r="276" spans="1:51" ht="30" customHeight="1">
      <c r="A276" s="9"/>
      <c r="B276" s="9"/>
      <c r="C276" s="9"/>
      <c r="D276" s="9"/>
      <c r="E276" s="12"/>
      <c r="F276" s="13"/>
      <c r="G276" s="12"/>
      <c r="H276" s="13"/>
      <c r="I276" s="12"/>
      <c r="J276" s="13"/>
      <c r="K276" s="12"/>
      <c r="L276" s="13"/>
      <c r="M276" s="9"/>
    </row>
    <row r="277" spans="1:51" ht="30" customHeight="1">
      <c r="A277" s="183" t="s">
        <v>969</v>
      </c>
      <c r="B277" s="183"/>
      <c r="C277" s="183"/>
      <c r="D277" s="183"/>
      <c r="E277" s="184"/>
      <c r="F277" s="185"/>
      <c r="G277" s="184"/>
      <c r="H277" s="185"/>
      <c r="I277" s="184"/>
      <c r="J277" s="185"/>
      <c r="K277" s="184"/>
      <c r="L277" s="185"/>
      <c r="M277" s="183"/>
      <c r="N277" s="1" t="s">
        <v>967</v>
      </c>
    </row>
    <row r="278" spans="1:51" ht="30" customHeight="1">
      <c r="A278" s="8" t="s">
        <v>887</v>
      </c>
      <c r="B278" s="8" t="s">
        <v>678</v>
      </c>
      <c r="C278" s="8" t="s">
        <v>550</v>
      </c>
      <c r="D278" s="9">
        <v>1.67</v>
      </c>
      <c r="E278" s="12">
        <f>단가대비표!O106</f>
        <v>0</v>
      </c>
      <c r="F278" s="13">
        <f>TRUNC(E278*D278,1)</f>
        <v>0</v>
      </c>
      <c r="G278" s="12">
        <f>단가대비표!P106</f>
        <v>195321</v>
      </c>
      <c r="H278" s="13">
        <f>TRUNC(G278*D278,1)</f>
        <v>326186</v>
      </c>
      <c r="I278" s="12">
        <f>단가대비표!V106</f>
        <v>0</v>
      </c>
      <c r="J278" s="13">
        <f>TRUNC(I278*D278,1)</f>
        <v>0</v>
      </c>
      <c r="K278" s="12">
        <f t="shared" ref="K278:L280" si="31">TRUNC(E278+G278+I278,1)</f>
        <v>195321</v>
      </c>
      <c r="L278" s="13">
        <f t="shared" si="31"/>
        <v>326186</v>
      </c>
      <c r="M278" s="8" t="s">
        <v>52</v>
      </c>
      <c r="N278" s="2" t="s">
        <v>967</v>
      </c>
      <c r="O278" s="2" t="s">
        <v>888</v>
      </c>
      <c r="P278" s="2" t="s">
        <v>64</v>
      </c>
      <c r="Q278" s="2" t="s">
        <v>64</v>
      </c>
      <c r="R278" s="2" t="s">
        <v>63</v>
      </c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2" t="s">
        <v>52</v>
      </c>
      <c r="AW278" s="2" t="s">
        <v>970</v>
      </c>
      <c r="AX278" s="2" t="s">
        <v>52</v>
      </c>
      <c r="AY278" s="2" t="s">
        <v>52</v>
      </c>
    </row>
    <row r="279" spans="1:51" ht="30" customHeight="1">
      <c r="A279" s="8" t="s">
        <v>898</v>
      </c>
      <c r="B279" s="8" t="s">
        <v>549</v>
      </c>
      <c r="C279" s="8" t="s">
        <v>550</v>
      </c>
      <c r="D279" s="9">
        <v>0.42</v>
      </c>
      <c r="E279" s="12">
        <f>단가대비표!O100</f>
        <v>0</v>
      </c>
      <c r="F279" s="13">
        <f>TRUNC(E279*D279,1)</f>
        <v>0</v>
      </c>
      <c r="G279" s="12">
        <f>단가대비표!P100</f>
        <v>152019</v>
      </c>
      <c r="H279" s="13">
        <f>TRUNC(G279*D279,1)</f>
        <v>63847.9</v>
      </c>
      <c r="I279" s="12">
        <f>단가대비표!V100</f>
        <v>0</v>
      </c>
      <c r="J279" s="13">
        <f>TRUNC(I279*D279,1)</f>
        <v>0</v>
      </c>
      <c r="K279" s="12">
        <f t="shared" si="31"/>
        <v>152019</v>
      </c>
      <c r="L279" s="13">
        <f t="shared" si="31"/>
        <v>63847.9</v>
      </c>
      <c r="M279" s="8" t="s">
        <v>52</v>
      </c>
      <c r="N279" s="2" t="s">
        <v>967</v>
      </c>
      <c r="O279" s="2" t="s">
        <v>899</v>
      </c>
      <c r="P279" s="2" t="s">
        <v>64</v>
      </c>
      <c r="Q279" s="2" t="s">
        <v>64</v>
      </c>
      <c r="R279" s="2" t="s">
        <v>63</v>
      </c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2" t="s">
        <v>52</v>
      </c>
      <c r="AW279" s="2" t="s">
        <v>971</v>
      </c>
      <c r="AX279" s="2" t="s">
        <v>52</v>
      </c>
      <c r="AY279" s="2" t="s">
        <v>52</v>
      </c>
    </row>
    <row r="280" spans="1:51" ht="30" customHeight="1">
      <c r="A280" s="8" t="s">
        <v>865</v>
      </c>
      <c r="B280" s="8" t="s">
        <v>972</v>
      </c>
      <c r="C280" s="8" t="s">
        <v>867</v>
      </c>
      <c r="D280" s="9">
        <v>2.5</v>
      </c>
      <c r="E280" s="12">
        <f>일위대가목록!E56</f>
        <v>20174</v>
      </c>
      <c r="F280" s="13">
        <f>TRUNC(E280*D280,1)</f>
        <v>50435</v>
      </c>
      <c r="G280" s="12">
        <f>일위대가목록!F56</f>
        <v>38972</v>
      </c>
      <c r="H280" s="13">
        <f>TRUNC(G280*D280,1)</f>
        <v>97430</v>
      </c>
      <c r="I280" s="12">
        <f>일위대가목록!G56</f>
        <v>82706</v>
      </c>
      <c r="J280" s="13">
        <f>TRUNC(I280*D280,1)</f>
        <v>206765</v>
      </c>
      <c r="K280" s="12">
        <f t="shared" si="31"/>
        <v>141852</v>
      </c>
      <c r="L280" s="13">
        <f t="shared" si="31"/>
        <v>354630</v>
      </c>
      <c r="M280" s="8" t="s">
        <v>973</v>
      </c>
      <c r="N280" s="2" t="s">
        <v>967</v>
      </c>
      <c r="O280" s="2" t="s">
        <v>974</v>
      </c>
      <c r="P280" s="2" t="s">
        <v>63</v>
      </c>
      <c r="Q280" s="2" t="s">
        <v>64</v>
      </c>
      <c r="R280" s="2" t="s">
        <v>64</v>
      </c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2" t="s">
        <v>52</v>
      </c>
      <c r="AW280" s="2" t="s">
        <v>975</v>
      </c>
      <c r="AX280" s="2" t="s">
        <v>52</v>
      </c>
      <c r="AY280" s="2" t="s">
        <v>52</v>
      </c>
    </row>
    <row r="281" spans="1:51" ht="30" customHeight="1">
      <c r="A281" s="8" t="s">
        <v>553</v>
      </c>
      <c r="B281" s="8" t="s">
        <v>52</v>
      </c>
      <c r="C281" s="8" t="s">
        <v>52</v>
      </c>
      <c r="D281" s="9"/>
      <c r="E281" s="12"/>
      <c r="F281" s="13">
        <f>TRUNC(SUMIF(N278:N280, N277, F278:F280),0)</f>
        <v>50435</v>
      </c>
      <c r="G281" s="12"/>
      <c r="H281" s="13">
        <f>TRUNC(SUMIF(N278:N280, N277, H278:H280),0)</f>
        <v>487463</v>
      </c>
      <c r="I281" s="12"/>
      <c r="J281" s="13">
        <f>TRUNC(SUMIF(N278:N280, N277, J278:J280),0)</f>
        <v>206765</v>
      </c>
      <c r="K281" s="12"/>
      <c r="L281" s="13">
        <f>F281+H281+J281</f>
        <v>744663</v>
      </c>
      <c r="M281" s="8" t="s">
        <v>52</v>
      </c>
      <c r="N281" s="2" t="s">
        <v>67</v>
      </c>
      <c r="O281" s="2" t="s">
        <v>67</v>
      </c>
      <c r="P281" s="2" t="s">
        <v>52</v>
      </c>
      <c r="Q281" s="2" t="s">
        <v>52</v>
      </c>
      <c r="R281" s="2" t="s">
        <v>52</v>
      </c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2" t="s">
        <v>52</v>
      </c>
      <c r="AW281" s="2" t="s">
        <v>52</v>
      </c>
      <c r="AX281" s="2" t="s">
        <v>52</v>
      </c>
      <c r="AY281" s="2" t="s">
        <v>52</v>
      </c>
    </row>
    <row r="282" spans="1:51" ht="30" customHeight="1">
      <c r="A282" s="9"/>
      <c r="B282" s="9"/>
      <c r="C282" s="9"/>
      <c r="D282" s="9"/>
      <c r="E282" s="12"/>
      <c r="F282" s="13"/>
      <c r="G282" s="12"/>
      <c r="H282" s="13"/>
      <c r="I282" s="12"/>
      <c r="J282" s="13"/>
      <c r="K282" s="12"/>
      <c r="L282" s="13"/>
      <c r="M282" s="9"/>
    </row>
    <row r="283" spans="1:51" ht="30" customHeight="1">
      <c r="A283" s="183" t="s">
        <v>976</v>
      </c>
      <c r="B283" s="183"/>
      <c r="C283" s="183"/>
      <c r="D283" s="183"/>
      <c r="E283" s="184"/>
      <c r="F283" s="185"/>
      <c r="G283" s="184"/>
      <c r="H283" s="185"/>
      <c r="I283" s="184"/>
      <c r="J283" s="185"/>
      <c r="K283" s="184"/>
      <c r="L283" s="185"/>
      <c r="M283" s="183"/>
      <c r="N283" s="1" t="s">
        <v>974</v>
      </c>
    </row>
    <row r="284" spans="1:51" ht="30" customHeight="1">
      <c r="A284" s="8" t="s">
        <v>865</v>
      </c>
      <c r="B284" s="8" t="s">
        <v>972</v>
      </c>
      <c r="C284" s="8" t="s">
        <v>323</v>
      </c>
      <c r="D284" s="9">
        <v>0.17369999999999999</v>
      </c>
      <c r="E284" s="12">
        <f>단가대비표!O10</f>
        <v>0</v>
      </c>
      <c r="F284" s="13">
        <f>TRUNC(E284*D284,1)</f>
        <v>0</v>
      </c>
      <c r="G284" s="12">
        <f>단가대비표!P10</f>
        <v>0</v>
      </c>
      <c r="H284" s="13">
        <f>TRUNC(G284*D284,1)</f>
        <v>0</v>
      </c>
      <c r="I284" s="12">
        <f>단가대비표!V10</f>
        <v>476148</v>
      </c>
      <c r="J284" s="13">
        <f>TRUNC(I284*D284,1)</f>
        <v>82706.899999999994</v>
      </c>
      <c r="K284" s="12">
        <f t="shared" ref="K284:L287" si="32">TRUNC(E284+G284+I284,1)</f>
        <v>476148</v>
      </c>
      <c r="L284" s="13">
        <f t="shared" si="32"/>
        <v>82706.899999999994</v>
      </c>
      <c r="M284" s="8" t="s">
        <v>978</v>
      </c>
      <c r="N284" s="2" t="s">
        <v>974</v>
      </c>
      <c r="O284" s="2" t="s">
        <v>979</v>
      </c>
      <c r="P284" s="2" t="s">
        <v>64</v>
      </c>
      <c r="Q284" s="2" t="s">
        <v>64</v>
      </c>
      <c r="R284" s="2" t="s">
        <v>63</v>
      </c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2" t="s">
        <v>52</v>
      </c>
      <c r="AW284" s="2" t="s">
        <v>980</v>
      </c>
      <c r="AX284" s="2" t="s">
        <v>52</v>
      </c>
      <c r="AY284" s="2" t="s">
        <v>52</v>
      </c>
    </row>
    <row r="285" spans="1:51" ht="30" customHeight="1">
      <c r="A285" s="8" t="s">
        <v>981</v>
      </c>
      <c r="B285" s="8" t="s">
        <v>982</v>
      </c>
      <c r="C285" s="8" t="s">
        <v>626</v>
      </c>
      <c r="D285" s="9">
        <v>10</v>
      </c>
      <c r="E285" s="12">
        <f>단가대비표!O22</f>
        <v>1285</v>
      </c>
      <c r="F285" s="13">
        <f>TRUNC(E285*D285,1)</f>
        <v>12850</v>
      </c>
      <c r="G285" s="12">
        <f>단가대비표!P22</f>
        <v>0</v>
      </c>
      <c r="H285" s="13">
        <f>TRUNC(G285*D285,1)</f>
        <v>0</v>
      </c>
      <c r="I285" s="12">
        <f>단가대비표!V22</f>
        <v>0</v>
      </c>
      <c r="J285" s="13">
        <f>TRUNC(I285*D285,1)</f>
        <v>0</v>
      </c>
      <c r="K285" s="12">
        <f t="shared" si="32"/>
        <v>1285</v>
      </c>
      <c r="L285" s="13">
        <f t="shared" si="32"/>
        <v>12850</v>
      </c>
      <c r="M285" s="8" t="s">
        <v>52</v>
      </c>
      <c r="N285" s="2" t="s">
        <v>974</v>
      </c>
      <c r="O285" s="2" t="s">
        <v>983</v>
      </c>
      <c r="P285" s="2" t="s">
        <v>64</v>
      </c>
      <c r="Q285" s="2" t="s">
        <v>64</v>
      </c>
      <c r="R285" s="2" t="s">
        <v>63</v>
      </c>
      <c r="S285" s="3"/>
      <c r="T285" s="3"/>
      <c r="U285" s="3"/>
      <c r="V285" s="3">
        <v>1</v>
      </c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2" t="s">
        <v>52</v>
      </c>
      <c r="AW285" s="2" t="s">
        <v>984</v>
      </c>
      <c r="AX285" s="2" t="s">
        <v>52</v>
      </c>
      <c r="AY285" s="2" t="s">
        <v>52</v>
      </c>
    </row>
    <row r="286" spans="1:51" ht="30" customHeight="1">
      <c r="A286" s="8" t="s">
        <v>638</v>
      </c>
      <c r="B286" s="8" t="s">
        <v>985</v>
      </c>
      <c r="C286" s="8" t="s">
        <v>341</v>
      </c>
      <c r="D286" s="9">
        <v>1</v>
      </c>
      <c r="E286" s="12">
        <f>TRUNC(SUMIF(V284:V287, RIGHTB(O286, 1), F284:F287)*U286, 2)</f>
        <v>7324.5</v>
      </c>
      <c r="F286" s="13">
        <f>TRUNC(E286*D286,1)</f>
        <v>7324.5</v>
      </c>
      <c r="G286" s="12">
        <v>0</v>
      </c>
      <c r="H286" s="13">
        <f>TRUNC(G286*D286,1)</f>
        <v>0</v>
      </c>
      <c r="I286" s="12">
        <v>0</v>
      </c>
      <c r="J286" s="13">
        <f>TRUNC(I286*D286,1)</f>
        <v>0</v>
      </c>
      <c r="K286" s="12">
        <f t="shared" si="32"/>
        <v>7324.5</v>
      </c>
      <c r="L286" s="13">
        <f t="shared" si="32"/>
        <v>7324.5</v>
      </c>
      <c r="M286" s="8" t="s">
        <v>52</v>
      </c>
      <c r="N286" s="2" t="s">
        <v>974</v>
      </c>
      <c r="O286" s="2" t="s">
        <v>561</v>
      </c>
      <c r="P286" s="2" t="s">
        <v>64</v>
      </c>
      <c r="Q286" s="2" t="s">
        <v>64</v>
      </c>
      <c r="R286" s="2" t="s">
        <v>64</v>
      </c>
      <c r="S286" s="3">
        <v>0</v>
      </c>
      <c r="T286" s="3">
        <v>0</v>
      </c>
      <c r="U286" s="3">
        <v>0.56999999999999995</v>
      </c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2" t="s">
        <v>52</v>
      </c>
      <c r="AW286" s="2" t="s">
        <v>986</v>
      </c>
      <c r="AX286" s="2" t="s">
        <v>52</v>
      </c>
      <c r="AY286" s="2" t="s">
        <v>52</v>
      </c>
    </row>
    <row r="287" spans="1:51" ht="30" customHeight="1">
      <c r="A287" s="8" t="s">
        <v>987</v>
      </c>
      <c r="B287" s="8" t="s">
        <v>549</v>
      </c>
      <c r="C287" s="8" t="s">
        <v>550</v>
      </c>
      <c r="D287" s="9">
        <v>1</v>
      </c>
      <c r="E287" s="12">
        <f>TRUNC(단가대비표!O116*1/8*16/12*25/20, 1)</f>
        <v>0</v>
      </c>
      <c r="F287" s="13">
        <f>TRUNC(E287*D287,1)</f>
        <v>0</v>
      </c>
      <c r="G287" s="12">
        <f>TRUNC(단가대비표!P116*1/8*16/12*25/20, 1)</f>
        <v>38972.699999999997</v>
      </c>
      <c r="H287" s="13">
        <f>TRUNC(G287*D287,1)</f>
        <v>38972.699999999997</v>
      </c>
      <c r="I287" s="12">
        <f>TRUNC(단가대비표!V116*1/8*16/12*25/20, 1)</f>
        <v>0</v>
      </c>
      <c r="J287" s="13">
        <f>TRUNC(I287*D287,1)</f>
        <v>0</v>
      </c>
      <c r="K287" s="12">
        <f t="shared" si="32"/>
        <v>38972.699999999997</v>
      </c>
      <c r="L287" s="13">
        <f t="shared" si="32"/>
        <v>38972.699999999997</v>
      </c>
      <c r="M287" s="8" t="s">
        <v>52</v>
      </c>
      <c r="N287" s="2" t="s">
        <v>974</v>
      </c>
      <c r="O287" s="2" t="s">
        <v>988</v>
      </c>
      <c r="P287" s="2" t="s">
        <v>64</v>
      </c>
      <c r="Q287" s="2" t="s">
        <v>64</v>
      </c>
      <c r="R287" s="2" t="s">
        <v>63</v>
      </c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2" t="s">
        <v>52</v>
      </c>
      <c r="AW287" s="2" t="s">
        <v>989</v>
      </c>
      <c r="AX287" s="2" t="s">
        <v>63</v>
      </c>
      <c r="AY287" s="2" t="s">
        <v>52</v>
      </c>
    </row>
    <row r="288" spans="1:51" ht="30" customHeight="1">
      <c r="A288" s="8" t="s">
        <v>553</v>
      </c>
      <c r="B288" s="8" t="s">
        <v>52</v>
      </c>
      <c r="C288" s="8" t="s">
        <v>52</v>
      </c>
      <c r="D288" s="9"/>
      <c r="E288" s="12"/>
      <c r="F288" s="13">
        <f>TRUNC(SUMIF(N284:N287, N283, F284:F287),0)</f>
        <v>20174</v>
      </c>
      <c r="G288" s="12"/>
      <c r="H288" s="13">
        <f>TRUNC(SUMIF(N284:N287, N283, H284:H287),0)</f>
        <v>38972</v>
      </c>
      <c r="I288" s="12"/>
      <c r="J288" s="13">
        <f>TRUNC(SUMIF(N284:N287, N283, J284:J287),0)</f>
        <v>82706</v>
      </c>
      <c r="K288" s="12"/>
      <c r="L288" s="13">
        <f>F288+H288+J288</f>
        <v>141852</v>
      </c>
      <c r="M288" s="8" t="s">
        <v>52</v>
      </c>
      <c r="N288" s="2" t="s">
        <v>67</v>
      </c>
      <c r="O288" s="2" t="s">
        <v>67</v>
      </c>
      <c r="P288" s="2" t="s">
        <v>52</v>
      </c>
      <c r="Q288" s="2" t="s">
        <v>52</v>
      </c>
      <c r="R288" s="2" t="s">
        <v>52</v>
      </c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2" t="s">
        <v>52</v>
      </c>
      <c r="AW288" s="2" t="s">
        <v>52</v>
      </c>
      <c r="AX288" s="2" t="s">
        <v>52</v>
      </c>
      <c r="AY288" s="2" t="s">
        <v>52</v>
      </c>
    </row>
    <row r="289" spans="1:51" ht="30" customHeight="1">
      <c r="A289" s="9"/>
      <c r="B289" s="9"/>
      <c r="C289" s="9"/>
      <c r="D289" s="9"/>
      <c r="E289" s="12"/>
      <c r="F289" s="13"/>
      <c r="G289" s="12"/>
      <c r="H289" s="13"/>
      <c r="I289" s="12"/>
      <c r="J289" s="13"/>
      <c r="K289" s="12"/>
      <c r="L289" s="13"/>
      <c r="M289" s="9"/>
    </row>
    <row r="290" spans="1:51" ht="30" customHeight="1">
      <c r="A290" s="183" t="s">
        <v>990</v>
      </c>
      <c r="B290" s="183"/>
      <c r="C290" s="183"/>
      <c r="D290" s="183"/>
      <c r="E290" s="184"/>
      <c r="F290" s="185"/>
      <c r="G290" s="184"/>
      <c r="H290" s="185"/>
      <c r="I290" s="184"/>
      <c r="J290" s="185"/>
      <c r="K290" s="184"/>
      <c r="L290" s="185"/>
      <c r="M290" s="183"/>
      <c r="N290" s="1" t="s">
        <v>631</v>
      </c>
    </row>
    <row r="291" spans="1:51" ht="30" customHeight="1">
      <c r="A291" s="8" t="s">
        <v>991</v>
      </c>
      <c r="B291" s="8" t="s">
        <v>992</v>
      </c>
      <c r="C291" s="8" t="s">
        <v>550</v>
      </c>
      <c r="D291" s="9">
        <v>2.5000000000000001E-2</v>
      </c>
      <c r="E291" s="12">
        <f>단가대비표!O119</f>
        <v>0</v>
      </c>
      <c r="F291" s="13">
        <f>TRUNC(E291*D291,1)</f>
        <v>0</v>
      </c>
      <c r="G291" s="12">
        <f>단가대비표!P119</f>
        <v>167882</v>
      </c>
      <c r="H291" s="13">
        <f>TRUNC(G291*D291,1)</f>
        <v>4197</v>
      </c>
      <c r="I291" s="12">
        <f>단가대비표!V119</f>
        <v>0</v>
      </c>
      <c r="J291" s="13">
        <f>TRUNC(I291*D291,1)</f>
        <v>0</v>
      </c>
      <c r="K291" s="12">
        <f>TRUNC(E291+G291+I291,1)</f>
        <v>167882</v>
      </c>
      <c r="L291" s="13">
        <f>TRUNC(F291+H291+J291,1)</f>
        <v>4197</v>
      </c>
      <c r="M291" s="8" t="s">
        <v>52</v>
      </c>
      <c r="N291" s="2" t="s">
        <v>631</v>
      </c>
      <c r="O291" s="2" t="s">
        <v>993</v>
      </c>
      <c r="P291" s="2" t="s">
        <v>64</v>
      </c>
      <c r="Q291" s="2" t="s">
        <v>64</v>
      </c>
      <c r="R291" s="2" t="s">
        <v>63</v>
      </c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2" t="s">
        <v>52</v>
      </c>
      <c r="AW291" s="2" t="s">
        <v>994</v>
      </c>
      <c r="AX291" s="2" t="s">
        <v>52</v>
      </c>
      <c r="AY291" s="2" t="s">
        <v>52</v>
      </c>
    </row>
    <row r="292" spans="1:51" ht="30" customHeight="1">
      <c r="A292" s="8" t="s">
        <v>553</v>
      </c>
      <c r="B292" s="8" t="s">
        <v>52</v>
      </c>
      <c r="C292" s="8" t="s">
        <v>52</v>
      </c>
      <c r="D292" s="9"/>
      <c r="E292" s="12"/>
      <c r="F292" s="13">
        <f>TRUNC(SUMIF(N291:N291, N290, F291:F291),0)</f>
        <v>0</v>
      </c>
      <c r="G292" s="12"/>
      <c r="H292" s="13">
        <f>TRUNC(SUMIF(N291:N291, N290, H291:H291),0)</f>
        <v>4197</v>
      </c>
      <c r="I292" s="12"/>
      <c r="J292" s="13">
        <f>TRUNC(SUMIF(N291:N291, N290, J291:J291),0)</f>
        <v>0</v>
      </c>
      <c r="K292" s="12"/>
      <c r="L292" s="13">
        <f>F292+H292+J292</f>
        <v>4197</v>
      </c>
      <c r="M292" s="8" t="s">
        <v>52</v>
      </c>
      <c r="N292" s="2" t="s">
        <v>67</v>
      </c>
      <c r="O292" s="2" t="s">
        <v>67</v>
      </c>
      <c r="P292" s="2" t="s">
        <v>52</v>
      </c>
      <c r="Q292" s="2" t="s">
        <v>52</v>
      </c>
      <c r="R292" s="2" t="s">
        <v>52</v>
      </c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2" t="s">
        <v>52</v>
      </c>
      <c r="AW292" s="2" t="s">
        <v>52</v>
      </c>
      <c r="AX292" s="2" t="s">
        <v>52</v>
      </c>
      <c r="AY292" s="2" t="s">
        <v>52</v>
      </c>
    </row>
    <row r="293" spans="1:51" ht="30" customHeight="1">
      <c r="A293" s="9"/>
      <c r="B293" s="9"/>
      <c r="C293" s="9"/>
      <c r="D293" s="9"/>
      <c r="E293" s="12"/>
      <c r="F293" s="13"/>
      <c r="G293" s="12"/>
      <c r="H293" s="13"/>
      <c r="I293" s="12"/>
      <c r="J293" s="13"/>
      <c r="K293" s="12"/>
      <c r="L293" s="13"/>
      <c r="M293" s="9"/>
    </row>
    <row r="294" spans="1:51" ht="30" customHeight="1">
      <c r="A294" s="183" t="s">
        <v>995</v>
      </c>
      <c r="B294" s="183"/>
      <c r="C294" s="183"/>
      <c r="D294" s="183"/>
      <c r="E294" s="184"/>
      <c r="F294" s="185"/>
      <c r="G294" s="184"/>
      <c r="H294" s="185"/>
      <c r="I294" s="184"/>
      <c r="J294" s="185"/>
      <c r="K294" s="184"/>
      <c r="L294" s="185"/>
      <c r="M294" s="183"/>
      <c r="N294" s="1" t="s">
        <v>643</v>
      </c>
    </row>
    <row r="295" spans="1:51" ht="30" customHeight="1">
      <c r="A295" s="8" t="s">
        <v>898</v>
      </c>
      <c r="B295" s="8" t="s">
        <v>549</v>
      </c>
      <c r="C295" s="8" t="s">
        <v>550</v>
      </c>
      <c r="D295" s="9">
        <v>6.0000000000000001E-3</v>
      </c>
      <c r="E295" s="12">
        <f>단가대비표!O100</f>
        <v>0</v>
      </c>
      <c r="F295" s="13">
        <f>TRUNC(E295*D295,1)</f>
        <v>0</v>
      </c>
      <c r="G295" s="12">
        <f>단가대비표!P100</f>
        <v>152019</v>
      </c>
      <c r="H295" s="13">
        <f>TRUNC(G295*D295,1)</f>
        <v>912.1</v>
      </c>
      <c r="I295" s="12">
        <f>단가대비표!V100</f>
        <v>0</v>
      </c>
      <c r="J295" s="13">
        <f>TRUNC(I295*D295,1)</f>
        <v>0</v>
      </c>
      <c r="K295" s="12">
        <f>TRUNC(E295+G295+I295,1)</f>
        <v>152019</v>
      </c>
      <c r="L295" s="13">
        <f>TRUNC(F295+H295+J295,1)</f>
        <v>912.1</v>
      </c>
      <c r="M295" s="8" t="s">
        <v>52</v>
      </c>
      <c r="N295" s="2" t="s">
        <v>643</v>
      </c>
      <c r="O295" s="2" t="s">
        <v>899</v>
      </c>
      <c r="P295" s="2" t="s">
        <v>64</v>
      </c>
      <c r="Q295" s="2" t="s">
        <v>64</v>
      </c>
      <c r="R295" s="2" t="s">
        <v>63</v>
      </c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2" t="s">
        <v>52</v>
      </c>
      <c r="AW295" s="2" t="s">
        <v>996</v>
      </c>
      <c r="AX295" s="2" t="s">
        <v>52</v>
      </c>
      <c r="AY295" s="2" t="s">
        <v>52</v>
      </c>
    </row>
    <row r="296" spans="1:51" ht="30" customHeight="1">
      <c r="A296" s="8" t="s">
        <v>553</v>
      </c>
      <c r="B296" s="8" t="s">
        <v>52</v>
      </c>
      <c r="C296" s="8" t="s">
        <v>52</v>
      </c>
      <c r="D296" s="9"/>
      <c r="E296" s="12"/>
      <c r="F296" s="13">
        <f>TRUNC(SUMIF(N295:N295, N294, F295:F295),0)</f>
        <v>0</v>
      </c>
      <c r="G296" s="12"/>
      <c r="H296" s="13">
        <f>TRUNC(SUMIF(N295:N295, N294, H295:H295),0)</f>
        <v>912</v>
      </c>
      <c r="I296" s="12"/>
      <c r="J296" s="13">
        <f>TRUNC(SUMIF(N295:N295, N294, J295:J295),0)</f>
        <v>0</v>
      </c>
      <c r="K296" s="12"/>
      <c r="L296" s="13">
        <f>F296+H296+J296</f>
        <v>912</v>
      </c>
      <c r="M296" s="8" t="s">
        <v>52</v>
      </c>
      <c r="N296" s="2" t="s">
        <v>67</v>
      </c>
      <c r="O296" s="2" t="s">
        <v>67</v>
      </c>
      <c r="P296" s="2" t="s">
        <v>52</v>
      </c>
      <c r="Q296" s="2" t="s">
        <v>52</v>
      </c>
      <c r="R296" s="2" t="s">
        <v>52</v>
      </c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2" t="s">
        <v>52</v>
      </c>
      <c r="AW296" s="2" t="s">
        <v>52</v>
      </c>
      <c r="AX296" s="2" t="s">
        <v>52</v>
      </c>
      <c r="AY296" s="2" t="s">
        <v>52</v>
      </c>
    </row>
    <row r="297" spans="1:51" ht="30" customHeight="1">
      <c r="A297" s="9"/>
      <c r="B297" s="9"/>
      <c r="C297" s="9"/>
      <c r="D297" s="9"/>
      <c r="E297" s="12"/>
      <c r="F297" s="13"/>
      <c r="G297" s="12"/>
      <c r="H297" s="13"/>
      <c r="I297" s="12"/>
      <c r="J297" s="13"/>
      <c r="K297" s="12"/>
      <c r="L297" s="13"/>
      <c r="M297" s="9"/>
    </row>
    <row r="298" spans="1:51" ht="30" customHeight="1">
      <c r="A298" s="183" t="s">
        <v>997</v>
      </c>
      <c r="B298" s="183"/>
      <c r="C298" s="183"/>
      <c r="D298" s="183"/>
      <c r="E298" s="184"/>
      <c r="F298" s="185"/>
      <c r="G298" s="184"/>
      <c r="H298" s="185"/>
      <c r="I298" s="184"/>
      <c r="J298" s="185"/>
      <c r="K298" s="184"/>
      <c r="L298" s="185"/>
      <c r="M298" s="183"/>
      <c r="N298" s="1" t="s">
        <v>659</v>
      </c>
    </row>
    <row r="299" spans="1:51" ht="30" customHeight="1">
      <c r="A299" s="8" t="s">
        <v>998</v>
      </c>
      <c r="B299" s="8" t="s">
        <v>657</v>
      </c>
      <c r="C299" s="8" t="s">
        <v>429</v>
      </c>
      <c r="D299" s="9">
        <v>1</v>
      </c>
      <c r="E299" s="12">
        <f>일위대가목록!E61</f>
        <v>214</v>
      </c>
      <c r="F299" s="13">
        <f>TRUNC(E299*D299,1)</f>
        <v>214</v>
      </c>
      <c r="G299" s="12">
        <f>일위대가목록!F61</f>
        <v>4192</v>
      </c>
      <c r="H299" s="13">
        <f>TRUNC(G299*D299,1)</f>
        <v>4192</v>
      </c>
      <c r="I299" s="12">
        <f>일위대가목록!G61</f>
        <v>137</v>
      </c>
      <c r="J299" s="13">
        <f>TRUNC(I299*D299,1)</f>
        <v>137</v>
      </c>
      <c r="K299" s="12">
        <f>TRUNC(E299+G299+I299,1)</f>
        <v>4543</v>
      </c>
      <c r="L299" s="13">
        <f>TRUNC(F299+H299+J299,1)</f>
        <v>4543</v>
      </c>
      <c r="M299" s="8" t="s">
        <v>999</v>
      </c>
      <c r="N299" s="2" t="s">
        <v>659</v>
      </c>
      <c r="O299" s="2" t="s">
        <v>1000</v>
      </c>
      <c r="P299" s="2" t="s">
        <v>63</v>
      </c>
      <c r="Q299" s="2" t="s">
        <v>64</v>
      </c>
      <c r="R299" s="2" t="s">
        <v>64</v>
      </c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2" t="s">
        <v>52</v>
      </c>
      <c r="AW299" s="2" t="s">
        <v>1001</v>
      </c>
      <c r="AX299" s="2" t="s">
        <v>52</v>
      </c>
      <c r="AY299" s="2" t="s">
        <v>52</v>
      </c>
    </row>
    <row r="300" spans="1:51" ht="30" customHeight="1">
      <c r="A300" s="8" t="s">
        <v>1002</v>
      </c>
      <c r="B300" s="8" t="s">
        <v>657</v>
      </c>
      <c r="C300" s="8" t="s">
        <v>429</v>
      </c>
      <c r="D300" s="9">
        <v>1</v>
      </c>
      <c r="E300" s="12">
        <f>일위대가목록!E62</f>
        <v>37</v>
      </c>
      <c r="F300" s="13">
        <f>TRUNC(E300*D300,1)</f>
        <v>37</v>
      </c>
      <c r="G300" s="12">
        <f>일위대가목록!F62</f>
        <v>1069</v>
      </c>
      <c r="H300" s="13">
        <f>TRUNC(G300*D300,1)</f>
        <v>1069</v>
      </c>
      <c r="I300" s="12">
        <f>일위대가목록!G62</f>
        <v>34</v>
      </c>
      <c r="J300" s="13">
        <f>TRUNC(I300*D300,1)</f>
        <v>34</v>
      </c>
      <c r="K300" s="12">
        <f>TRUNC(E300+G300+I300,1)</f>
        <v>1140</v>
      </c>
      <c r="L300" s="13">
        <f>TRUNC(F300+H300+J300,1)</f>
        <v>1140</v>
      </c>
      <c r="M300" s="8" t="s">
        <v>1003</v>
      </c>
      <c r="N300" s="2" t="s">
        <v>659</v>
      </c>
      <c r="O300" s="2" t="s">
        <v>1004</v>
      </c>
      <c r="P300" s="2" t="s">
        <v>63</v>
      </c>
      <c r="Q300" s="2" t="s">
        <v>64</v>
      </c>
      <c r="R300" s="2" t="s">
        <v>64</v>
      </c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2" t="s">
        <v>52</v>
      </c>
      <c r="AW300" s="2" t="s">
        <v>1005</v>
      </c>
      <c r="AX300" s="2" t="s">
        <v>52</v>
      </c>
      <c r="AY300" s="2" t="s">
        <v>52</v>
      </c>
    </row>
    <row r="301" spans="1:51" ht="30" customHeight="1">
      <c r="A301" s="8" t="s">
        <v>553</v>
      </c>
      <c r="B301" s="8" t="s">
        <v>52</v>
      </c>
      <c r="C301" s="8" t="s">
        <v>52</v>
      </c>
      <c r="D301" s="9"/>
      <c r="E301" s="12"/>
      <c r="F301" s="13">
        <f>TRUNC(SUMIF(N299:N300, N298, F299:F300),0)</f>
        <v>251</v>
      </c>
      <c r="G301" s="12"/>
      <c r="H301" s="13">
        <f>TRUNC(SUMIF(N299:N300, N298, H299:H300),0)</f>
        <v>5261</v>
      </c>
      <c r="I301" s="12"/>
      <c r="J301" s="13">
        <f>TRUNC(SUMIF(N299:N300, N298, J299:J300),0)</f>
        <v>171</v>
      </c>
      <c r="K301" s="12"/>
      <c r="L301" s="13">
        <f>F301+H301+J301</f>
        <v>5683</v>
      </c>
      <c r="M301" s="8" t="s">
        <v>52</v>
      </c>
      <c r="N301" s="2" t="s">
        <v>67</v>
      </c>
      <c r="O301" s="2" t="s">
        <v>67</v>
      </c>
      <c r="P301" s="2" t="s">
        <v>52</v>
      </c>
      <c r="Q301" s="2" t="s">
        <v>52</v>
      </c>
      <c r="R301" s="2" t="s">
        <v>52</v>
      </c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2" t="s">
        <v>52</v>
      </c>
      <c r="AW301" s="2" t="s">
        <v>52</v>
      </c>
      <c r="AX301" s="2" t="s">
        <v>52</v>
      </c>
      <c r="AY301" s="2" t="s">
        <v>52</v>
      </c>
    </row>
    <row r="302" spans="1:51" ht="30" customHeight="1">
      <c r="A302" s="9"/>
      <c r="B302" s="9"/>
      <c r="C302" s="9"/>
      <c r="D302" s="9"/>
      <c r="E302" s="12"/>
      <c r="F302" s="13"/>
      <c r="G302" s="12"/>
      <c r="H302" s="13"/>
      <c r="I302" s="12"/>
      <c r="J302" s="13"/>
      <c r="K302" s="12"/>
      <c r="L302" s="13"/>
      <c r="M302" s="9"/>
    </row>
    <row r="303" spans="1:51" ht="30" customHeight="1">
      <c r="A303" s="183" t="s">
        <v>1006</v>
      </c>
      <c r="B303" s="183"/>
      <c r="C303" s="183"/>
      <c r="D303" s="183"/>
      <c r="E303" s="184"/>
      <c r="F303" s="185"/>
      <c r="G303" s="184"/>
      <c r="H303" s="185"/>
      <c r="I303" s="184"/>
      <c r="J303" s="185"/>
      <c r="K303" s="184"/>
      <c r="L303" s="185"/>
      <c r="M303" s="183"/>
      <c r="N303" s="1" t="s">
        <v>663</v>
      </c>
    </row>
    <row r="304" spans="1:51" ht="30" customHeight="1">
      <c r="A304" s="8" t="s">
        <v>998</v>
      </c>
      <c r="B304" s="8" t="s">
        <v>661</v>
      </c>
      <c r="C304" s="8" t="s">
        <v>429</v>
      </c>
      <c r="D304" s="9">
        <v>1</v>
      </c>
      <c r="E304" s="12">
        <f>일위대가목록!E63</f>
        <v>73</v>
      </c>
      <c r="F304" s="13">
        <f>TRUNC(E304*D304,1)</f>
        <v>73</v>
      </c>
      <c r="G304" s="12">
        <f>일위대가목록!F63</f>
        <v>4192</v>
      </c>
      <c r="H304" s="13">
        <f>TRUNC(G304*D304,1)</f>
        <v>4192</v>
      </c>
      <c r="I304" s="12">
        <f>일위대가목록!G63</f>
        <v>137</v>
      </c>
      <c r="J304" s="13">
        <f>TRUNC(I304*D304,1)</f>
        <v>137</v>
      </c>
      <c r="K304" s="12">
        <f>TRUNC(E304+G304+I304,1)</f>
        <v>4402</v>
      </c>
      <c r="L304" s="13">
        <f>TRUNC(F304+H304+J304,1)</f>
        <v>4402</v>
      </c>
      <c r="M304" s="8" t="s">
        <v>1007</v>
      </c>
      <c r="N304" s="2" t="s">
        <v>663</v>
      </c>
      <c r="O304" s="2" t="s">
        <v>1008</v>
      </c>
      <c r="P304" s="2" t="s">
        <v>63</v>
      </c>
      <c r="Q304" s="2" t="s">
        <v>64</v>
      </c>
      <c r="R304" s="2" t="s">
        <v>64</v>
      </c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2" t="s">
        <v>52</v>
      </c>
      <c r="AW304" s="2" t="s">
        <v>1009</v>
      </c>
      <c r="AX304" s="2" t="s">
        <v>52</v>
      </c>
      <c r="AY304" s="2" t="s">
        <v>52</v>
      </c>
    </row>
    <row r="305" spans="1:51" ht="30" customHeight="1">
      <c r="A305" s="8" t="s">
        <v>1002</v>
      </c>
      <c r="B305" s="8" t="s">
        <v>661</v>
      </c>
      <c r="C305" s="8" t="s">
        <v>429</v>
      </c>
      <c r="D305" s="9">
        <v>1</v>
      </c>
      <c r="E305" s="12">
        <f>일위대가목록!E64</f>
        <v>12</v>
      </c>
      <c r="F305" s="13">
        <f>TRUNC(E305*D305,1)</f>
        <v>12</v>
      </c>
      <c r="G305" s="12">
        <f>일위대가목록!F64</f>
        <v>1069</v>
      </c>
      <c r="H305" s="13">
        <f>TRUNC(G305*D305,1)</f>
        <v>1069</v>
      </c>
      <c r="I305" s="12">
        <f>일위대가목록!G64</f>
        <v>34</v>
      </c>
      <c r="J305" s="13">
        <f>TRUNC(I305*D305,1)</f>
        <v>34</v>
      </c>
      <c r="K305" s="12">
        <f>TRUNC(E305+G305+I305,1)</f>
        <v>1115</v>
      </c>
      <c r="L305" s="13">
        <f>TRUNC(F305+H305+J305,1)</f>
        <v>1115</v>
      </c>
      <c r="M305" s="8" t="s">
        <v>1010</v>
      </c>
      <c r="N305" s="2" t="s">
        <v>663</v>
      </c>
      <c r="O305" s="2" t="s">
        <v>1011</v>
      </c>
      <c r="P305" s="2" t="s">
        <v>63</v>
      </c>
      <c r="Q305" s="2" t="s">
        <v>64</v>
      </c>
      <c r="R305" s="2" t="s">
        <v>64</v>
      </c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2" t="s">
        <v>52</v>
      </c>
      <c r="AW305" s="2" t="s">
        <v>1012</v>
      </c>
      <c r="AX305" s="2" t="s">
        <v>52</v>
      </c>
      <c r="AY305" s="2" t="s">
        <v>52</v>
      </c>
    </row>
    <row r="306" spans="1:51" ht="30" customHeight="1">
      <c r="A306" s="8" t="s">
        <v>553</v>
      </c>
      <c r="B306" s="8" t="s">
        <v>52</v>
      </c>
      <c r="C306" s="8" t="s">
        <v>52</v>
      </c>
      <c r="D306" s="9"/>
      <c r="E306" s="12"/>
      <c r="F306" s="13">
        <f>TRUNC(SUMIF(N304:N305, N303, F304:F305),0)</f>
        <v>85</v>
      </c>
      <c r="G306" s="12"/>
      <c r="H306" s="13">
        <f>TRUNC(SUMIF(N304:N305, N303, H304:H305),0)</f>
        <v>5261</v>
      </c>
      <c r="I306" s="12"/>
      <c r="J306" s="13">
        <f>TRUNC(SUMIF(N304:N305, N303, J304:J305),0)</f>
        <v>171</v>
      </c>
      <c r="K306" s="12"/>
      <c r="L306" s="13">
        <f>F306+H306+J306</f>
        <v>5517</v>
      </c>
      <c r="M306" s="8" t="s">
        <v>52</v>
      </c>
      <c r="N306" s="2" t="s">
        <v>67</v>
      </c>
      <c r="O306" s="2" t="s">
        <v>67</v>
      </c>
      <c r="P306" s="2" t="s">
        <v>52</v>
      </c>
      <c r="Q306" s="2" t="s">
        <v>52</v>
      </c>
      <c r="R306" s="2" t="s">
        <v>52</v>
      </c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2" t="s">
        <v>52</v>
      </c>
      <c r="AW306" s="2" t="s">
        <v>52</v>
      </c>
      <c r="AX306" s="2" t="s">
        <v>52</v>
      </c>
      <c r="AY306" s="2" t="s">
        <v>52</v>
      </c>
    </row>
    <row r="307" spans="1:51" ht="30" customHeight="1">
      <c r="A307" s="9"/>
      <c r="B307" s="9"/>
      <c r="C307" s="9"/>
      <c r="D307" s="9"/>
      <c r="E307" s="12"/>
      <c r="F307" s="13"/>
      <c r="G307" s="12"/>
      <c r="H307" s="13"/>
      <c r="I307" s="12"/>
      <c r="J307" s="13"/>
      <c r="K307" s="12"/>
      <c r="L307" s="13"/>
      <c r="M307" s="9"/>
    </row>
    <row r="308" spans="1:51" ht="30" customHeight="1">
      <c r="A308" s="183" t="s">
        <v>1013</v>
      </c>
      <c r="B308" s="183"/>
      <c r="C308" s="183"/>
      <c r="D308" s="183"/>
      <c r="E308" s="184"/>
      <c r="F308" s="185"/>
      <c r="G308" s="184"/>
      <c r="H308" s="185"/>
      <c r="I308" s="184"/>
      <c r="J308" s="185"/>
      <c r="K308" s="184"/>
      <c r="L308" s="185"/>
      <c r="M308" s="183"/>
      <c r="N308" s="1" t="s">
        <v>1000</v>
      </c>
    </row>
    <row r="309" spans="1:51" ht="30" customHeight="1">
      <c r="A309" s="8" t="s">
        <v>1014</v>
      </c>
      <c r="B309" s="8" t="s">
        <v>1015</v>
      </c>
      <c r="C309" s="8" t="s">
        <v>429</v>
      </c>
      <c r="D309" s="9">
        <v>1.5709999999999998E-2</v>
      </c>
      <c r="E309" s="12">
        <f>단가대비표!O26</f>
        <v>11270</v>
      </c>
      <c r="F309" s="13">
        <f t="shared" ref="F309:F318" si="33">TRUNC(E309*D309,1)</f>
        <v>177</v>
      </c>
      <c r="G309" s="12">
        <f>단가대비표!P26</f>
        <v>0</v>
      </c>
      <c r="H309" s="13">
        <f t="shared" ref="H309:H318" si="34">TRUNC(G309*D309,1)</f>
        <v>0</v>
      </c>
      <c r="I309" s="12">
        <f>단가대비표!V26</f>
        <v>0</v>
      </c>
      <c r="J309" s="13">
        <f t="shared" ref="J309:J318" si="35">TRUNC(I309*D309,1)</f>
        <v>0</v>
      </c>
      <c r="K309" s="12">
        <f t="shared" ref="K309:K318" si="36">TRUNC(E309+G309+I309,1)</f>
        <v>11270</v>
      </c>
      <c r="L309" s="13">
        <f t="shared" ref="L309:L318" si="37">TRUNC(F309+H309+J309,1)</f>
        <v>177</v>
      </c>
      <c r="M309" s="8" t="s">
        <v>52</v>
      </c>
      <c r="N309" s="2" t="s">
        <v>1000</v>
      </c>
      <c r="O309" s="2" t="s">
        <v>1016</v>
      </c>
      <c r="P309" s="2" t="s">
        <v>64</v>
      </c>
      <c r="Q309" s="2" t="s">
        <v>64</v>
      </c>
      <c r="R309" s="2" t="s">
        <v>63</v>
      </c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2" t="s">
        <v>52</v>
      </c>
      <c r="AW309" s="2" t="s">
        <v>1017</v>
      </c>
      <c r="AX309" s="2" t="s">
        <v>52</v>
      </c>
      <c r="AY309" s="2" t="s">
        <v>52</v>
      </c>
    </row>
    <row r="310" spans="1:51" ht="30" customHeight="1">
      <c r="A310" s="8" t="s">
        <v>1018</v>
      </c>
      <c r="B310" s="8" t="s">
        <v>1019</v>
      </c>
      <c r="C310" s="8" t="s">
        <v>626</v>
      </c>
      <c r="D310" s="9">
        <v>5.3550000000000004</v>
      </c>
      <c r="E310" s="12">
        <f>단가대비표!O20</f>
        <v>2.2200000000000002</v>
      </c>
      <c r="F310" s="13">
        <f t="shared" si="33"/>
        <v>11.8</v>
      </c>
      <c r="G310" s="12">
        <f>단가대비표!P20</f>
        <v>0</v>
      </c>
      <c r="H310" s="13">
        <f t="shared" si="34"/>
        <v>0</v>
      </c>
      <c r="I310" s="12">
        <f>단가대비표!V20</f>
        <v>0</v>
      </c>
      <c r="J310" s="13">
        <f t="shared" si="35"/>
        <v>0</v>
      </c>
      <c r="K310" s="12">
        <f t="shared" si="36"/>
        <v>2.2000000000000002</v>
      </c>
      <c r="L310" s="13">
        <f t="shared" si="37"/>
        <v>11.8</v>
      </c>
      <c r="M310" s="8" t="s">
        <v>1020</v>
      </c>
      <c r="N310" s="2" t="s">
        <v>1000</v>
      </c>
      <c r="O310" s="2" t="s">
        <v>1021</v>
      </c>
      <c r="P310" s="2" t="s">
        <v>64</v>
      </c>
      <c r="Q310" s="2" t="s">
        <v>64</v>
      </c>
      <c r="R310" s="2" t="s">
        <v>63</v>
      </c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2" t="s">
        <v>52</v>
      </c>
      <c r="AW310" s="2" t="s">
        <v>1022</v>
      </c>
      <c r="AX310" s="2" t="s">
        <v>52</v>
      </c>
      <c r="AY310" s="2" t="s">
        <v>52</v>
      </c>
    </row>
    <row r="311" spans="1:51" ht="30" customHeight="1">
      <c r="A311" s="8" t="s">
        <v>1023</v>
      </c>
      <c r="B311" s="8" t="s">
        <v>1024</v>
      </c>
      <c r="C311" s="8" t="s">
        <v>429</v>
      </c>
      <c r="D311" s="9">
        <v>2.3999999999999998E-3</v>
      </c>
      <c r="E311" s="12">
        <f>단가대비표!O24</f>
        <v>10652</v>
      </c>
      <c r="F311" s="13">
        <f t="shared" si="33"/>
        <v>25.5</v>
      </c>
      <c r="G311" s="12">
        <f>단가대비표!P24</f>
        <v>0</v>
      </c>
      <c r="H311" s="13">
        <f t="shared" si="34"/>
        <v>0</v>
      </c>
      <c r="I311" s="12">
        <f>단가대비표!V24</f>
        <v>0</v>
      </c>
      <c r="J311" s="13">
        <f t="shared" si="35"/>
        <v>0</v>
      </c>
      <c r="K311" s="12">
        <f t="shared" si="36"/>
        <v>10652</v>
      </c>
      <c r="L311" s="13">
        <f t="shared" si="37"/>
        <v>25.5</v>
      </c>
      <c r="M311" s="8" t="s">
        <v>52</v>
      </c>
      <c r="N311" s="2" t="s">
        <v>1000</v>
      </c>
      <c r="O311" s="2" t="s">
        <v>1025</v>
      </c>
      <c r="P311" s="2" t="s">
        <v>64</v>
      </c>
      <c r="Q311" s="2" t="s">
        <v>64</v>
      </c>
      <c r="R311" s="2" t="s">
        <v>63</v>
      </c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2" t="s">
        <v>52</v>
      </c>
      <c r="AW311" s="2" t="s">
        <v>1026</v>
      </c>
      <c r="AX311" s="2" t="s">
        <v>52</v>
      </c>
      <c r="AY311" s="2" t="s">
        <v>52</v>
      </c>
    </row>
    <row r="312" spans="1:51" ht="30" customHeight="1">
      <c r="A312" s="8" t="s">
        <v>1027</v>
      </c>
      <c r="B312" s="8" t="s">
        <v>1028</v>
      </c>
      <c r="C312" s="8" t="s">
        <v>867</v>
      </c>
      <c r="D312" s="9">
        <v>1.771E-2</v>
      </c>
      <c r="E312" s="12">
        <f>일위대가목록!E65</f>
        <v>0</v>
      </c>
      <c r="F312" s="13">
        <f t="shared" si="33"/>
        <v>0</v>
      </c>
      <c r="G312" s="12">
        <f>일위대가목록!F65</f>
        <v>0</v>
      </c>
      <c r="H312" s="13">
        <f t="shared" si="34"/>
        <v>0</v>
      </c>
      <c r="I312" s="12">
        <f>일위대가목록!G65</f>
        <v>137</v>
      </c>
      <c r="J312" s="13">
        <f t="shared" si="35"/>
        <v>2.4</v>
      </c>
      <c r="K312" s="12">
        <f t="shared" si="36"/>
        <v>137</v>
      </c>
      <c r="L312" s="13">
        <f t="shared" si="37"/>
        <v>2.4</v>
      </c>
      <c r="M312" s="8" t="s">
        <v>1029</v>
      </c>
      <c r="N312" s="2" t="s">
        <v>1000</v>
      </c>
      <c r="O312" s="2" t="s">
        <v>1030</v>
      </c>
      <c r="P312" s="2" t="s">
        <v>63</v>
      </c>
      <c r="Q312" s="2" t="s">
        <v>64</v>
      </c>
      <c r="R312" s="2" t="s">
        <v>64</v>
      </c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2" t="s">
        <v>52</v>
      </c>
      <c r="AW312" s="2" t="s">
        <v>1031</v>
      </c>
      <c r="AX312" s="2" t="s">
        <v>52</v>
      </c>
      <c r="AY312" s="2" t="s">
        <v>52</v>
      </c>
    </row>
    <row r="313" spans="1:51" ht="30" customHeight="1">
      <c r="A313" s="8" t="s">
        <v>1032</v>
      </c>
      <c r="B313" s="8" t="s">
        <v>1033</v>
      </c>
      <c r="C313" s="8" t="s">
        <v>1034</v>
      </c>
      <c r="D313" s="9">
        <v>0.1071</v>
      </c>
      <c r="E313" s="12">
        <f>단가대비표!O98</f>
        <v>0</v>
      </c>
      <c r="F313" s="13">
        <f t="shared" si="33"/>
        <v>0</v>
      </c>
      <c r="G313" s="12">
        <f>단가대비표!P98</f>
        <v>0</v>
      </c>
      <c r="H313" s="13">
        <f t="shared" si="34"/>
        <v>0</v>
      </c>
      <c r="I313" s="12">
        <f>단가대비표!V98</f>
        <v>87</v>
      </c>
      <c r="J313" s="13">
        <f t="shared" si="35"/>
        <v>9.3000000000000007</v>
      </c>
      <c r="K313" s="12">
        <f t="shared" si="36"/>
        <v>87</v>
      </c>
      <c r="L313" s="13">
        <f t="shared" si="37"/>
        <v>9.3000000000000007</v>
      </c>
      <c r="M313" s="8" t="s">
        <v>52</v>
      </c>
      <c r="N313" s="2" t="s">
        <v>1000</v>
      </c>
      <c r="O313" s="2" t="s">
        <v>1035</v>
      </c>
      <c r="P313" s="2" t="s">
        <v>64</v>
      </c>
      <c r="Q313" s="2" t="s">
        <v>64</v>
      </c>
      <c r="R313" s="2" t="s">
        <v>63</v>
      </c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2" t="s">
        <v>52</v>
      </c>
      <c r="AW313" s="2" t="s">
        <v>1036</v>
      </c>
      <c r="AX313" s="2" t="s">
        <v>52</v>
      </c>
      <c r="AY313" s="2" t="s">
        <v>52</v>
      </c>
    </row>
    <row r="314" spans="1:51" ht="30" customHeight="1">
      <c r="A314" s="8" t="s">
        <v>1037</v>
      </c>
      <c r="B314" s="8" t="s">
        <v>678</v>
      </c>
      <c r="C314" s="8" t="s">
        <v>550</v>
      </c>
      <c r="D314" s="9">
        <v>2.18E-2</v>
      </c>
      <c r="E314" s="12">
        <f>단가대비표!O105</f>
        <v>0</v>
      </c>
      <c r="F314" s="13">
        <f t="shared" si="33"/>
        <v>0</v>
      </c>
      <c r="G314" s="12">
        <f>단가대비표!P105</f>
        <v>164550</v>
      </c>
      <c r="H314" s="13">
        <f t="shared" si="34"/>
        <v>3587.1</v>
      </c>
      <c r="I314" s="12">
        <f>단가대비표!V105</f>
        <v>0</v>
      </c>
      <c r="J314" s="13">
        <f t="shared" si="35"/>
        <v>0</v>
      </c>
      <c r="K314" s="12">
        <f t="shared" si="36"/>
        <v>164550</v>
      </c>
      <c r="L314" s="13">
        <f t="shared" si="37"/>
        <v>3587.1</v>
      </c>
      <c r="M314" s="8" t="s">
        <v>52</v>
      </c>
      <c r="N314" s="2" t="s">
        <v>1000</v>
      </c>
      <c r="O314" s="2" t="s">
        <v>1038</v>
      </c>
      <c r="P314" s="2" t="s">
        <v>64</v>
      </c>
      <c r="Q314" s="2" t="s">
        <v>64</v>
      </c>
      <c r="R314" s="2" t="s">
        <v>63</v>
      </c>
      <c r="S314" s="3"/>
      <c r="T314" s="3"/>
      <c r="U314" s="3"/>
      <c r="V314" s="3">
        <v>1</v>
      </c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2" t="s">
        <v>52</v>
      </c>
      <c r="AW314" s="2" t="s">
        <v>1039</v>
      </c>
      <c r="AX314" s="2" t="s">
        <v>52</v>
      </c>
      <c r="AY314" s="2" t="s">
        <v>52</v>
      </c>
    </row>
    <row r="315" spans="1:51" ht="30" customHeight="1">
      <c r="A315" s="8" t="s">
        <v>548</v>
      </c>
      <c r="B315" s="8" t="s">
        <v>549</v>
      </c>
      <c r="C315" s="8" t="s">
        <v>550</v>
      </c>
      <c r="D315" s="9">
        <v>5.5999999999999995E-4</v>
      </c>
      <c r="E315" s="12">
        <f>단가대비표!O99</f>
        <v>0</v>
      </c>
      <c r="F315" s="13">
        <f t="shared" si="33"/>
        <v>0</v>
      </c>
      <c r="G315" s="12">
        <f>단가대비표!P99</f>
        <v>125427</v>
      </c>
      <c r="H315" s="13">
        <f t="shared" si="34"/>
        <v>70.2</v>
      </c>
      <c r="I315" s="12">
        <f>단가대비표!V99</f>
        <v>0</v>
      </c>
      <c r="J315" s="13">
        <f t="shared" si="35"/>
        <v>0</v>
      </c>
      <c r="K315" s="12">
        <f t="shared" si="36"/>
        <v>125427</v>
      </c>
      <c r="L315" s="13">
        <f t="shared" si="37"/>
        <v>70.2</v>
      </c>
      <c r="M315" s="8" t="s">
        <v>52</v>
      </c>
      <c r="N315" s="2" t="s">
        <v>1000</v>
      </c>
      <c r="O315" s="2" t="s">
        <v>551</v>
      </c>
      <c r="P315" s="2" t="s">
        <v>64</v>
      </c>
      <c r="Q315" s="2" t="s">
        <v>64</v>
      </c>
      <c r="R315" s="2" t="s">
        <v>63</v>
      </c>
      <c r="S315" s="3"/>
      <c r="T315" s="3"/>
      <c r="U315" s="3"/>
      <c r="V315" s="3">
        <v>1</v>
      </c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2" t="s">
        <v>52</v>
      </c>
      <c r="AW315" s="2" t="s">
        <v>1040</v>
      </c>
      <c r="AX315" s="2" t="s">
        <v>52</v>
      </c>
      <c r="AY315" s="2" t="s">
        <v>52</v>
      </c>
    </row>
    <row r="316" spans="1:51" ht="30" customHeight="1">
      <c r="A316" s="8" t="s">
        <v>902</v>
      </c>
      <c r="B316" s="8" t="s">
        <v>678</v>
      </c>
      <c r="C316" s="8" t="s">
        <v>550</v>
      </c>
      <c r="D316" s="9">
        <v>2.2100000000000002E-3</v>
      </c>
      <c r="E316" s="12">
        <f>단가대비표!O107</f>
        <v>0</v>
      </c>
      <c r="F316" s="13">
        <f t="shared" si="33"/>
        <v>0</v>
      </c>
      <c r="G316" s="12">
        <f>단가대비표!P107</f>
        <v>198711</v>
      </c>
      <c r="H316" s="13">
        <f t="shared" si="34"/>
        <v>439.1</v>
      </c>
      <c r="I316" s="12">
        <f>단가대비표!V107</f>
        <v>0</v>
      </c>
      <c r="J316" s="13">
        <f t="shared" si="35"/>
        <v>0</v>
      </c>
      <c r="K316" s="12">
        <f t="shared" si="36"/>
        <v>198711</v>
      </c>
      <c r="L316" s="13">
        <f t="shared" si="37"/>
        <v>439.1</v>
      </c>
      <c r="M316" s="8" t="s">
        <v>52</v>
      </c>
      <c r="N316" s="2" t="s">
        <v>1000</v>
      </c>
      <c r="O316" s="2" t="s">
        <v>903</v>
      </c>
      <c r="P316" s="2" t="s">
        <v>64</v>
      </c>
      <c r="Q316" s="2" t="s">
        <v>64</v>
      </c>
      <c r="R316" s="2" t="s">
        <v>63</v>
      </c>
      <c r="S316" s="3"/>
      <c r="T316" s="3"/>
      <c r="U316" s="3"/>
      <c r="V316" s="3">
        <v>1</v>
      </c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2" t="s">
        <v>52</v>
      </c>
      <c r="AW316" s="2" t="s">
        <v>1041</v>
      </c>
      <c r="AX316" s="2" t="s">
        <v>52</v>
      </c>
      <c r="AY316" s="2" t="s">
        <v>52</v>
      </c>
    </row>
    <row r="317" spans="1:51" ht="30" customHeight="1">
      <c r="A317" s="8" t="s">
        <v>898</v>
      </c>
      <c r="B317" s="8" t="s">
        <v>549</v>
      </c>
      <c r="C317" s="8" t="s">
        <v>550</v>
      </c>
      <c r="D317" s="9">
        <v>6.3000000000000003E-4</v>
      </c>
      <c r="E317" s="12">
        <f>단가대비표!O100</f>
        <v>0</v>
      </c>
      <c r="F317" s="13">
        <f t="shared" si="33"/>
        <v>0</v>
      </c>
      <c r="G317" s="12">
        <f>단가대비표!P100</f>
        <v>152019</v>
      </c>
      <c r="H317" s="13">
        <f t="shared" si="34"/>
        <v>95.7</v>
      </c>
      <c r="I317" s="12">
        <f>단가대비표!V100</f>
        <v>0</v>
      </c>
      <c r="J317" s="13">
        <f t="shared" si="35"/>
        <v>0</v>
      </c>
      <c r="K317" s="12">
        <f t="shared" si="36"/>
        <v>152019</v>
      </c>
      <c r="L317" s="13">
        <f t="shared" si="37"/>
        <v>95.7</v>
      </c>
      <c r="M317" s="8" t="s">
        <v>52</v>
      </c>
      <c r="N317" s="2" t="s">
        <v>1000</v>
      </c>
      <c r="O317" s="2" t="s">
        <v>899</v>
      </c>
      <c r="P317" s="2" t="s">
        <v>64</v>
      </c>
      <c r="Q317" s="2" t="s">
        <v>64</v>
      </c>
      <c r="R317" s="2" t="s">
        <v>63</v>
      </c>
      <c r="S317" s="3"/>
      <c r="T317" s="3"/>
      <c r="U317" s="3"/>
      <c r="V317" s="3">
        <v>1</v>
      </c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2" t="s">
        <v>52</v>
      </c>
      <c r="AW317" s="2" t="s">
        <v>1042</v>
      </c>
      <c r="AX317" s="2" t="s">
        <v>52</v>
      </c>
      <c r="AY317" s="2" t="s">
        <v>52</v>
      </c>
    </row>
    <row r="318" spans="1:51" ht="30" customHeight="1">
      <c r="A318" s="8" t="s">
        <v>559</v>
      </c>
      <c r="B318" s="8" t="s">
        <v>1043</v>
      </c>
      <c r="C318" s="8" t="s">
        <v>341</v>
      </c>
      <c r="D318" s="9">
        <v>1</v>
      </c>
      <c r="E318" s="12">
        <v>0</v>
      </c>
      <c r="F318" s="13">
        <f t="shared" si="33"/>
        <v>0</v>
      </c>
      <c r="G318" s="12">
        <v>0</v>
      </c>
      <c r="H318" s="13">
        <f t="shared" si="34"/>
        <v>0</v>
      </c>
      <c r="I318" s="12">
        <f>TRUNC(SUMIF(V309:V318, RIGHTB(O318, 1), H309:H318)*U318, 2)</f>
        <v>125.76</v>
      </c>
      <c r="J318" s="13">
        <f t="shared" si="35"/>
        <v>125.7</v>
      </c>
      <c r="K318" s="12">
        <f t="shared" si="36"/>
        <v>125.7</v>
      </c>
      <c r="L318" s="13">
        <f t="shared" si="37"/>
        <v>125.7</v>
      </c>
      <c r="M318" s="8" t="s">
        <v>52</v>
      </c>
      <c r="N318" s="2" t="s">
        <v>1000</v>
      </c>
      <c r="O318" s="2" t="s">
        <v>561</v>
      </c>
      <c r="P318" s="2" t="s">
        <v>64</v>
      </c>
      <c r="Q318" s="2" t="s">
        <v>64</v>
      </c>
      <c r="R318" s="2" t="s">
        <v>64</v>
      </c>
      <c r="S318" s="3">
        <v>1</v>
      </c>
      <c r="T318" s="3">
        <v>2</v>
      </c>
      <c r="U318" s="3">
        <v>0.03</v>
      </c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2" t="s">
        <v>52</v>
      </c>
      <c r="AW318" s="2" t="s">
        <v>1044</v>
      </c>
      <c r="AX318" s="2" t="s">
        <v>52</v>
      </c>
      <c r="AY318" s="2" t="s">
        <v>52</v>
      </c>
    </row>
    <row r="319" spans="1:51" ht="30" customHeight="1">
      <c r="A319" s="8" t="s">
        <v>553</v>
      </c>
      <c r="B319" s="8" t="s">
        <v>52</v>
      </c>
      <c r="C319" s="8" t="s">
        <v>52</v>
      </c>
      <c r="D319" s="9"/>
      <c r="E319" s="12"/>
      <c r="F319" s="13">
        <f>TRUNC(SUMIF(N309:N318, N308, F309:F318),0)</f>
        <v>214</v>
      </c>
      <c r="G319" s="12"/>
      <c r="H319" s="13">
        <f>TRUNC(SUMIF(N309:N318, N308, H309:H318),0)</f>
        <v>4192</v>
      </c>
      <c r="I319" s="12"/>
      <c r="J319" s="13">
        <f>TRUNC(SUMIF(N309:N318, N308, J309:J318),0)</f>
        <v>137</v>
      </c>
      <c r="K319" s="12"/>
      <c r="L319" s="13">
        <f>F319+H319+J319</f>
        <v>4543</v>
      </c>
      <c r="M319" s="8" t="s">
        <v>52</v>
      </c>
      <c r="N319" s="2" t="s">
        <v>67</v>
      </c>
      <c r="O319" s="2" t="s">
        <v>67</v>
      </c>
      <c r="P319" s="2" t="s">
        <v>52</v>
      </c>
      <c r="Q319" s="2" t="s">
        <v>52</v>
      </c>
      <c r="R319" s="2" t="s">
        <v>52</v>
      </c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2" t="s">
        <v>52</v>
      </c>
      <c r="AW319" s="2" t="s">
        <v>52</v>
      </c>
      <c r="AX319" s="2" t="s">
        <v>52</v>
      </c>
      <c r="AY319" s="2" t="s">
        <v>52</v>
      </c>
    </row>
    <row r="320" spans="1:51" ht="30" customHeight="1">
      <c r="A320" s="9"/>
      <c r="B320" s="9"/>
      <c r="C320" s="9"/>
      <c r="D320" s="9"/>
      <c r="E320" s="12"/>
      <c r="F320" s="13"/>
      <c r="G320" s="12"/>
      <c r="H320" s="13"/>
      <c r="I320" s="12"/>
      <c r="J320" s="13"/>
      <c r="K320" s="12"/>
      <c r="L320" s="13"/>
      <c r="M320" s="9"/>
    </row>
    <row r="321" spans="1:51" ht="30" customHeight="1">
      <c r="A321" s="183" t="s">
        <v>1045</v>
      </c>
      <c r="B321" s="183"/>
      <c r="C321" s="183"/>
      <c r="D321" s="183"/>
      <c r="E321" s="184"/>
      <c r="F321" s="185"/>
      <c r="G321" s="184"/>
      <c r="H321" s="185"/>
      <c r="I321" s="184"/>
      <c r="J321" s="185"/>
      <c r="K321" s="184"/>
      <c r="L321" s="185"/>
      <c r="M321" s="183"/>
      <c r="N321" s="1" t="s">
        <v>1004</v>
      </c>
    </row>
    <row r="322" spans="1:51" ht="30" customHeight="1">
      <c r="A322" s="8" t="s">
        <v>1014</v>
      </c>
      <c r="B322" s="8" t="s">
        <v>1015</v>
      </c>
      <c r="C322" s="8" t="s">
        <v>429</v>
      </c>
      <c r="D322" s="9">
        <v>2.7699999999999999E-3</v>
      </c>
      <c r="E322" s="12">
        <f>단가대비표!O26</f>
        <v>11270</v>
      </c>
      <c r="F322" s="13">
        <f t="shared" ref="F322:F331" si="38">TRUNC(E322*D322,1)</f>
        <v>31.2</v>
      </c>
      <c r="G322" s="12">
        <f>단가대비표!P26</f>
        <v>0</v>
      </c>
      <c r="H322" s="13">
        <f t="shared" ref="H322:H331" si="39">TRUNC(G322*D322,1)</f>
        <v>0</v>
      </c>
      <c r="I322" s="12">
        <f>단가대비표!V26</f>
        <v>0</v>
      </c>
      <c r="J322" s="13">
        <f t="shared" ref="J322:J331" si="40">TRUNC(I322*D322,1)</f>
        <v>0</v>
      </c>
      <c r="K322" s="12">
        <f t="shared" ref="K322:K331" si="41">TRUNC(E322+G322+I322,1)</f>
        <v>11270</v>
      </c>
      <c r="L322" s="13">
        <f t="shared" ref="L322:L331" si="42">TRUNC(F322+H322+J322,1)</f>
        <v>31.2</v>
      </c>
      <c r="M322" s="8" t="s">
        <v>52</v>
      </c>
      <c r="N322" s="2" t="s">
        <v>1004</v>
      </c>
      <c r="O322" s="2" t="s">
        <v>1016</v>
      </c>
      <c r="P322" s="2" t="s">
        <v>64</v>
      </c>
      <c r="Q322" s="2" t="s">
        <v>64</v>
      </c>
      <c r="R322" s="2" t="s">
        <v>63</v>
      </c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2" t="s">
        <v>52</v>
      </c>
      <c r="AW322" s="2" t="s">
        <v>1046</v>
      </c>
      <c r="AX322" s="2" t="s">
        <v>52</v>
      </c>
      <c r="AY322" s="2" t="s">
        <v>52</v>
      </c>
    </row>
    <row r="323" spans="1:51" ht="30" customHeight="1">
      <c r="A323" s="8" t="s">
        <v>1018</v>
      </c>
      <c r="B323" s="8" t="s">
        <v>1019</v>
      </c>
      <c r="C323" s="8" t="s">
        <v>626</v>
      </c>
      <c r="D323" s="9">
        <v>0.94499999999999995</v>
      </c>
      <c r="E323" s="12">
        <f>단가대비표!O20</f>
        <v>2.2200000000000002</v>
      </c>
      <c r="F323" s="13">
        <f t="shared" si="38"/>
        <v>2</v>
      </c>
      <c r="G323" s="12">
        <f>단가대비표!P20</f>
        <v>0</v>
      </c>
      <c r="H323" s="13">
        <f t="shared" si="39"/>
        <v>0</v>
      </c>
      <c r="I323" s="12">
        <f>단가대비표!V20</f>
        <v>0</v>
      </c>
      <c r="J323" s="13">
        <f t="shared" si="40"/>
        <v>0</v>
      </c>
      <c r="K323" s="12">
        <f t="shared" si="41"/>
        <v>2.2000000000000002</v>
      </c>
      <c r="L323" s="13">
        <f t="shared" si="42"/>
        <v>2</v>
      </c>
      <c r="M323" s="8" t="s">
        <v>1020</v>
      </c>
      <c r="N323" s="2" t="s">
        <v>1004</v>
      </c>
      <c r="O323" s="2" t="s">
        <v>1021</v>
      </c>
      <c r="P323" s="2" t="s">
        <v>64</v>
      </c>
      <c r="Q323" s="2" t="s">
        <v>64</v>
      </c>
      <c r="R323" s="2" t="s">
        <v>63</v>
      </c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2" t="s">
        <v>52</v>
      </c>
      <c r="AW323" s="2" t="s">
        <v>1047</v>
      </c>
      <c r="AX323" s="2" t="s">
        <v>52</v>
      </c>
      <c r="AY323" s="2" t="s">
        <v>52</v>
      </c>
    </row>
    <row r="324" spans="1:51" ht="30" customHeight="1">
      <c r="A324" s="8" t="s">
        <v>1023</v>
      </c>
      <c r="B324" s="8" t="s">
        <v>1024</v>
      </c>
      <c r="C324" s="8" t="s">
        <v>429</v>
      </c>
      <c r="D324" s="9">
        <v>4.0000000000000002E-4</v>
      </c>
      <c r="E324" s="12">
        <f>단가대비표!O24</f>
        <v>10652</v>
      </c>
      <c r="F324" s="13">
        <f t="shared" si="38"/>
        <v>4.2</v>
      </c>
      <c r="G324" s="12">
        <f>단가대비표!P24</f>
        <v>0</v>
      </c>
      <c r="H324" s="13">
        <f t="shared" si="39"/>
        <v>0</v>
      </c>
      <c r="I324" s="12">
        <f>단가대비표!V24</f>
        <v>0</v>
      </c>
      <c r="J324" s="13">
        <f t="shared" si="40"/>
        <v>0</v>
      </c>
      <c r="K324" s="12">
        <f t="shared" si="41"/>
        <v>10652</v>
      </c>
      <c r="L324" s="13">
        <f t="shared" si="42"/>
        <v>4.2</v>
      </c>
      <c r="M324" s="8" t="s">
        <v>52</v>
      </c>
      <c r="N324" s="2" t="s">
        <v>1004</v>
      </c>
      <c r="O324" s="2" t="s">
        <v>1025</v>
      </c>
      <c r="P324" s="2" t="s">
        <v>64</v>
      </c>
      <c r="Q324" s="2" t="s">
        <v>64</v>
      </c>
      <c r="R324" s="2" t="s">
        <v>63</v>
      </c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2" t="s">
        <v>52</v>
      </c>
      <c r="AW324" s="2" t="s">
        <v>1048</v>
      </c>
      <c r="AX324" s="2" t="s">
        <v>52</v>
      </c>
      <c r="AY324" s="2" t="s">
        <v>52</v>
      </c>
    </row>
    <row r="325" spans="1:51" ht="30" customHeight="1">
      <c r="A325" s="8" t="s">
        <v>1027</v>
      </c>
      <c r="B325" s="8" t="s">
        <v>1028</v>
      </c>
      <c r="C325" s="8" t="s">
        <v>867</v>
      </c>
      <c r="D325" s="9">
        <v>3.1199999999999999E-3</v>
      </c>
      <c r="E325" s="12">
        <f>일위대가목록!E65</f>
        <v>0</v>
      </c>
      <c r="F325" s="13">
        <f t="shared" si="38"/>
        <v>0</v>
      </c>
      <c r="G325" s="12">
        <f>일위대가목록!F65</f>
        <v>0</v>
      </c>
      <c r="H325" s="13">
        <f t="shared" si="39"/>
        <v>0</v>
      </c>
      <c r="I325" s="12">
        <f>일위대가목록!G65</f>
        <v>137</v>
      </c>
      <c r="J325" s="13">
        <f t="shared" si="40"/>
        <v>0.4</v>
      </c>
      <c r="K325" s="12">
        <f t="shared" si="41"/>
        <v>137</v>
      </c>
      <c r="L325" s="13">
        <f t="shared" si="42"/>
        <v>0.4</v>
      </c>
      <c r="M325" s="8" t="s">
        <v>1029</v>
      </c>
      <c r="N325" s="2" t="s">
        <v>1004</v>
      </c>
      <c r="O325" s="2" t="s">
        <v>1030</v>
      </c>
      <c r="P325" s="2" t="s">
        <v>63</v>
      </c>
      <c r="Q325" s="2" t="s">
        <v>64</v>
      </c>
      <c r="R325" s="2" t="s">
        <v>64</v>
      </c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2" t="s">
        <v>52</v>
      </c>
      <c r="AW325" s="2" t="s">
        <v>1049</v>
      </c>
      <c r="AX325" s="2" t="s">
        <v>52</v>
      </c>
      <c r="AY325" s="2" t="s">
        <v>52</v>
      </c>
    </row>
    <row r="326" spans="1:51" ht="30" customHeight="1">
      <c r="A326" s="8" t="s">
        <v>1032</v>
      </c>
      <c r="B326" s="8" t="s">
        <v>1033</v>
      </c>
      <c r="C326" s="8" t="s">
        <v>1034</v>
      </c>
      <c r="D326" s="9">
        <v>1.89E-2</v>
      </c>
      <c r="E326" s="12">
        <f>단가대비표!O98</f>
        <v>0</v>
      </c>
      <c r="F326" s="13">
        <f t="shared" si="38"/>
        <v>0</v>
      </c>
      <c r="G326" s="12">
        <f>단가대비표!P98</f>
        <v>0</v>
      </c>
      <c r="H326" s="13">
        <f t="shared" si="39"/>
        <v>0</v>
      </c>
      <c r="I326" s="12">
        <f>단가대비표!V98</f>
        <v>87</v>
      </c>
      <c r="J326" s="13">
        <f t="shared" si="40"/>
        <v>1.6</v>
      </c>
      <c r="K326" s="12">
        <f t="shared" si="41"/>
        <v>87</v>
      </c>
      <c r="L326" s="13">
        <f t="shared" si="42"/>
        <v>1.6</v>
      </c>
      <c r="M326" s="8" t="s">
        <v>52</v>
      </c>
      <c r="N326" s="2" t="s">
        <v>1004</v>
      </c>
      <c r="O326" s="2" t="s">
        <v>1035</v>
      </c>
      <c r="P326" s="2" t="s">
        <v>64</v>
      </c>
      <c r="Q326" s="2" t="s">
        <v>64</v>
      </c>
      <c r="R326" s="2" t="s">
        <v>63</v>
      </c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2" t="s">
        <v>52</v>
      </c>
      <c r="AW326" s="2" t="s">
        <v>1050</v>
      </c>
      <c r="AX326" s="2" t="s">
        <v>52</v>
      </c>
      <c r="AY326" s="2" t="s">
        <v>52</v>
      </c>
    </row>
    <row r="327" spans="1:51" ht="30" customHeight="1">
      <c r="A327" s="8" t="s">
        <v>1037</v>
      </c>
      <c r="B327" s="8" t="s">
        <v>678</v>
      </c>
      <c r="C327" s="8" t="s">
        <v>550</v>
      </c>
      <c r="D327" s="9">
        <v>5.8500000000000002E-3</v>
      </c>
      <c r="E327" s="12">
        <f>단가대비표!O105</f>
        <v>0</v>
      </c>
      <c r="F327" s="13">
        <f t="shared" si="38"/>
        <v>0</v>
      </c>
      <c r="G327" s="12">
        <f>단가대비표!P105</f>
        <v>164550</v>
      </c>
      <c r="H327" s="13">
        <f t="shared" si="39"/>
        <v>962.6</v>
      </c>
      <c r="I327" s="12">
        <f>단가대비표!V105</f>
        <v>0</v>
      </c>
      <c r="J327" s="13">
        <f t="shared" si="40"/>
        <v>0</v>
      </c>
      <c r="K327" s="12">
        <f t="shared" si="41"/>
        <v>164550</v>
      </c>
      <c r="L327" s="13">
        <f t="shared" si="42"/>
        <v>962.6</v>
      </c>
      <c r="M327" s="8" t="s">
        <v>52</v>
      </c>
      <c r="N327" s="2" t="s">
        <v>1004</v>
      </c>
      <c r="O327" s="2" t="s">
        <v>1038</v>
      </c>
      <c r="P327" s="2" t="s">
        <v>64</v>
      </c>
      <c r="Q327" s="2" t="s">
        <v>64</v>
      </c>
      <c r="R327" s="2" t="s">
        <v>63</v>
      </c>
      <c r="S327" s="3"/>
      <c r="T327" s="3"/>
      <c r="U327" s="3"/>
      <c r="V327" s="3">
        <v>1</v>
      </c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2" t="s">
        <v>52</v>
      </c>
      <c r="AW327" s="2" t="s">
        <v>1051</v>
      </c>
      <c r="AX327" s="2" t="s">
        <v>52</v>
      </c>
      <c r="AY327" s="2" t="s">
        <v>52</v>
      </c>
    </row>
    <row r="328" spans="1:51" ht="30" customHeight="1">
      <c r="A328" s="8" t="s">
        <v>548</v>
      </c>
      <c r="B328" s="8" t="s">
        <v>549</v>
      </c>
      <c r="C328" s="8" t="s">
        <v>550</v>
      </c>
      <c r="D328" s="9">
        <v>1E-4</v>
      </c>
      <c r="E328" s="12">
        <f>단가대비표!O99</f>
        <v>0</v>
      </c>
      <c r="F328" s="13">
        <f t="shared" si="38"/>
        <v>0</v>
      </c>
      <c r="G328" s="12">
        <f>단가대비표!P99</f>
        <v>125427</v>
      </c>
      <c r="H328" s="13">
        <f t="shared" si="39"/>
        <v>12.5</v>
      </c>
      <c r="I328" s="12">
        <f>단가대비표!V99</f>
        <v>0</v>
      </c>
      <c r="J328" s="13">
        <f t="shared" si="40"/>
        <v>0</v>
      </c>
      <c r="K328" s="12">
        <f t="shared" si="41"/>
        <v>125427</v>
      </c>
      <c r="L328" s="13">
        <f t="shared" si="42"/>
        <v>12.5</v>
      </c>
      <c r="M328" s="8" t="s">
        <v>52</v>
      </c>
      <c r="N328" s="2" t="s">
        <v>1004</v>
      </c>
      <c r="O328" s="2" t="s">
        <v>551</v>
      </c>
      <c r="P328" s="2" t="s">
        <v>64</v>
      </c>
      <c r="Q328" s="2" t="s">
        <v>64</v>
      </c>
      <c r="R328" s="2" t="s">
        <v>63</v>
      </c>
      <c r="S328" s="3"/>
      <c r="T328" s="3"/>
      <c r="U328" s="3"/>
      <c r="V328" s="3">
        <v>1</v>
      </c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2" t="s">
        <v>52</v>
      </c>
      <c r="AW328" s="2" t="s">
        <v>1052</v>
      </c>
      <c r="AX328" s="2" t="s">
        <v>52</v>
      </c>
      <c r="AY328" s="2" t="s">
        <v>52</v>
      </c>
    </row>
    <row r="329" spans="1:51" ht="30" customHeight="1">
      <c r="A329" s="8" t="s">
        <v>902</v>
      </c>
      <c r="B329" s="8" t="s">
        <v>678</v>
      </c>
      <c r="C329" s="8" t="s">
        <v>550</v>
      </c>
      <c r="D329" s="9">
        <v>3.8999999999999999E-4</v>
      </c>
      <c r="E329" s="12">
        <f>단가대비표!O107</f>
        <v>0</v>
      </c>
      <c r="F329" s="13">
        <f t="shared" si="38"/>
        <v>0</v>
      </c>
      <c r="G329" s="12">
        <f>단가대비표!P107</f>
        <v>198711</v>
      </c>
      <c r="H329" s="13">
        <f t="shared" si="39"/>
        <v>77.400000000000006</v>
      </c>
      <c r="I329" s="12">
        <f>단가대비표!V107</f>
        <v>0</v>
      </c>
      <c r="J329" s="13">
        <f t="shared" si="40"/>
        <v>0</v>
      </c>
      <c r="K329" s="12">
        <f t="shared" si="41"/>
        <v>198711</v>
      </c>
      <c r="L329" s="13">
        <f t="shared" si="42"/>
        <v>77.400000000000006</v>
      </c>
      <c r="M329" s="8" t="s">
        <v>52</v>
      </c>
      <c r="N329" s="2" t="s">
        <v>1004</v>
      </c>
      <c r="O329" s="2" t="s">
        <v>903</v>
      </c>
      <c r="P329" s="2" t="s">
        <v>64</v>
      </c>
      <c r="Q329" s="2" t="s">
        <v>64</v>
      </c>
      <c r="R329" s="2" t="s">
        <v>63</v>
      </c>
      <c r="S329" s="3"/>
      <c r="T329" s="3"/>
      <c r="U329" s="3"/>
      <c r="V329" s="3">
        <v>1</v>
      </c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2" t="s">
        <v>52</v>
      </c>
      <c r="AW329" s="2" t="s">
        <v>1053</v>
      </c>
      <c r="AX329" s="2" t="s">
        <v>52</v>
      </c>
      <c r="AY329" s="2" t="s">
        <v>52</v>
      </c>
    </row>
    <row r="330" spans="1:51" ht="30" customHeight="1">
      <c r="A330" s="8" t="s">
        <v>898</v>
      </c>
      <c r="B330" s="8" t="s">
        <v>549</v>
      </c>
      <c r="C330" s="8" t="s">
        <v>550</v>
      </c>
      <c r="D330" s="9">
        <v>1.1E-4</v>
      </c>
      <c r="E330" s="12">
        <f>단가대비표!O100</f>
        <v>0</v>
      </c>
      <c r="F330" s="13">
        <f t="shared" si="38"/>
        <v>0</v>
      </c>
      <c r="G330" s="12">
        <f>단가대비표!P100</f>
        <v>152019</v>
      </c>
      <c r="H330" s="13">
        <f t="shared" si="39"/>
        <v>16.7</v>
      </c>
      <c r="I330" s="12">
        <f>단가대비표!V100</f>
        <v>0</v>
      </c>
      <c r="J330" s="13">
        <f t="shared" si="40"/>
        <v>0</v>
      </c>
      <c r="K330" s="12">
        <f t="shared" si="41"/>
        <v>152019</v>
      </c>
      <c r="L330" s="13">
        <f t="shared" si="42"/>
        <v>16.7</v>
      </c>
      <c r="M330" s="8" t="s">
        <v>52</v>
      </c>
      <c r="N330" s="2" t="s">
        <v>1004</v>
      </c>
      <c r="O330" s="2" t="s">
        <v>899</v>
      </c>
      <c r="P330" s="2" t="s">
        <v>64</v>
      </c>
      <c r="Q330" s="2" t="s">
        <v>64</v>
      </c>
      <c r="R330" s="2" t="s">
        <v>63</v>
      </c>
      <c r="S330" s="3"/>
      <c r="T330" s="3"/>
      <c r="U330" s="3"/>
      <c r="V330" s="3">
        <v>1</v>
      </c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2" t="s">
        <v>52</v>
      </c>
      <c r="AW330" s="2" t="s">
        <v>1054</v>
      </c>
      <c r="AX330" s="2" t="s">
        <v>52</v>
      </c>
      <c r="AY330" s="2" t="s">
        <v>52</v>
      </c>
    </row>
    <row r="331" spans="1:51" ht="30" customHeight="1">
      <c r="A331" s="8" t="s">
        <v>559</v>
      </c>
      <c r="B331" s="8" t="s">
        <v>1043</v>
      </c>
      <c r="C331" s="8" t="s">
        <v>341</v>
      </c>
      <c r="D331" s="9">
        <v>1</v>
      </c>
      <c r="E331" s="12">
        <v>0</v>
      </c>
      <c r="F331" s="13">
        <f t="shared" si="38"/>
        <v>0</v>
      </c>
      <c r="G331" s="12">
        <v>0</v>
      </c>
      <c r="H331" s="13">
        <f t="shared" si="39"/>
        <v>0</v>
      </c>
      <c r="I331" s="12">
        <f>TRUNC(SUMIF(V322:V331, RIGHTB(O331, 1), H322:H331)*U331, 2)</f>
        <v>32.07</v>
      </c>
      <c r="J331" s="13">
        <f t="shared" si="40"/>
        <v>32</v>
      </c>
      <c r="K331" s="12">
        <f t="shared" si="41"/>
        <v>32</v>
      </c>
      <c r="L331" s="13">
        <f t="shared" si="42"/>
        <v>32</v>
      </c>
      <c r="M331" s="8" t="s">
        <v>52</v>
      </c>
      <c r="N331" s="2" t="s">
        <v>1004</v>
      </c>
      <c r="O331" s="2" t="s">
        <v>561</v>
      </c>
      <c r="P331" s="2" t="s">
        <v>64</v>
      </c>
      <c r="Q331" s="2" t="s">
        <v>64</v>
      </c>
      <c r="R331" s="2" t="s">
        <v>64</v>
      </c>
      <c r="S331" s="3">
        <v>1</v>
      </c>
      <c r="T331" s="3">
        <v>2</v>
      </c>
      <c r="U331" s="3">
        <v>0.03</v>
      </c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2" t="s">
        <v>52</v>
      </c>
      <c r="AW331" s="2" t="s">
        <v>1055</v>
      </c>
      <c r="AX331" s="2" t="s">
        <v>52</v>
      </c>
      <c r="AY331" s="2" t="s">
        <v>52</v>
      </c>
    </row>
    <row r="332" spans="1:51" ht="30" customHeight="1">
      <c r="A332" s="8" t="s">
        <v>553</v>
      </c>
      <c r="B332" s="8" t="s">
        <v>52</v>
      </c>
      <c r="C332" s="8" t="s">
        <v>52</v>
      </c>
      <c r="D332" s="9"/>
      <c r="E332" s="12"/>
      <c r="F332" s="13">
        <f>TRUNC(SUMIF(N322:N331, N321, F322:F331),0)</f>
        <v>37</v>
      </c>
      <c r="G332" s="12"/>
      <c r="H332" s="13">
        <f>TRUNC(SUMIF(N322:N331, N321, H322:H331),0)</f>
        <v>1069</v>
      </c>
      <c r="I332" s="12"/>
      <c r="J332" s="13">
        <f>TRUNC(SUMIF(N322:N331, N321, J322:J331),0)</f>
        <v>34</v>
      </c>
      <c r="K332" s="12"/>
      <c r="L332" s="13">
        <f>F332+H332+J332</f>
        <v>1140</v>
      </c>
      <c r="M332" s="8" t="s">
        <v>52</v>
      </c>
      <c r="N332" s="2" t="s">
        <v>67</v>
      </c>
      <c r="O332" s="2" t="s">
        <v>67</v>
      </c>
      <c r="P332" s="2" t="s">
        <v>52</v>
      </c>
      <c r="Q332" s="2" t="s">
        <v>52</v>
      </c>
      <c r="R332" s="2" t="s">
        <v>52</v>
      </c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2" t="s">
        <v>52</v>
      </c>
      <c r="AW332" s="2" t="s">
        <v>52</v>
      </c>
      <c r="AX332" s="2" t="s">
        <v>52</v>
      </c>
      <c r="AY332" s="2" t="s">
        <v>52</v>
      </c>
    </row>
    <row r="333" spans="1:51" ht="30" customHeight="1">
      <c r="A333" s="9"/>
      <c r="B333" s="9"/>
      <c r="C333" s="9"/>
      <c r="D333" s="9"/>
      <c r="E333" s="12"/>
      <c r="F333" s="13"/>
      <c r="G333" s="12"/>
      <c r="H333" s="13"/>
      <c r="I333" s="12"/>
      <c r="J333" s="13"/>
      <c r="K333" s="12"/>
      <c r="L333" s="13"/>
      <c r="M333" s="9"/>
    </row>
    <row r="334" spans="1:51" ht="30" customHeight="1">
      <c r="A334" s="183" t="s">
        <v>1056</v>
      </c>
      <c r="B334" s="183"/>
      <c r="C334" s="183"/>
      <c r="D334" s="183"/>
      <c r="E334" s="184"/>
      <c r="F334" s="185"/>
      <c r="G334" s="184"/>
      <c r="H334" s="185"/>
      <c r="I334" s="184"/>
      <c r="J334" s="185"/>
      <c r="K334" s="184"/>
      <c r="L334" s="185"/>
      <c r="M334" s="183"/>
      <c r="N334" s="1" t="s">
        <v>1008</v>
      </c>
    </row>
    <row r="335" spans="1:51" ht="30" customHeight="1">
      <c r="A335" s="8" t="s">
        <v>1057</v>
      </c>
      <c r="B335" s="8" t="s">
        <v>1058</v>
      </c>
      <c r="C335" s="8" t="s">
        <v>429</v>
      </c>
      <c r="D335" s="9">
        <v>1.5709999999999998E-2</v>
      </c>
      <c r="E335" s="12">
        <f>단가대비표!O25</f>
        <v>2290</v>
      </c>
      <c r="F335" s="13">
        <f t="shared" ref="F335:F344" si="43">TRUNC(E335*D335,1)</f>
        <v>35.9</v>
      </c>
      <c r="G335" s="12">
        <f>단가대비표!P25</f>
        <v>0</v>
      </c>
      <c r="H335" s="13">
        <f t="shared" ref="H335:H344" si="44">TRUNC(G335*D335,1)</f>
        <v>0</v>
      </c>
      <c r="I335" s="12">
        <f>단가대비표!V25</f>
        <v>0</v>
      </c>
      <c r="J335" s="13">
        <f t="shared" ref="J335:J344" si="45">TRUNC(I335*D335,1)</f>
        <v>0</v>
      </c>
      <c r="K335" s="12">
        <f t="shared" ref="K335:K344" si="46">TRUNC(E335+G335+I335,1)</f>
        <v>2290</v>
      </c>
      <c r="L335" s="13">
        <f t="shared" ref="L335:L344" si="47">TRUNC(F335+H335+J335,1)</f>
        <v>35.9</v>
      </c>
      <c r="M335" s="8" t="s">
        <v>52</v>
      </c>
      <c r="N335" s="2" t="s">
        <v>1008</v>
      </c>
      <c r="O335" s="2" t="s">
        <v>1059</v>
      </c>
      <c r="P335" s="2" t="s">
        <v>64</v>
      </c>
      <c r="Q335" s="2" t="s">
        <v>64</v>
      </c>
      <c r="R335" s="2" t="s">
        <v>63</v>
      </c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2" t="s">
        <v>52</v>
      </c>
      <c r="AW335" s="2" t="s">
        <v>1060</v>
      </c>
      <c r="AX335" s="2" t="s">
        <v>52</v>
      </c>
      <c r="AY335" s="2" t="s">
        <v>52</v>
      </c>
    </row>
    <row r="336" spans="1:51" ht="30" customHeight="1">
      <c r="A336" s="8" t="s">
        <v>1018</v>
      </c>
      <c r="B336" s="8" t="s">
        <v>1019</v>
      </c>
      <c r="C336" s="8" t="s">
        <v>626</v>
      </c>
      <c r="D336" s="9">
        <v>5.3550000000000004</v>
      </c>
      <c r="E336" s="12">
        <f>단가대비표!O20</f>
        <v>2.2200000000000002</v>
      </c>
      <c r="F336" s="13">
        <f t="shared" si="43"/>
        <v>11.8</v>
      </c>
      <c r="G336" s="12">
        <f>단가대비표!P20</f>
        <v>0</v>
      </c>
      <c r="H336" s="13">
        <f t="shared" si="44"/>
        <v>0</v>
      </c>
      <c r="I336" s="12">
        <f>단가대비표!V20</f>
        <v>0</v>
      </c>
      <c r="J336" s="13">
        <f t="shared" si="45"/>
        <v>0</v>
      </c>
      <c r="K336" s="12">
        <f t="shared" si="46"/>
        <v>2.2000000000000002</v>
      </c>
      <c r="L336" s="13">
        <f t="shared" si="47"/>
        <v>11.8</v>
      </c>
      <c r="M336" s="8" t="s">
        <v>1020</v>
      </c>
      <c r="N336" s="2" t="s">
        <v>1008</v>
      </c>
      <c r="O336" s="2" t="s">
        <v>1021</v>
      </c>
      <c r="P336" s="2" t="s">
        <v>64</v>
      </c>
      <c r="Q336" s="2" t="s">
        <v>64</v>
      </c>
      <c r="R336" s="2" t="s">
        <v>63</v>
      </c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2" t="s">
        <v>52</v>
      </c>
      <c r="AW336" s="2" t="s">
        <v>1061</v>
      </c>
      <c r="AX336" s="2" t="s">
        <v>52</v>
      </c>
      <c r="AY336" s="2" t="s">
        <v>52</v>
      </c>
    </row>
    <row r="337" spans="1:51" ht="30" customHeight="1">
      <c r="A337" s="8" t="s">
        <v>1023</v>
      </c>
      <c r="B337" s="8" t="s">
        <v>1024</v>
      </c>
      <c r="C337" s="8" t="s">
        <v>429</v>
      </c>
      <c r="D337" s="9">
        <v>2.3999999999999998E-3</v>
      </c>
      <c r="E337" s="12">
        <f>단가대비표!O24</f>
        <v>10652</v>
      </c>
      <c r="F337" s="13">
        <f t="shared" si="43"/>
        <v>25.5</v>
      </c>
      <c r="G337" s="12">
        <f>단가대비표!P24</f>
        <v>0</v>
      </c>
      <c r="H337" s="13">
        <f t="shared" si="44"/>
        <v>0</v>
      </c>
      <c r="I337" s="12">
        <f>단가대비표!V24</f>
        <v>0</v>
      </c>
      <c r="J337" s="13">
        <f t="shared" si="45"/>
        <v>0</v>
      </c>
      <c r="K337" s="12">
        <f t="shared" si="46"/>
        <v>10652</v>
      </c>
      <c r="L337" s="13">
        <f t="shared" si="47"/>
        <v>25.5</v>
      </c>
      <c r="M337" s="8" t="s">
        <v>52</v>
      </c>
      <c r="N337" s="2" t="s">
        <v>1008</v>
      </c>
      <c r="O337" s="2" t="s">
        <v>1025</v>
      </c>
      <c r="P337" s="2" t="s">
        <v>64</v>
      </c>
      <c r="Q337" s="2" t="s">
        <v>64</v>
      </c>
      <c r="R337" s="2" t="s">
        <v>63</v>
      </c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2" t="s">
        <v>52</v>
      </c>
      <c r="AW337" s="2" t="s">
        <v>1062</v>
      </c>
      <c r="AX337" s="2" t="s">
        <v>52</v>
      </c>
      <c r="AY337" s="2" t="s">
        <v>52</v>
      </c>
    </row>
    <row r="338" spans="1:51" ht="30" customHeight="1">
      <c r="A338" s="8" t="s">
        <v>1027</v>
      </c>
      <c r="B338" s="8" t="s">
        <v>1028</v>
      </c>
      <c r="C338" s="8" t="s">
        <v>867</v>
      </c>
      <c r="D338" s="9">
        <v>1.771E-2</v>
      </c>
      <c r="E338" s="12">
        <f>일위대가목록!E65</f>
        <v>0</v>
      </c>
      <c r="F338" s="13">
        <f t="shared" si="43"/>
        <v>0</v>
      </c>
      <c r="G338" s="12">
        <f>일위대가목록!F65</f>
        <v>0</v>
      </c>
      <c r="H338" s="13">
        <f t="shared" si="44"/>
        <v>0</v>
      </c>
      <c r="I338" s="12">
        <f>일위대가목록!G65</f>
        <v>137</v>
      </c>
      <c r="J338" s="13">
        <f t="shared" si="45"/>
        <v>2.4</v>
      </c>
      <c r="K338" s="12">
        <f t="shared" si="46"/>
        <v>137</v>
      </c>
      <c r="L338" s="13">
        <f t="shared" si="47"/>
        <v>2.4</v>
      </c>
      <c r="M338" s="8" t="s">
        <v>1029</v>
      </c>
      <c r="N338" s="2" t="s">
        <v>1008</v>
      </c>
      <c r="O338" s="2" t="s">
        <v>1030</v>
      </c>
      <c r="P338" s="2" t="s">
        <v>63</v>
      </c>
      <c r="Q338" s="2" t="s">
        <v>64</v>
      </c>
      <c r="R338" s="2" t="s">
        <v>64</v>
      </c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2" t="s">
        <v>52</v>
      </c>
      <c r="AW338" s="2" t="s">
        <v>1063</v>
      </c>
      <c r="AX338" s="2" t="s">
        <v>52</v>
      </c>
      <c r="AY338" s="2" t="s">
        <v>52</v>
      </c>
    </row>
    <row r="339" spans="1:51" ht="30" customHeight="1">
      <c r="A339" s="8" t="s">
        <v>1032</v>
      </c>
      <c r="B339" s="8" t="s">
        <v>1033</v>
      </c>
      <c r="C339" s="8" t="s">
        <v>1034</v>
      </c>
      <c r="D339" s="9">
        <v>0.1071</v>
      </c>
      <c r="E339" s="12">
        <f>단가대비표!O98</f>
        <v>0</v>
      </c>
      <c r="F339" s="13">
        <f t="shared" si="43"/>
        <v>0</v>
      </c>
      <c r="G339" s="12">
        <f>단가대비표!P98</f>
        <v>0</v>
      </c>
      <c r="H339" s="13">
        <f t="shared" si="44"/>
        <v>0</v>
      </c>
      <c r="I339" s="12">
        <f>단가대비표!V98</f>
        <v>87</v>
      </c>
      <c r="J339" s="13">
        <f t="shared" si="45"/>
        <v>9.3000000000000007</v>
      </c>
      <c r="K339" s="12">
        <f t="shared" si="46"/>
        <v>87</v>
      </c>
      <c r="L339" s="13">
        <f t="shared" si="47"/>
        <v>9.3000000000000007</v>
      </c>
      <c r="M339" s="8" t="s">
        <v>52</v>
      </c>
      <c r="N339" s="2" t="s">
        <v>1008</v>
      </c>
      <c r="O339" s="2" t="s">
        <v>1035</v>
      </c>
      <c r="P339" s="2" t="s">
        <v>64</v>
      </c>
      <c r="Q339" s="2" t="s">
        <v>64</v>
      </c>
      <c r="R339" s="2" t="s">
        <v>63</v>
      </c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2" t="s">
        <v>52</v>
      </c>
      <c r="AW339" s="2" t="s">
        <v>1064</v>
      </c>
      <c r="AX339" s="2" t="s">
        <v>52</v>
      </c>
      <c r="AY339" s="2" t="s">
        <v>52</v>
      </c>
    </row>
    <row r="340" spans="1:51" ht="30" customHeight="1">
      <c r="A340" s="8" t="s">
        <v>1037</v>
      </c>
      <c r="B340" s="8" t="s">
        <v>678</v>
      </c>
      <c r="C340" s="8" t="s">
        <v>550</v>
      </c>
      <c r="D340" s="9">
        <v>2.18E-2</v>
      </c>
      <c r="E340" s="12">
        <f>단가대비표!O105</f>
        <v>0</v>
      </c>
      <c r="F340" s="13">
        <f t="shared" si="43"/>
        <v>0</v>
      </c>
      <c r="G340" s="12">
        <f>단가대비표!P105</f>
        <v>164550</v>
      </c>
      <c r="H340" s="13">
        <f t="shared" si="44"/>
        <v>3587.1</v>
      </c>
      <c r="I340" s="12">
        <f>단가대비표!V105</f>
        <v>0</v>
      </c>
      <c r="J340" s="13">
        <f t="shared" si="45"/>
        <v>0</v>
      </c>
      <c r="K340" s="12">
        <f t="shared" si="46"/>
        <v>164550</v>
      </c>
      <c r="L340" s="13">
        <f t="shared" si="47"/>
        <v>3587.1</v>
      </c>
      <c r="M340" s="8" t="s">
        <v>52</v>
      </c>
      <c r="N340" s="2" t="s">
        <v>1008</v>
      </c>
      <c r="O340" s="2" t="s">
        <v>1038</v>
      </c>
      <c r="P340" s="2" t="s">
        <v>64</v>
      </c>
      <c r="Q340" s="2" t="s">
        <v>64</v>
      </c>
      <c r="R340" s="2" t="s">
        <v>63</v>
      </c>
      <c r="S340" s="3"/>
      <c r="T340" s="3"/>
      <c r="U340" s="3"/>
      <c r="V340" s="3">
        <v>1</v>
      </c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2" t="s">
        <v>52</v>
      </c>
      <c r="AW340" s="2" t="s">
        <v>1065</v>
      </c>
      <c r="AX340" s="2" t="s">
        <v>52</v>
      </c>
      <c r="AY340" s="2" t="s">
        <v>52</v>
      </c>
    </row>
    <row r="341" spans="1:51" ht="30" customHeight="1">
      <c r="A341" s="8" t="s">
        <v>548</v>
      </c>
      <c r="B341" s="8" t="s">
        <v>549</v>
      </c>
      <c r="C341" s="8" t="s">
        <v>550</v>
      </c>
      <c r="D341" s="9">
        <v>5.5999999999999995E-4</v>
      </c>
      <c r="E341" s="12">
        <f>단가대비표!O99</f>
        <v>0</v>
      </c>
      <c r="F341" s="13">
        <f t="shared" si="43"/>
        <v>0</v>
      </c>
      <c r="G341" s="12">
        <f>단가대비표!P99</f>
        <v>125427</v>
      </c>
      <c r="H341" s="13">
        <f t="shared" si="44"/>
        <v>70.2</v>
      </c>
      <c r="I341" s="12">
        <f>단가대비표!V99</f>
        <v>0</v>
      </c>
      <c r="J341" s="13">
        <f t="shared" si="45"/>
        <v>0</v>
      </c>
      <c r="K341" s="12">
        <f t="shared" si="46"/>
        <v>125427</v>
      </c>
      <c r="L341" s="13">
        <f t="shared" si="47"/>
        <v>70.2</v>
      </c>
      <c r="M341" s="8" t="s">
        <v>52</v>
      </c>
      <c r="N341" s="2" t="s">
        <v>1008</v>
      </c>
      <c r="O341" s="2" t="s">
        <v>551</v>
      </c>
      <c r="P341" s="2" t="s">
        <v>64</v>
      </c>
      <c r="Q341" s="2" t="s">
        <v>64</v>
      </c>
      <c r="R341" s="2" t="s">
        <v>63</v>
      </c>
      <c r="S341" s="3"/>
      <c r="T341" s="3"/>
      <c r="U341" s="3"/>
      <c r="V341" s="3">
        <v>1</v>
      </c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2" t="s">
        <v>52</v>
      </c>
      <c r="AW341" s="2" t="s">
        <v>1066</v>
      </c>
      <c r="AX341" s="2" t="s">
        <v>52</v>
      </c>
      <c r="AY341" s="2" t="s">
        <v>52</v>
      </c>
    </row>
    <row r="342" spans="1:51" ht="30" customHeight="1">
      <c r="A342" s="8" t="s">
        <v>902</v>
      </c>
      <c r="B342" s="8" t="s">
        <v>678</v>
      </c>
      <c r="C342" s="8" t="s">
        <v>550</v>
      </c>
      <c r="D342" s="9">
        <v>2.2100000000000002E-3</v>
      </c>
      <c r="E342" s="12">
        <f>단가대비표!O107</f>
        <v>0</v>
      </c>
      <c r="F342" s="13">
        <f t="shared" si="43"/>
        <v>0</v>
      </c>
      <c r="G342" s="12">
        <f>단가대비표!P107</f>
        <v>198711</v>
      </c>
      <c r="H342" s="13">
        <f t="shared" si="44"/>
        <v>439.1</v>
      </c>
      <c r="I342" s="12">
        <f>단가대비표!V107</f>
        <v>0</v>
      </c>
      <c r="J342" s="13">
        <f t="shared" si="45"/>
        <v>0</v>
      </c>
      <c r="K342" s="12">
        <f t="shared" si="46"/>
        <v>198711</v>
      </c>
      <c r="L342" s="13">
        <f t="shared" si="47"/>
        <v>439.1</v>
      </c>
      <c r="M342" s="8" t="s">
        <v>52</v>
      </c>
      <c r="N342" s="2" t="s">
        <v>1008</v>
      </c>
      <c r="O342" s="2" t="s">
        <v>903</v>
      </c>
      <c r="P342" s="2" t="s">
        <v>64</v>
      </c>
      <c r="Q342" s="2" t="s">
        <v>64</v>
      </c>
      <c r="R342" s="2" t="s">
        <v>63</v>
      </c>
      <c r="S342" s="3"/>
      <c r="T342" s="3"/>
      <c r="U342" s="3"/>
      <c r="V342" s="3">
        <v>1</v>
      </c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2" t="s">
        <v>52</v>
      </c>
      <c r="AW342" s="2" t="s">
        <v>1067</v>
      </c>
      <c r="AX342" s="2" t="s">
        <v>52</v>
      </c>
      <c r="AY342" s="2" t="s">
        <v>52</v>
      </c>
    </row>
    <row r="343" spans="1:51" ht="30" customHeight="1">
      <c r="A343" s="8" t="s">
        <v>898</v>
      </c>
      <c r="B343" s="8" t="s">
        <v>549</v>
      </c>
      <c r="C343" s="8" t="s">
        <v>550</v>
      </c>
      <c r="D343" s="9">
        <v>6.3000000000000003E-4</v>
      </c>
      <c r="E343" s="12">
        <f>단가대비표!O100</f>
        <v>0</v>
      </c>
      <c r="F343" s="13">
        <f t="shared" si="43"/>
        <v>0</v>
      </c>
      <c r="G343" s="12">
        <f>단가대비표!P100</f>
        <v>152019</v>
      </c>
      <c r="H343" s="13">
        <f t="shared" si="44"/>
        <v>95.7</v>
      </c>
      <c r="I343" s="12">
        <f>단가대비표!V100</f>
        <v>0</v>
      </c>
      <c r="J343" s="13">
        <f t="shared" si="45"/>
        <v>0</v>
      </c>
      <c r="K343" s="12">
        <f t="shared" si="46"/>
        <v>152019</v>
      </c>
      <c r="L343" s="13">
        <f t="shared" si="47"/>
        <v>95.7</v>
      </c>
      <c r="M343" s="8" t="s">
        <v>52</v>
      </c>
      <c r="N343" s="2" t="s">
        <v>1008</v>
      </c>
      <c r="O343" s="2" t="s">
        <v>899</v>
      </c>
      <c r="P343" s="2" t="s">
        <v>64</v>
      </c>
      <c r="Q343" s="2" t="s">
        <v>64</v>
      </c>
      <c r="R343" s="2" t="s">
        <v>63</v>
      </c>
      <c r="S343" s="3"/>
      <c r="T343" s="3"/>
      <c r="U343" s="3"/>
      <c r="V343" s="3">
        <v>1</v>
      </c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2" t="s">
        <v>52</v>
      </c>
      <c r="AW343" s="2" t="s">
        <v>1068</v>
      </c>
      <c r="AX343" s="2" t="s">
        <v>52</v>
      </c>
      <c r="AY343" s="2" t="s">
        <v>52</v>
      </c>
    </row>
    <row r="344" spans="1:51" ht="30" customHeight="1">
      <c r="A344" s="8" t="s">
        <v>559</v>
      </c>
      <c r="B344" s="8" t="s">
        <v>1043</v>
      </c>
      <c r="C344" s="8" t="s">
        <v>341</v>
      </c>
      <c r="D344" s="9">
        <v>1</v>
      </c>
      <c r="E344" s="12">
        <v>0</v>
      </c>
      <c r="F344" s="13">
        <f t="shared" si="43"/>
        <v>0</v>
      </c>
      <c r="G344" s="12">
        <v>0</v>
      </c>
      <c r="H344" s="13">
        <f t="shared" si="44"/>
        <v>0</v>
      </c>
      <c r="I344" s="12">
        <f>TRUNC(SUMIF(V335:V344, RIGHTB(O344, 1), H335:H344)*U344, 2)</f>
        <v>125.76</v>
      </c>
      <c r="J344" s="13">
        <f t="shared" si="45"/>
        <v>125.7</v>
      </c>
      <c r="K344" s="12">
        <f t="shared" si="46"/>
        <v>125.7</v>
      </c>
      <c r="L344" s="13">
        <f t="shared" si="47"/>
        <v>125.7</v>
      </c>
      <c r="M344" s="8" t="s">
        <v>52</v>
      </c>
      <c r="N344" s="2" t="s">
        <v>1008</v>
      </c>
      <c r="O344" s="2" t="s">
        <v>561</v>
      </c>
      <c r="P344" s="2" t="s">
        <v>64</v>
      </c>
      <c r="Q344" s="2" t="s">
        <v>64</v>
      </c>
      <c r="R344" s="2" t="s">
        <v>64</v>
      </c>
      <c r="S344" s="3">
        <v>1</v>
      </c>
      <c r="T344" s="3">
        <v>2</v>
      </c>
      <c r="U344" s="3">
        <v>0.03</v>
      </c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2" t="s">
        <v>52</v>
      </c>
      <c r="AW344" s="2" t="s">
        <v>1069</v>
      </c>
      <c r="AX344" s="2" t="s">
        <v>52</v>
      </c>
      <c r="AY344" s="2" t="s">
        <v>52</v>
      </c>
    </row>
    <row r="345" spans="1:51" ht="30" customHeight="1">
      <c r="A345" s="8" t="s">
        <v>553</v>
      </c>
      <c r="B345" s="8" t="s">
        <v>52</v>
      </c>
      <c r="C345" s="8" t="s">
        <v>52</v>
      </c>
      <c r="D345" s="9"/>
      <c r="E345" s="12"/>
      <c r="F345" s="13">
        <f>TRUNC(SUMIF(N335:N344, N334, F335:F344),0)</f>
        <v>73</v>
      </c>
      <c r="G345" s="12"/>
      <c r="H345" s="13">
        <f>TRUNC(SUMIF(N335:N344, N334, H335:H344),0)</f>
        <v>4192</v>
      </c>
      <c r="I345" s="12"/>
      <c r="J345" s="13">
        <f>TRUNC(SUMIF(N335:N344, N334, J335:J344),0)</f>
        <v>137</v>
      </c>
      <c r="K345" s="12"/>
      <c r="L345" s="13">
        <f>F345+H345+J345</f>
        <v>4402</v>
      </c>
      <c r="M345" s="8" t="s">
        <v>52</v>
      </c>
      <c r="N345" s="2" t="s">
        <v>67</v>
      </c>
      <c r="O345" s="2" t="s">
        <v>67</v>
      </c>
      <c r="P345" s="2" t="s">
        <v>52</v>
      </c>
      <c r="Q345" s="2" t="s">
        <v>52</v>
      </c>
      <c r="R345" s="2" t="s">
        <v>52</v>
      </c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2" t="s">
        <v>52</v>
      </c>
      <c r="AW345" s="2" t="s">
        <v>52</v>
      </c>
      <c r="AX345" s="2" t="s">
        <v>52</v>
      </c>
      <c r="AY345" s="2" t="s">
        <v>52</v>
      </c>
    </row>
    <row r="346" spans="1:51" ht="30" customHeight="1">
      <c r="A346" s="9"/>
      <c r="B346" s="9"/>
      <c r="C346" s="9"/>
      <c r="D346" s="9"/>
      <c r="E346" s="12"/>
      <c r="F346" s="13"/>
      <c r="G346" s="12"/>
      <c r="H346" s="13"/>
      <c r="I346" s="12"/>
      <c r="J346" s="13"/>
      <c r="K346" s="12"/>
      <c r="L346" s="13"/>
      <c r="M346" s="9"/>
    </row>
    <row r="347" spans="1:51" ht="30" customHeight="1">
      <c r="A347" s="183" t="s">
        <v>1070</v>
      </c>
      <c r="B347" s="183"/>
      <c r="C347" s="183"/>
      <c r="D347" s="183"/>
      <c r="E347" s="184"/>
      <c r="F347" s="185"/>
      <c r="G347" s="184"/>
      <c r="H347" s="185"/>
      <c r="I347" s="184"/>
      <c r="J347" s="185"/>
      <c r="K347" s="184"/>
      <c r="L347" s="185"/>
      <c r="M347" s="183"/>
      <c r="N347" s="1" t="s">
        <v>1011</v>
      </c>
    </row>
    <row r="348" spans="1:51" ht="30" customHeight="1">
      <c r="A348" s="8" t="s">
        <v>1057</v>
      </c>
      <c r="B348" s="8" t="s">
        <v>1058</v>
      </c>
      <c r="C348" s="8" t="s">
        <v>429</v>
      </c>
      <c r="D348" s="9">
        <v>2.7699999999999999E-3</v>
      </c>
      <c r="E348" s="12">
        <f>단가대비표!O25</f>
        <v>2290</v>
      </c>
      <c r="F348" s="13">
        <f t="shared" ref="F348:F357" si="48">TRUNC(E348*D348,1)</f>
        <v>6.3</v>
      </c>
      <c r="G348" s="12">
        <f>단가대비표!P25</f>
        <v>0</v>
      </c>
      <c r="H348" s="13">
        <f t="shared" ref="H348:H357" si="49">TRUNC(G348*D348,1)</f>
        <v>0</v>
      </c>
      <c r="I348" s="12">
        <f>단가대비표!V25</f>
        <v>0</v>
      </c>
      <c r="J348" s="13">
        <f t="shared" ref="J348:J357" si="50">TRUNC(I348*D348,1)</f>
        <v>0</v>
      </c>
      <c r="K348" s="12">
        <f t="shared" ref="K348:K357" si="51">TRUNC(E348+G348+I348,1)</f>
        <v>2290</v>
      </c>
      <c r="L348" s="13">
        <f t="shared" ref="L348:L357" si="52">TRUNC(F348+H348+J348,1)</f>
        <v>6.3</v>
      </c>
      <c r="M348" s="8" t="s">
        <v>52</v>
      </c>
      <c r="N348" s="2" t="s">
        <v>1011</v>
      </c>
      <c r="O348" s="2" t="s">
        <v>1059</v>
      </c>
      <c r="P348" s="2" t="s">
        <v>64</v>
      </c>
      <c r="Q348" s="2" t="s">
        <v>64</v>
      </c>
      <c r="R348" s="2" t="s">
        <v>63</v>
      </c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2" t="s">
        <v>52</v>
      </c>
      <c r="AW348" s="2" t="s">
        <v>1071</v>
      </c>
      <c r="AX348" s="2" t="s">
        <v>52</v>
      </c>
      <c r="AY348" s="2" t="s">
        <v>52</v>
      </c>
    </row>
    <row r="349" spans="1:51" ht="30" customHeight="1">
      <c r="A349" s="8" t="s">
        <v>1018</v>
      </c>
      <c r="B349" s="8" t="s">
        <v>1019</v>
      </c>
      <c r="C349" s="8" t="s">
        <v>626</v>
      </c>
      <c r="D349" s="9">
        <v>0.94499999999999995</v>
      </c>
      <c r="E349" s="12">
        <f>단가대비표!O20</f>
        <v>2.2200000000000002</v>
      </c>
      <c r="F349" s="13">
        <f t="shared" si="48"/>
        <v>2</v>
      </c>
      <c r="G349" s="12">
        <f>단가대비표!P20</f>
        <v>0</v>
      </c>
      <c r="H349" s="13">
        <f t="shared" si="49"/>
        <v>0</v>
      </c>
      <c r="I349" s="12">
        <f>단가대비표!V20</f>
        <v>0</v>
      </c>
      <c r="J349" s="13">
        <f t="shared" si="50"/>
        <v>0</v>
      </c>
      <c r="K349" s="12">
        <f t="shared" si="51"/>
        <v>2.2000000000000002</v>
      </c>
      <c r="L349" s="13">
        <f t="shared" si="52"/>
        <v>2</v>
      </c>
      <c r="M349" s="8" t="s">
        <v>1020</v>
      </c>
      <c r="N349" s="2" t="s">
        <v>1011</v>
      </c>
      <c r="O349" s="2" t="s">
        <v>1021</v>
      </c>
      <c r="P349" s="2" t="s">
        <v>64</v>
      </c>
      <c r="Q349" s="2" t="s">
        <v>64</v>
      </c>
      <c r="R349" s="2" t="s">
        <v>63</v>
      </c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2" t="s">
        <v>52</v>
      </c>
      <c r="AW349" s="2" t="s">
        <v>1072</v>
      </c>
      <c r="AX349" s="2" t="s">
        <v>52</v>
      </c>
      <c r="AY349" s="2" t="s">
        <v>52</v>
      </c>
    </row>
    <row r="350" spans="1:51" ht="30" customHeight="1">
      <c r="A350" s="8" t="s">
        <v>1023</v>
      </c>
      <c r="B350" s="8" t="s">
        <v>1024</v>
      </c>
      <c r="C350" s="8" t="s">
        <v>429</v>
      </c>
      <c r="D350" s="9">
        <v>4.0000000000000002E-4</v>
      </c>
      <c r="E350" s="12">
        <f>단가대비표!O24</f>
        <v>10652</v>
      </c>
      <c r="F350" s="13">
        <f t="shared" si="48"/>
        <v>4.2</v>
      </c>
      <c r="G350" s="12">
        <f>단가대비표!P24</f>
        <v>0</v>
      </c>
      <c r="H350" s="13">
        <f t="shared" si="49"/>
        <v>0</v>
      </c>
      <c r="I350" s="12">
        <f>단가대비표!V24</f>
        <v>0</v>
      </c>
      <c r="J350" s="13">
        <f t="shared" si="50"/>
        <v>0</v>
      </c>
      <c r="K350" s="12">
        <f t="shared" si="51"/>
        <v>10652</v>
      </c>
      <c r="L350" s="13">
        <f t="shared" si="52"/>
        <v>4.2</v>
      </c>
      <c r="M350" s="8" t="s">
        <v>52</v>
      </c>
      <c r="N350" s="2" t="s">
        <v>1011</v>
      </c>
      <c r="O350" s="2" t="s">
        <v>1025</v>
      </c>
      <c r="P350" s="2" t="s">
        <v>64</v>
      </c>
      <c r="Q350" s="2" t="s">
        <v>64</v>
      </c>
      <c r="R350" s="2" t="s">
        <v>63</v>
      </c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2" t="s">
        <v>52</v>
      </c>
      <c r="AW350" s="2" t="s">
        <v>1073</v>
      </c>
      <c r="AX350" s="2" t="s">
        <v>52</v>
      </c>
      <c r="AY350" s="2" t="s">
        <v>52</v>
      </c>
    </row>
    <row r="351" spans="1:51" ht="30" customHeight="1">
      <c r="A351" s="8" t="s">
        <v>1027</v>
      </c>
      <c r="B351" s="8" t="s">
        <v>1028</v>
      </c>
      <c r="C351" s="8" t="s">
        <v>867</v>
      </c>
      <c r="D351" s="9">
        <v>3.1199999999999999E-3</v>
      </c>
      <c r="E351" s="12">
        <f>일위대가목록!E65</f>
        <v>0</v>
      </c>
      <c r="F351" s="13">
        <f t="shared" si="48"/>
        <v>0</v>
      </c>
      <c r="G351" s="12">
        <f>일위대가목록!F65</f>
        <v>0</v>
      </c>
      <c r="H351" s="13">
        <f t="shared" si="49"/>
        <v>0</v>
      </c>
      <c r="I351" s="12">
        <f>일위대가목록!G65</f>
        <v>137</v>
      </c>
      <c r="J351" s="13">
        <f t="shared" si="50"/>
        <v>0.4</v>
      </c>
      <c r="K351" s="12">
        <f t="shared" si="51"/>
        <v>137</v>
      </c>
      <c r="L351" s="13">
        <f t="shared" si="52"/>
        <v>0.4</v>
      </c>
      <c r="M351" s="8" t="s">
        <v>1029</v>
      </c>
      <c r="N351" s="2" t="s">
        <v>1011</v>
      </c>
      <c r="O351" s="2" t="s">
        <v>1030</v>
      </c>
      <c r="P351" s="2" t="s">
        <v>63</v>
      </c>
      <c r="Q351" s="2" t="s">
        <v>64</v>
      </c>
      <c r="R351" s="2" t="s">
        <v>64</v>
      </c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2" t="s">
        <v>52</v>
      </c>
      <c r="AW351" s="2" t="s">
        <v>1074</v>
      </c>
      <c r="AX351" s="2" t="s">
        <v>52</v>
      </c>
      <c r="AY351" s="2" t="s">
        <v>52</v>
      </c>
    </row>
    <row r="352" spans="1:51" ht="30" customHeight="1">
      <c r="A352" s="8" t="s">
        <v>1032</v>
      </c>
      <c r="B352" s="8" t="s">
        <v>1033</v>
      </c>
      <c r="C352" s="8" t="s">
        <v>1034</v>
      </c>
      <c r="D352" s="9">
        <v>1.89E-2</v>
      </c>
      <c r="E352" s="12">
        <f>단가대비표!O98</f>
        <v>0</v>
      </c>
      <c r="F352" s="13">
        <f t="shared" si="48"/>
        <v>0</v>
      </c>
      <c r="G352" s="12">
        <f>단가대비표!P98</f>
        <v>0</v>
      </c>
      <c r="H352" s="13">
        <f t="shared" si="49"/>
        <v>0</v>
      </c>
      <c r="I352" s="12">
        <f>단가대비표!V98</f>
        <v>87</v>
      </c>
      <c r="J352" s="13">
        <f t="shared" si="50"/>
        <v>1.6</v>
      </c>
      <c r="K352" s="12">
        <f t="shared" si="51"/>
        <v>87</v>
      </c>
      <c r="L352" s="13">
        <f t="shared" si="52"/>
        <v>1.6</v>
      </c>
      <c r="M352" s="8" t="s">
        <v>52</v>
      </c>
      <c r="N352" s="2" t="s">
        <v>1011</v>
      </c>
      <c r="O352" s="2" t="s">
        <v>1035</v>
      </c>
      <c r="P352" s="2" t="s">
        <v>64</v>
      </c>
      <c r="Q352" s="2" t="s">
        <v>64</v>
      </c>
      <c r="R352" s="2" t="s">
        <v>63</v>
      </c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2" t="s">
        <v>52</v>
      </c>
      <c r="AW352" s="2" t="s">
        <v>1075</v>
      </c>
      <c r="AX352" s="2" t="s">
        <v>52</v>
      </c>
      <c r="AY352" s="2" t="s">
        <v>52</v>
      </c>
    </row>
    <row r="353" spans="1:51" ht="30" customHeight="1">
      <c r="A353" s="8" t="s">
        <v>1037</v>
      </c>
      <c r="B353" s="8" t="s">
        <v>678</v>
      </c>
      <c r="C353" s="8" t="s">
        <v>550</v>
      </c>
      <c r="D353" s="9">
        <v>5.8500000000000002E-3</v>
      </c>
      <c r="E353" s="12">
        <f>단가대비표!O105</f>
        <v>0</v>
      </c>
      <c r="F353" s="13">
        <f t="shared" si="48"/>
        <v>0</v>
      </c>
      <c r="G353" s="12">
        <f>단가대비표!P105</f>
        <v>164550</v>
      </c>
      <c r="H353" s="13">
        <f t="shared" si="49"/>
        <v>962.6</v>
      </c>
      <c r="I353" s="12">
        <f>단가대비표!V105</f>
        <v>0</v>
      </c>
      <c r="J353" s="13">
        <f t="shared" si="50"/>
        <v>0</v>
      </c>
      <c r="K353" s="12">
        <f t="shared" si="51"/>
        <v>164550</v>
      </c>
      <c r="L353" s="13">
        <f t="shared" si="52"/>
        <v>962.6</v>
      </c>
      <c r="M353" s="8" t="s">
        <v>52</v>
      </c>
      <c r="N353" s="2" t="s">
        <v>1011</v>
      </c>
      <c r="O353" s="2" t="s">
        <v>1038</v>
      </c>
      <c r="P353" s="2" t="s">
        <v>64</v>
      </c>
      <c r="Q353" s="2" t="s">
        <v>64</v>
      </c>
      <c r="R353" s="2" t="s">
        <v>63</v>
      </c>
      <c r="S353" s="3"/>
      <c r="T353" s="3"/>
      <c r="U353" s="3"/>
      <c r="V353" s="3">
        <v>1</v>
      </c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2" t="s">
        <v>52</v>
      </c>
      <c r="AW353" s="2" t="s">
        <v>1076</v>
      </c>
      <c r="AX353" s="2" t="s">
        <v>52</v>
      </c>
      <c r="AY353" s="2" t="s">
        <v>52</v>
      </c>
    </row>
    <row r="354" spans="1:51" ht="30" customHeight="1">
      <c r="A354" s="8" t="s">
        <v>548</v>
      </c>
      <c r="B354" s="8" t="s">
        <v>549</v>
      </c>
      <c r="C354" s="8" t="s">
        <v>550</v>
      </c>
      <c r="D354" s="9">
        <v>1E-4</v>
      </c>
      <c r="E354" s="12">
        <f>단가대비표!O99</f>
        <v>0</v>
      </c>
      <c r="F354" s="13">
        <f t="shared" si="48"/>
        <v>0</v>
      </c>
      <c r="G354" s="12">
        <f>단가대비표!P99</f>
        <v>125427</v>
      </c>
      <c r="H354" s="13">
        <f t="shared" si="49"/>
        <v>12.5</v>
      </c>
      <c r="I354" s="12">
        <f>단가대비표!V99</f>
        <v>0</v>
      </c>
      <c r="J354" s="13">
        <f t="shared" si="50"/>
        <v>0</v>
      </c>
      <c r="K354" s="12">
        <f t="shared" si="51"/>
        <v>125427</v>
      </c>
      <c r="L354" s="13">
        <f t="shared" si="52"/>
        <v>12.5</v>
      </c>
      <c r="M354" s="8" t="s">
        <v>52</v>
      </c>
      <c r="N354" s="2" t="s">
        <v>1011</v>
      </c>
      <c r="O354" s="2" t="s">
        <v>551</v>
      </c>
      <c r="P354" s="2" t="s">
        <v>64</v>
      </c>
      <c r="Q354" s="2" t="s">
        <v>64</v>
      </c>
      <c r="R354" s="2" t="s">
        <v>63</v>
      </c>
      <c r="S354" s="3"/>
      <c r="T354" s="3"/>
      <c r="U354" s="3"/>
      <c r="V354" s="3">
        <v>1</v>
      </c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2" t="s">
        <v>52</v>
      </c>
      <c r="AW354" s="2" t="s">
        <v>1077</v>
      </c>
      <c r="AX354" s="2" t="s">
        <v>52</v>
      </c>
      <c r="AY354" s="2" t="s">
        <v>52</v>
      </c>
    </row>
    <row r="355" spans="1:51" ht="30" customHeight="1">
      <c r="A355" s="8" t="s">
        <v>902</v>
      </c>
      <c r="B355" s="8" t="s">
        <v>678</v>
      </c>
      <c r="C355" s="8" t="s">
        <v>550</v>
      </c>
      <c r="D355" s="9">
        <v>3.8999999999999999E-4</v>
      </c>
      <c r="E355" s="12">
        <f>단가대비표!O107</f>
        <v>0</v>
      </c>
      <c r="F355" s="13">
        <f t="shared" si="48"/>
        <v>0</v>
      </c>
      <c r="G355" s="12">
        <f>단가대비표!P107</f>
        <v>198711</v>
      </c>
      <c r="H355" s="13">
        <f t="shared" si="49"/>
        <v>77.400000000000006</v>
      </c>
      <c r="I355" s="12">
        <f>단가대비표!V107</f>
        <v>0</v>
      </c>
      <c r="J355" s="13">
        <f t="shared" si="50"/>
        <v>0</v>
      </c>
      <c r="K355" s="12">
        <f t="shared" si="51"/>
        <v>198711</v>
      </c>
      <c r="L355" s="13">
        <f t="shared" si="52"/>
        <v>77.400000000000006</v>
      </c>
      <c r="M355" s="8" t="s">
        <v>52</v>
      </c>
      <c r="N355" s="2" t="s">
        <v>1011</v>
      </c>
      <c r="O355" s="2" t="s">
        <v>903</v>
      </c>
      <c r="P355" s="2" t="s">
        <v>64</v>
      </c>
      <c r="Q355" s="2" t="s">
        <v>64</v>
      </c>
      <c r="R355" s="2" t="s">
        <v>63</v>
      </c>
      <c r="S355" s="3"/>
      <c r="T355" s="3"/>
      <c r="U355" s="3"/>
      <c r="V355" s="3">
        <v>1</v>
      </c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2" t="s">
        <v>52</v>
      </c>
      <c r="AW355" s="2" t="s">
        <v>1078</v>
      </c>
      <c r="AX355" s="2" t="s">
        <v>52</v>
      </c>
      <c r="AY355" s="2" t="s">
        <v>52</v>
      </c>
    </row>
    <row r="356" spans="1:51" ht="30" customHeight="1">
      <c r="A356" s="8" t="s">
        <v>898</v>
      </c>
      <c r="B356" s="8" t="s">
        <v>549</v>
      </c>
      <c r="C356" s="8" t="s">
        <v>550</v>
      </c>
      <c r="D356" s="9">
        <v>1.1E-4</v>
      </c>
      <c r="E356" s="12">
        <f>단가대비표!O100</f>
        <v>0</v>
      </c>
      <c r="F356" s="13">
        <f t="shared" si="48"/>
        <v>0</v>
      </c>
      <c r="G356" s="12">
        <f>단가대비표!P100</f>
        <v>152019</v>
      </c>
      <c r="H356" s="13">
        <f t="shared" si="49"/>
        <v>16.7</v>
      </c>
      <c r="I356" s="12">
        <f>단가대비표!V100</f>
        <v>0</v>
      </c>
      <c r="J356" s="13">
        <f t="shared" si="50"/>
        <v>0</v>
      </c>
      <c r="K356" s="12">
        <f t="shared" si="51"/>
        <v>152019</v>
      </c>
      <c r="L356" s="13">
        <f t="shared" si="52"/>
        <v>16.7</v>
      </c>
      <c r="M356" s="8" t="s">
        <v>52</v>
      </c>
      <c r="N356" s="2" t="s">
        <v>1011</v>
      </c>
      <c r="O356" s="2" t="s">
        <v>899</v>
      </c>
      <c r="P356" s="2" t="s">
        <v>64</v>
      </c>
      <c r="Q356" s="2" t="s">
        <v>64</v>
      </c>
      <c r="R356" s="2" t="s">
        <v>63</v>
      </c>
      <c r="S356" s="3"/>
      <c r="T356" s="3"/>
      <c r="U356" s="3"/>
      <c r="V356" s="3">
        <v>1</v>
      </c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2" t="s">
        <v>52</v>
      </c>
      <c r="AW356" s="2" t="s">
        <v>1079</v>
      </c>
      <c r="AX356" s="2" t="s">
        <v>52</v>
      </c>
      <c r="AY356" s="2" t="s">
        <v>52</v>
      </c>
    </row>
    <row r="357" spans="1:51" ht="30" customHeight="1">
      <c r="A357" s="8" t="s">
        <v>559</v>
      </c>
      <c r="B357" s="8" t="s">
        <v>1043</v>
      </c>
      <c r="C357" s="8" t="s">
        <v>341</v>
      </c>
      <c r="D357" s="9">
        <v>1</v>
      </c>
      <c r="E357" s="12">
        <v>0</v>
      </c>
      <c r="F357" s="13">
        <f t="shared" si="48"/>
        <v>0</v>
      </c>
      <c r="G357" s="12">
        <v>0</v>
      </c>
      <c r="H357" s="13">
        <f t="shared" si="49"/>
        <v>0</v>
      </c>
      <c r="I357" s="12">
        <f>TRUNC(SUMIF(V348:V357, RIGHTB(O357, 1), H348:H357)*U357, 2)</f>
        <v>32.07</v>
      </c>
      <c r="J357" s="13">
        <f t="shared" si="50"/>
        <v>32</v>
      </c>
      <c r="K357" s="12">
        <f t="shared" si="51"/>
        <v>32</v>
      </c>
      <c r="L357" s="13">
        <f t="shared" si="52"/>
        <v>32</v>
      </c>
      <c r="M357" s="8" t="s">
        <v>52</v>
      </c>
      <c r="N357" s="2" t="s">
        <v>1011</v>
      </c>
      <c r="O357" s="2" t="s">
        <v>561</v>
      </c>
      <c r="P357" s="2" t="s">
        <v>64</v>
      </c>
      <c r="Q357" s="2" t="s">
        <v>64</v>
      </c>
      <c r="R357" s="2" t="s">
        <v>64</v>
      </c>
      <c r="S357" s="3">
        <v>1</v>
      </c>
      <c r="T357" s="3">
        <v>2</v>
      </c>
      <c r="U357" s="3">
        <v>0.03</v>
      </c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2" t="s">
        <v>52</v>
      </c>
      <c r="AW357" s="2" t="s">
        <v>1080</v>
      </c>
      <c r="AX357" s="2" t="s">
        <v>52</v>
      </c>
      <c r="AY357" s="2" t="s">
        <v>52</v>
      </c>
    </row>
    <row r="358" spans="1:51" ht="30" customHeight="1">
      <c r="A358" s="8" t="s">
        <v>553</v>
      </c>
      <c r="B358" s="8" t="s">
        <v>52</v>
      </c>
      <c r="C358" s="8" t="s">
        <v>52</v>
      </c>
      <c r="D358" s="9"/>
      <c r="E358" s="12"/>
      <c r="F358" s="13">
        <f>TRUNC(SUMIF(N348:N357, N347, F348:F357),0)</f>
        <v>12</v>
      </c>
      <c r="G358" s="12"/>
      <c r="H358" s="13">
        <f>TRUNC(SUMIF(N348:N357, N347, H348:H357),0)</f>
        <v>1069</v>
      </c>
      <c r="I358" s="12"/>
      <c r="J358" s="13">
        <f>TRUNC(SUMIF(N348:N357, N347, J348:J357),0)</f>
        <v>34</v>
      </c>
      <c r="K358" s="12"/>
      <c r="L358" s="13">
        <f>F358+H358+J358</f>
        <v>1115</v>
      </c>
      <c r="M358" s="8" t="s">
        <v>52</v>
      </c>
      <c r="N358" s="2" t="s">
        <v>67</v>
      </c>
      <c r="O358" s="2" t="s">
        <v>67</v>
      </c>
      <c r="P358" s="2" t="s">
        <v>52</v>
      </c>
      <c r="Q358" s="2" t="s">
        <v>52</v>
      </c>
      <c r="R358" s="2" t="s">
        <v>52</v>
      </c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2" t="s">
        <v>52</v>
      </c>
      <c r="AW358" s="2" t="s">
        <v>52</v>
      </c>
      <c r="AX358" s="2" t="s">
        <v>52</v>
      </c>
      <c r="AY358" s="2" t="s">
        <v>52</v>
      </c>
    </row>
    <row r="359" spans="1:51" ht="30" customHeight="1">
      <c r="A359" s="9"/>
      <c r="B359" s="9"/>
      <c r="C359" s="9"/>
      <c r="D359" s="9"/>
      <c r="E359" s="12"/>
      <c r="F359" s="13"/>
      <c r="G359" s="12"/>
      <c r="H359" s="13"/>
      <c r="I359" s="12"/>
      <c r="J359" s="13"/>
      <c r="K359" s="12"/>
      <c r="L359" s="13"/>
      <c r="M359" s="9"/>
    </row>
    <row r="360" spans="1:51" ht="30" customHeight="1">
      <c r="A360" s="183" t="s">
        <v>1081</v>
      </c>
      <c r="B360" s="183"/>
      <c r="C360" s="183"/>
      <c r="D360" s="183"/>
      <c r="E360" s="184"/>
      <c r="F360" s="185"/>
      <c r="G360" s="184"/>
      <c r="H360" s="185"/>
      <c r="I360" s="184"/>
      <c r="J360" s="185"/>
      <c r="K360" s="184"/>
      <c r="L360" s="185"/>
      <c r="M360" s="183"/>
      <c r="N360" s="1" t="s">
        <v>1030</v>
      </c>
    </row>
    <row r="361" spans="1:51" ht="30" customHeight="1">
      <c r="A361" s="8" t="s">
        <v>1027</v>
      </c>
      <c r="B361" s="8" t="s">
        <v>1028</v>
      </c>
      <c r="C361" s="8" t="s">
        <v>323</v>
      </c>
      <c r="D361" s="9">
        <v>0.23619999999999999</v>
      </c>
      <c r="E361" s="12">
        <f>단가대비표!O13</f>
        <v>0</v>
      </c>
      <c r="F361" s="13">
        <f>TRUNC(E361*D361,1)</f>
        <v>0</v>
      </c>
      <c r="G361" s="12">
        <f>단가대비표!P13</f>
        <v>0</v>
      </c>
      <c r="H361" s="13">
        <f>TRUNC(G361*D361,1)</f>
        <v>0</v>
      </c>
      <c r="I361" s="12">
        <f>단가대비표!V13</f>
        <v>583</v>
      </c>
      <c r="J361" s="13">
        <f>TRUNC(I361*D361,1)</f>
        <v>137.69999999999999</v>
      </c>
      <c r="K361" s="12">
        <f>TRUNC(E361+G361+I361,1)</f>
        <v>583</v>
      </c>
      <c r="L361" s="13">
        <f>TRUNC(F361+H361+J361,1)</f>
        <v>137.69999999999999</v>
      </c>
      <c r="M361" s="8" t="s">
        <v>978</v>
      </c>
      <c r="N361" s="2" t="s">
        <v>1030</v>
      </c>
      <c r="O361" s="2" t="s">
        <v>1082</v>
      </c>
      <c r="P361" s="2" t="s">
        <v>64</v>
      </c>
      <c r="Q361" s="2" t="s">
        <v>64</v>
      </c>
      <c r="R361" s="2" t="s">
        <v>63</v>
      </c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2" t="s">
        <v>52</v>
      </c>
      <c r="AW361" s="2" t="s">
        <v>1083</v>
      </c>
      <c r="AX361" s="2" t="s">
        <v>52</v>
      </c>
      <c r="AY361" s="2" t="s">
        <v>52</v>
      </c>
    </row>
    <row r="362" spans="1:51" ht="30" customHeight="1">
      <c r="A362" s="8" t="s">
        <v>553</v>
      </c>
      <c r="B362" s="8" t="s">
        <v>52</v>
      </c>
      <c r="C362" s="8" t="s">
        <v>52</v>
      </c>
      <c r="D362" s="9"/>
      <c r="E362" s="12"/>
      <c r="F362" s="13">
        <f>TRUNC(SUMIF(N361:N361, N360, F361:F361),0)</f>
        <v>0</v>
      </c>
      <c r="G362" s="12"/>
      <c r="H362" s="13">
        <f>TRUNC(SUMIF(N361:N361, N360, H361:H361),0)</f>
        <v>0</v>
      </c>
      <c r="I362" s="12"/>
      <c r="J362" s="13">
        <f>TRUNC(SUMIF(N361:N361, N360, J361:J361),0)</f>
        <v>137</v>
      </c>
      <c r="K362" s="12"/>
      <c r="L362" s="13">
        <f>F362+H362+J362</f>
        <v>137</v>
      </c>
      <c r="M362" s="8" t="s">
        <v>52</v>
      </c>
      <c r="N362" s="2" t="s">
        <v>67</v>
      </c>
      <c r="O362" s="2" t="s">
        <v>67</v>
      </c>
      <c r="P362" s="2" t="s">
        <v>52</v>
      </c>
      <c r="Q362" s="2" t="s">
        <v>52</v>
      </c>
      <c r="R362" s="2" t="s">
        <v>52</v>
      </c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2" t="s">
        <v>52</v>
      </c>
      <c r="AW362" s="2" t="s">
        <v>52</v>
      </c>
      <c r="AX362" s="2" t="s">
        <v>52</v>
      </c>
      <c r="AY362" s="2" t="s">
        <v>52</v>
      </c>
    </row>
    <row r="363" spans="1:51" ht="30" customHeight="1">
      <c r="A363" s="9"/>
      <c r="B363" s="9"/>
      <c r="C363" s="9"/>
      <c r="D363" s="9"/>
      <c r="E363" s="12"/>
      <c r="F363" s="13"/>
      <c r="G363" s="12"/>
      <c r="H363" s="13"/>
      <c r="I363" s="12"/>
      <c r="J363" s="13"/>
      <c r="K363" s="12"/>
      <c r="L363" s="13"/>
      <c r="M363" s="9"/>
    </row>
    <row r="364" spans="1:51" ht="30" customHeight="1">
      <c r="A364" s="183" t="s">
        <v>1084</v>
      </c>
      <c r="B364" s="183"/>
      <c r="C364" s="183"/>
      <c r="D364" s="183"/>
      <c r="E364" s="184"/>
      <c r="F364" s="185"/>
      <c r="G364" s="184"/>
      <c r="H364" s="185"/>
      <c r="I364" s="184"/>
      <c r="J364" s="185"/>
      <c r="K364" s="184"/>
      <c r="L364" s="185"/>
      <c r="M364" s="183"/>
      <c r="N364" s="1" t="s">
        <v>674</v>
      </c>
    </row>
    <row r="365" spans="1:51" ht="30" customHeight="1">
      <c r="A365" s="8" t="s">
        <v>677</v>
      </c>
      <c r="B365" s="8" t="s">
        <v>678</v>
      </c>
      <c r="C365" s="8" t="s">
        <v>550</v>
      </c>
      <c r="D365" s="9">
        <v>2.2000000000000001E-3</v>
      </c>
      <c r="E365" s="12">
        <f>단가대비표!O111</f>
        <v>0</v>
      </c>
      <c r="F365" s="13">
        <f>TRUNC(E365*D365,1)</f>
        <v>0</v>
      </c>
      <c r="G365" s="12">
        <f>단가대비표!P111</f>
        <v>209611</v>
      </c>
      <c r="H365" s="13">
        <f>TRUNC(G365*D365,1)</f>
        <v>461.1</v>
      </c>
      <c r="I365" s="12">
        <f>단가대비표!V111</f>
        <v>0</v>
      </c>
      <c r="J365" s="13">
        <f>TRUNC(I365*D365,1)</f>
        <v>0</v>
      </c>
      <c r="K365" s="12">
        <f>TRUNC(E365+G365+I365,1)</f>
        <v>209611</v>
      </c>
      <c r="L365" s="13">
        <f>TRUNC(F365+H365+J365,1)</f>
        <v>461.1</v>
      </c>
      <c r="M365" s="8" t="s">
        <v>52</v>
      </c>
      <c r="N365" s="2" t="s">
        <v>674</v>
      </c>
      <c r="O365" s="2" t="s">
        <v>679</v>
      </c>
      <c r="P365" s="2" t="s">
        <v>64</v>
      </c>
      <c r="Q365" s="2" t="s">
        <v>64</v>
      </c>
      <c r="R365" s="2" t="s">
        <v>63</v>
      </c>
      <c r="S365" s="3"/>
      <c r="T365" s="3"/>
      <c r="U365" s="3"/>
      <c r="V365" s="3">
        <v>1</v>
      </c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2" t="s">
        <v>52</v>
      </c>
      <c r="AW365" s="2" t="s">
        <v>1085</v>
      </c>
      <c r="AX365" s="2" t="s">
        <v>52</v>
      </c>
      <c r="AY365" s="2" t="s">
        <v>52</v>
      </c>
    </row>
    <row r="366" spans="1:51" ht="30" customHeight="1">
      <c r="A366" s="8" t="s">
        <v>559</v>
      </c>
      <c r="B366" s="8" t="s">
        <v>1086</v>
      </c>
      <c r="C366" s="8" t="s">
        <v>341</v>
      </c>
      <c r="D366" s="9">
        <v>1</v>
      </c>
      <c r="E366" s="12">
        <v>0</v>
      </c>
      <c r="F366" s="13">
        <f>TRUNC(E366*D366,1)</f>
        <v>0</v>
      </c>
      <c r="G366" s="12">
        <v>0</v>
      </c>
      <c r="H366" s="13">
        <f>TRUNC(G366*D366,1)</f>
        <v>0</v>
      </c>
      <c r="I366" s="12">
        <f>TRUNC(SUMIF(V365:V366, RIGHTB(O366, 1), H365:H366)*U366, 2)</f>
        <v>41.49</v>
      </c>
      <c r="J366" s="13">
        <f>TRUNC(I366*D366,1)</f>
        <v>41.4</v>
      </c>
      <c r="K366" s="12">
        <f>TRUNC(E366+G366+I366,1)</f>
        <v>41.4</v>
      </c>
      <c r="L366" s="13">
        <f>TRUNC(F366+H366+J366,1)</f>
        <v>41.4</v>
      </c>
      <c r="M366" s="8" t="s">
        <v>52</v>
      </c>
      <c r="N366" s="2" t="s">
        <v>674</v>
      </c>
      <c r="O366" s="2" t="s">
        <v>561</v>
      </c>
      <c r="P366" s="2" t="s">
        <v>64</v>
      </c>
      <c r="Q366" s="2" t="s">
        <v>64</v>
      </c>
      <c r="R366" s="2" t="s">
        <v>64</v>
      </c>
      <c r="S366" s="3">
        <v>1</v>
      </c>
      <c r="T366" s="3">
        <v>2</v>
      </c>
      <c r="U366" s="3">
        <v>0.09</v>
      </c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2" t="s">
        <v>52</v>
      </c>
      <c r="AW366" s="2" t="s">
        <v>1087</v>
      </c>
      <c r="AX366" s="2" t="s">
        <v>52</v>
      </c>
      <c r="AY366" s="2" t="s">
        <v>52</v>
      </c>
    </row>
    <row r="367" spans="1:51" ht="30" customHeight="1">
      <c r="A367" s="8" t="s">
        <v>553</v>
      </c>
      <c r="B367" s="8" t="s">
        <v>52</v>
      </c>
      <c r="C367" s="8" t="s">
        <v>52</v>
      </c>
      <c r="D367" s="9"/>
      <c r="E367" s="12"/>
      <c r="F367" s="13">
        <f>TRUNC(SUMIF(N365:N366, N364, F365:F366),0)</f>
        <v>0</v>
      </c>
      <c r="G367" s="12"/>
      <c r="H367" s="13">
        <f>TRUNC(SUMIF(N365:N366, N364, H365:H366),0)</f>
        <v>461</v>
      </c>
      <c r="I367" s="12"/>
      <c r="J367" s="13">
        <f>TRUNC(SUMIF(N365:N366, N364, J365:J366),0)</f>
        <v>41</v>
      </c>
      <c r="K367" s="12"/>
      <c r="L367" s="13">
        <f>F367+H367+J367</f>
        <v>502</v>
      </c>
      <c r="M367" s="8" t="s">
        <v>52</v>
      </c>
      <c r="N367" s="2" t="s">
        <v>67</v>
      </c>
      <c r="O367" s="2" t="s">
        <v>67</v>
      </c>
      <c r="P367" s="2" t="s">
        <v>52</v>
      </c>
      <c r="Q367" s="2" t="s">
        <v>52</v>
      </c>
      <c r="R367" s="2" t="s">
        <v>52</v>
      </c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2" t="s">
        <v>52</v>
      </c>
      <c r="AW367" s="2" t="s">
        <v>52</v>
      </c>
      <c r="AX367" s="2" t="s">
        <v>52</v>
      </c>
      <c r="AY367" s="2" t="s">
        <v>52</v>
      </c>
    </row>
    <row r="368" spans="1:51" ht="30" customHeight="1">
      <c r="A368" s="9"/>
      <c r="B368" s="9"/>
      <c r="C368" s="9"/>
      <c r="D368" s="9"/>
      <c r="E368" s="12"/>
      <c r="F368" s="13"/>
      <c r="G368" s="12"/>
      <c r="H368" s="13"/>
      <c r="I368" s="12"/>
      <c r="J368" s="13"/>
      <c r="K368" s="12"/>
      <c r="L368" s="13"/>
      <c r="M368" s="9"/>
    </row>
    <row r="369" spans="1:51" ht="30" customHeight="1">
      <c r="A369" s="183" t="s">
        <v>1088</v>
      </c>
      <c r="B369" s="183"/>
      <c r="C369" s="183"/>
      <c r="D369" s="183"/>
      <c r="E369" s="184"/>
      <c r="F369" s="185"/>
      <c r="G369" s="184"/>
      <c r="H369" s="185"/>
      <c r="I369" s="184"/>
      <c r="J369" s="185"/>
      <c r="K369" s="184"/>
      <c r="L369" s="185"/>
      <c r="M369" s="183"/>
      <c r="N369" s="1" t="s">
        <v>707</v>
      </c>
    </row>
    <row r="370" spans="1:51" ht="30" customHeight="1">
      <c r="A370" s="8" t="s">
        <v>733</v>
      </c>
      <c r="B370" s="8" t="s">
        <v>678</v>
      </c>
      <c r="C370" s="8" t="s">
        <v>550</v>
      </c>
      <c r="D370" s="9">
        <v>0.45100000000000001</v>
      </c>
      <c r="E370" s="12">
        <f>단가대비표!O109</f>
        <v>0</v>
      </c>
      <c r="F370" s="13">
        <f>TRUNC(E370*D370,1)</f>
        <v>0</v>
      </c>
      <c r="G370" s="12">
        <f>단가대비표!P109</f>
        <v>187530</v>
      </c>
      <c r="H370" s="13">
        <f>TRUNC(G370*D370,1)</f>
        <v>84576</v>
      </c>
      <c r="I370" s="12">
        <f>단가대비표!V109</f>
        <v>0</v>
      </c>
      <c r="J370" s="13">
        <f>TRUNC(I370*D370,1)</f>
        <v>0</v>
      </c>
      <c r="K370" s="12">
        <f t="shared" ref="K370:L372" si="53">TRUNC(E370+G370+I370,1)</f>
        <v>187530</v>
      </c>
      <c r="L370" s="13">
        <f t="shared" si="53"/>
        <v>84576</v>
      </c>
      <c r="M370" s="8" t="s">
        <v>52</v>
      </c>
      <c r="N370" s="2" t="s">
        <v>707</v>
      </c>
      <c r="O370" s="2" t="s">
        <v>734</v>
      </c>
      <c r="P370" s="2" t="s">
        <v>64</v>
      </c>
      <c r="Q370" s="2" t="s">
        <v>64</v>
      </c>
      <c r="R370" s="2" t="s">
        <v>63</v>
      </c>
      <c r="S370" s="3"/>
      <c r="T370" s="3"/>
      <c r="U370" s="3"/>
      <c r="V370" s="3">
        <v>1</v>
      </c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2" t="s">
        <v>52</v>
      </c>
      <c r="AW370" s="2" t="s">
        <v>1089</v>
      </c>
      <c r="AX370" s="2" t="s">
        <v>52</v>
      </c>
      <c r="AY370" s="2" t="s">
        <v>52</v>
      </c>
    </row>
    <row r="371" spans="1:51" ht="30" customHeight="1">
      <c r="A371" s="8" t="s">
        <v>548</v>
      </c>
      <c r="B371" s="8" t="s">
        <v>549</v>
      </c>
      <c r="C371" s="8" t="s">
        <v>550</v>
      </c>
      <c r="D371" s="9">
        <v>0.14299999999999999</v>
      </c>
      <c r="E371" s="12">
        <f>단가대비표!O99</f>
        <v>0</v>
      </c>
      <c r="F371" s="13">
        <f>TRUNC(E371*D371,1)</f>
        <v>0</v>
      </c>
      <c r="G371" s="12">
        <f>단가대비표!P99</f>
        <v>125427</v>
      </c>
      <c r="H371" s="13">
        <f>TRUNC(G371*D371,1)</f>
        <v>17936</v>
      </c>
      <c r="I371" s="12">
        <f>단가대비표!V99</f>
        <v>0</v>
      </c>
      <c r="J371" s="13">
        <f>TRUNC(I371*D371,1)</f>
        <v>0</v>
      </c>
      <c r="K371" s="12">
        <f t="shared" si="53"/>
        <v>125427</v>
      </c>
      <c r="L371" s="13">
        <f t="shared" si="53"/>
        <v>17936</v>
      </c>
      <c r="M371" s="8" t="s">
        <v>52</v>
      </c>
      <c r="N371" s="2" t="s">
        <v>707</v>
      </c>
      <c r="O371" s="2" t="s">
        <v>551</v>
      </c>
      <c r="P371" s="2" t="s">
        <v>64</v>
      </c>
      <c r="Q371" s="2" t="s">
        <v>64</v>
      </c>
      <c r="R371" s="2" t="s">
        <v>63</v>
      </c>
      <c r="S371" s="3"/>
      <c r="T371" s="3"/>
      <c r="U371" s="3"/>
      <c r="V371" s="3">
        <v>1</v>
      </c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2" t="s">
        <v>52</v>
      </c>
      <c r="AW371" s="2" t="s">
        <v>1090</v>
      </c>
      <c r="AX371" s="2" t="s">
        <v>52</v>
      </c>
      <c r="AY371" s="2" t="s">
        <v>52</v>
      </c>
    </row>
    <row r="372" spans="1:51" ht="30" customHeight="1">
      <c r="A372" s="8" t="s">
        <v>559</v>
      </c>
      <c r="B372" s="8" t="s">
        <v>560</v>
      </c>
      <c r="C372" s="8" t="s">
        <v>341</v>
      </c>
      <c r="D372" s="9">
        <v>1</v>
      </c>
      <c r="E372" s="12">
        <v>0</v>
      </c>
      <c r="F372" s="13">
        <f>TRUNC(E372*D372,1)</f>
        <v>0</v>
      </c>
      <c r="G372" s="12">
        <v>0</v>
      </c>
      <c r="H372" s="13">
        <f>TRUNC(G372*D372,1)</f>
        <v>0</v>
      </c>
      <c r="I372" s="12">
        <f>TRUNC(SUMIF(V370:V372, RIGHTB(O372, 1), H370:H372)*U372, 2)</f>
        <v>2050.2399999999998</v>
      </c>
      <c r="J372" s="13">
        <f>TRUNC(I372*D372,1)</f>
        <v>2050.1999999999998</v>
      </c>
      <c r="K372" s="12">
        <f t="shared" si="53"/>
        <v>2050.1999999999998</v>
      </c>
      <c r="L372" s="13">
        <f t="shared" si="53"/>
        <v>2050.1999999999998</v>
      </c>
      <c r="M372" s="8" t="s">
        <v>52</v>
      </c>
      <c r="N372" s="2" t="s">
        <v>707</v>
      </c>
      <c r="O372" s="2" t="s">
        <v>561</v>
      </c>
      <c r="P372" s="2" t="s">
        <v>64</v>
      </c>
      <c r="Q372" s="2" t="s">
        <v>64</v>
      </c>
      <c r="R372" s="2" t="s">
        <v>64</v>
      </c>
      <c r="S372" s="3">
        <v>1</v>
      </c>
      <c r="T372" s="3">
        <v>2</v>
      </c>
      <c r="U372" s="3">
        <v>0.02</v>
      </c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2" t="s">
        <v>52</v>
      </c>
      <c r="AW372" s="2" t="s">
        <v>1091</v>
      </c>
      <c r="AX372" s="2" t="s">
        <v>52</v>
      </c>
      <c r="AY372" s="2" t="s">
        <v>52</v>
      </c>
    </row>
    <row r="373" spans="1:51" ht="30" customHeight="1">
      <c r="A373" s="8" t="s">
        <v>553</v>
      </c>
      <c r="B373" s="8" t="s">
        <v>52</v>
      </c>
      <c r="C373" s="8" t="s">
        <v>52</v>
      </c>
      <c r="D373" s="9"/>
      <c r="E373" s="12"/>
      <c r="F373" s="13">
        <f>TRUNC(SUMIF(N370:N372, N369, F370:F372),0)</f>
        <v>0</v>
      </c>
      <c r="G373" s="12"/>
      <c r="H373" s="13">
        <f>TRUNC(SUMIF(N370:N372, N369, H370:H372),0)</f>
        <v>102512</v>
      </c>
      <c r="I373" s="12"/>
      <c r="J373" s="13">
        <f>TRUNC(SUMIF(N370:N372, N369, J370:J372),0)</f>
        <v>2050</v>
      </c>
      <c r="K373" s="12"/>
      <c r="L373" s="13">
        <f>F373+H373+J373</f>
        <v>104562</v>
      </c>
      <c r="M373" s="8" t="s">
        <v>52</v>
      </c>
      <c r="N373" s="2" t="s">
        <v>67</v>
      </c>
      <c r="O373" s="2" t="s">
        <v>67</v>
      </c>
      <c r="P373" s="2" t="s">
        <v>52</v>
      </c>
      <c r="Q373" s="2" t="s">
        <v>52</v>
      </c>
      <c r="R373" s="2" t="s">
        <v>52</v>
      </c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2" t="s">
        <v>52</v>
      </c>
      <c r="AW373" s="2" t="s">
        <v>52</v>
      </c>
      <c r="AX373" s="2" t="s">
        <v>52</v>
      </c>
      <c r="AY373" s="2" t="s">
        <v>52</v>
      </c>
    </row>
    <row r="374" spans="1:51" ht="30" customHeight="1">
      <c r="A374" s="9"/>
      <c r="B374" s="9"/>
      <c r="C374" s="9"/>
      <c r="D374" s="9"/>
      <c r="E374" s="12"/>
      <c r="F374" s="13"/>
      <c r="G374" s="12"/>
      <c r="H374" s="13"/>
      <c r="I374" s="12"/>
      <c r="J374" s="13"/>
      <c r="K374" s="12"/>
      <c r="L374" s="13"/>
      <c r="M374" s="9"/>
    </row>
    <row r="375" spans="1:51" ht="30" customHeight="1">
      <c r="A375" s="183" t="s">
        <v>1092</v>
      </c>
      <c r="B375" s="183"/>
      <c r="C375" s="183"/>
      <c r="D375" s="183"/>
      <c r="E375" s="184"/>
      <c r="F375" s="185"/>
      <c r="G375" s="184"/>
      <c r="H375" s="185"/>
      <c r="I375" s="184"/>
      <c r="J375" s="185"/>
      <c r="K375" s="184"/>
      <c r="L375" s="185"/>
      <c r="M375" s="183"/>
      <c r="N375" s="1" t="s">
        <v>762</v>
      </c>
    </row>
    <row r="376" spans="1:51" ht="30" customHeight="1">
      <c r="A376" s="8" t="s">
        <v>1093</v>
      </c>
      <c r="B376" s="8" t="s">
        <v>1094</v>
      </c>
      <c r="C376" s="8" t="s">
        <v>626</v>
      </c>
      <c r="D376" s="9">
        <v>0.08</v>
      </c>
      <c r="E376" s="12">
        <f>단가대비표!O85</f>
        <v>9492</v>
      </c>
      <c r="F376" s="13">
        <f>TRUNC(E376*D376,1)</f>
        <v>759.3</v>
      </c>
      <c r="G376" s="12">
        <f>단가대비표!P85</f>
        <v>0</v>
      </c>
      <c r="H376" s="13">
        <f>TRUNC(G376*D376,1)</f>
        <v>0</v>
      </c>
      <c r="I376" s="12">
        <f>단가대비표!V85</f>
        <v>0</v>
      </c>
      <c r="J376" s="13">
        <f>TRUNC(I376*D376,1)</f>
        <v>0</v>
      </c>
      <c r="K376" s="12">
        <f t="shared" ref="K376:L378" si="54">TRUNC(E376+G376+I376,1)</f>
        <v>9492</v>
      </c>
      <c r="L376" s="13">
        <f t="shared" si="54"/>
        <v>759.3</v>
      </c>
      <c r="M376" s="8" t="s">
        <v>52</v>
      </c>
      <c r="N376" s="2" t="s">
        <v>762</v>
      </c>
      <c r="O376" s="2" t="s">
        <v>1095</v>
      </c>
      <c r="P376" s="2" t="s">
        <v>64</v>
      </c>
      <c r="Q376" s="2" t="s">
        <v>64</v>
      </c>
      <c r="R376" s="2" t="s">
        <v>63</v>
      </c>
      <c r="S376" s="3"/>
      <c r="T376" s="3"/>
      <c r="U376" s="3"/>
      <c r="V376" s="3">
        <v>1</v>
      </c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2" t="s">
        <v>52</v>
      </c>
      <c r="AW376" s="2" t="s">
        <v>1096</v>
      </c>
      <c r="AX376" s="2" t="s">
        <v>52</v>
      </c>
      <c r="AY376" s="2" t="s">
        <v>52</v>
      </c>
    </row>
    <row r="377" spans="1:51" ht="30" customHeight="1">
      <c r="A377" s="8" t="s">
        <v>788</v>
      </c>
      <c r="B377" s="8" t="s">
        <v>789</v>
      </c>
      <c r="C377" s="8" t="s">
        <v>626</v>
      </c>
      <c r="D377" s="9">
        <v>4.0000000000000001E-3</v>
      </c>
      <c r="E377" s="12">
        <f>단가대비표!O88</f>
        <v>2766.66</v>
      </c>
      <c r="F377" s="13">
        <f>TRUNC(E377*D377,1)</f>
        <v>11</v>
      </c>
      <c r="G377" s="12">
        <f>단가대비표!P88</f>
        <v>0</v>
      </c>
      <c r="H377" s="13">
        <f>TRUNC(G377*D377,1)</f>
        <v>0</v>
      </c>
      <c r="I377" s="12">
        <f>단가대비표!V88</f>
        <v>0</v>
      </c>
      <c r="J377" s="13">
        <f>TRUNC(I377*D377,1)</f>
        <v>0</v>
      </c>
      <c r="K377" s="12">
        <f t="shared" si="54"/>
        <v>2766.6</v>
      </c>
      <c r="L377" s="13">
        <f t="shared" si="54"/>
        <v>11</v>
      </c>
      <c r="M377" s="8" t="s">
        <v>52</v>
      </c>
      <c r="N377" s="2" t="s">
        <v>762</v>
      </c>
      <c r="O377" s="2" t="s">
        <v>790</v>
      </c>
      <c r="P377" s="2" t="s">
        <v>64</v>
      </c>
      <c r="Q377" s="2" t="s">
        <v>64</v>
      </c>
      <c r="R377" s="2" t="s">
        <v>63</v>
      </c>
      <c r="S377" s="3"/>
      <c r="T377" s="3"/>
      <c r="U377" s="3"/>
      <c r="V377" s="3">
        <v>1</v>
      </c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2" t="s">
        <v>52</v>
      </c>
      <c r="AW377" s="2" t="s">
        <v>1097</v>
      </c>
      <c r="AX377" s="2" t="s">
        <v>52</v>
      </c>
      <c r="AY377" s="2" t="s">
        <v>52</v>
      </c>
    </row>
    <row r="378" spans="1:51" ht="30" customHeight="1">
      <c r="A378" s="8" t="s">
        <v>638</v>
      </c>
      <c r="B378" s="8" t="s">
        <v>639</v>
      </c>
      <c r="C378" s="8" t="s">
        <v>341</v>
      </c>
      <c r="D378" s="9">
        <v>1</v>
      </c>
      <c r="E378" s="12">
        <f>TRUNC(SUMIF(V376:V378, RIGHTB(O378, 1), F376:F378)*U378, 2)</f>
        <v>23.1</v>
      </c>
      <c r="F378" s="13">
        <f>TRUNC(E378*D378,1)</f>
        <v>23.1</v>
      </c>
      <c r="G378" s="12">
        <v>0</v>
      </c>
      <c r="H378" s="13">
        <f>TRUNC(G378*D378,1)</f>
        <v>0</v>
      </c>
      <c r="I378" s="12">
        <v>0</v>
      </c>
      <c r="J378" s="13">
        <f>TRUNC(I378*D378,1)</f>
        <v>0</v>
      </c>
      <c r="K378" s="12">
        <f t="shared" si="54"/>
        <v>23.1</v>
      </c>
      <c r="L378" s="13">
        <f t="shared" si="54"/>
        <v>23.1</v>
      </c>
      <c r="M378" s="8" t="s">
        <v>52</v>
      </c>
      <c r="N378" s="2" t="s">
        <v>762</v>
      </c>
      <c r="O378" s="2" t="s">
        <v>561</v>
      </c>
      <c r="P378" s="2" t="s">
        <v>64</v>
      </c>
      <c r="Q378" s="2" t="s">
        <v>64</v>
      </c>
      <c r="R378" s="2" t="s">
        <v>64</v>
      </c>
      <c r="S378" s="3">
        <v>0</v>
      </c>
      <c r="T378" s="3">
        <v>0</v>
      </c>
      <c r="U378" s="3">
        <v>0.03</v>
      </c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2" t="s">
        <v>52</v>
      </c>
      <c r="AW378" s="2" t="s">
        <v>1098</v>
      </c>
      <c r="AX378" s="2" t="s">
        <v>52</v>
      </c>
      <c r="AY378" s="2" t="s">
        <v>52</v>
      </c>
    </row>
    <row r="379" spans="1:51" ht="30" customHeight="1">
      <c r="A379" s="8" t="s">
        <v>553</v>
      </c>
      <c r="B379" s="8" t="s">
        <v>52</v>
      </c>
      <c r="C379" s="8" t="s">
        <v>52</v>
      </c>
      <c r="D379" s="9"/>
      <c r="E379" s="12"/>
      <c r="F379" s="13">
        <f>TRUNC(SUMIF(N376:N378, N375, F376:F378),0)</f>
        <v>793</v>
      </c>
      <c r="G379" s="12"/>
      <c r="H379" s="13">
        <f>TRUNC(SUMIF(N376:N378, N375, H376:H378),0)</f>
        <v>0</v>
      </c>
      <c r="I379" s="12"/>
      <c r="J379" s="13">
        <f>TRUNC(SUMIF(N376:N378, N375, J376:J378),0)</f>
        <v>0</v>
      </c>
      <c r="K379" s="12"/>
      <c r="L379" s="13">
        <f>F379+H379+J379</f>
        <v>793</v>
      </c>
      <c r="M379" s="8" t="s">
        <v>52</v>
      </c>
      <c r="N379" s="2" t="s">
        <v>67</v>
      </c>
      <c r="O379" s="2" t="s">
        <v>67</v>
      </c>
      <c r="P379" s="2" t="s">
        <v>52</v>
      </c>
      <c r="Q379" s="2" t="s">
        <v>52</v>
      </c>
      <c r="R379" s="2" t="s">
        <v>52</v>
      </c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2" t="s">
        <v>52</v>
      </c>
      <c r="AW379" s="2" t="s">
        <v>52</v>
      </c>
      <c r="AX379" s="2" t="s">
        <v>52</v>
      </c>
      <c r="AY379" s="2" t="s">
        <v>52</v>
      </c>
    </row>
    <row r="380" spans="1:51" ht="30" customHeight="1">
      <c r="A380" s="9"/>
      <c r="B380" s="9"/>
      <c r="C380" s="9"/>
      <c r="D380" s="9"/>
      <c r="E380" s="12"/>
      <c r="F380" s="13"/>
      <c r="G380" s="12"/>
      <c r="H380" s="13"/>
      <c r="I380" s="12"/>
      <c r="J380" s="13"/>
      <c r="K380" s="12"/>
      <c r="L380" s="13"/>
      <c r="M380" s="9"/>
    </row>
    <row r="381" spans="1:51" ht="30" customHeight="1">
      <c r="A381" s="183" t="s">
        <v>1099</v>
      </c>
      <c r="B381" s="183"/>
      <c r="C381" s="183"/>
      <c r="D381" s="183"/>
      <c r="E381" s="184"/>
      <c r="F381" s="185"/>
      <c r="G381" s="184"/>
      <c r="H381" s="185"/>
      <c r="I381" s="184"/>
      <c r="J381" s="185"/>
      <c r="K381" s="184"/>
      <c r="L381" s="185"/>
      <c r="M381" s="183"/>
      <c r="N381" s="1" t="s">
        <v>766</v>
      </c>
    </row>
    <row r="382" spans="1:51" ht="30" customHeight="1">
      <c r="A382" s="8" t="s">
        <v>802</v>
      </c>
      <c r="B382" s="8" t="s">
        <v>678</v>
      </c>
      <c r="C382" s="8" t="s">
        <v>550</v>
      </c>
      <c r="D382" s="9">
        <v>1.4999999999999999E-2</v>
      </c>
      <c r="E382" s="12">
        <f>단가대비표!O112</f>
        <v>0</v>
      </c>
      <c r="F382" s="13">
        <f>TRUNC(E382*D382,1)</f>
        <v>0</v>
      </c>
      <c r="G382" s="12">
        <f>단가대비표!P112</f>
        <v>184508</v>
      </c>
      <c r="H382" s="13">
        <f>TRUNC(G382*D382,1)</f>
        <v>2767.6</v>
      </c>
      <c r="I382" s="12">
        <f>단가대비표!V112</f>
        <v>0</v>
      </c>
      <c r="J382" s="13">
        <f>TRUNC(I382*D382,1)</f>
        <v>0</v>
      </c>
      <c r="K382" s="12">
        <f>TRUNC(E382+G382+I382,1)</f>
        <v>184508</v>
      </c>
      <c r="L382" s="13">
        <f>TRUNC(F382+H382+J382,1)</f>
        <v>2767.6</v>
      </c>
      <c r="M382" s="8" t="s">
        <v>52</v>
      </c>
      <c r="N382" s="2" t="s">
        <v>766</v>
      </c>
      <c r="O382" s="2" t="s">
        <v>803</v>
      </c>
      <c r="P382" s="2" t="s">
        <v>64</v>
      </c>
      <c r="Q382" s="2" t="s">
        <v>64</v>
      </c>
      <c r="R382" s="2" t="s">
        <v>63</v>
      </c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2" t="s">
        <v>52</v>
      </c>
      <c r="AW382" s="2" t="s">
        <v>1100</v>
      </c>
      <c r="AX382" s="2" t="s">
        <v>52</v>
      </c>
      <c r="AY382" s="2" t="s">
        <v>52</v>
      </c>
    </row>
    <row r="383" spans="1:51" ht="30" customHeight="1">
      <c r="A383" s="8" t="s">
        <v>548</v>
      </c>
      <c r="B383" s="8" t="s">
        <v>549</v>
      </c>
      <c r="C383" s="8" t="s">
        <v>550</v>
      </c>
      <c r="D383" s="9">
        <v>3.0000000000000001E-3</v>
      </c>
      <c r="E383" s="12">
        <f>단가대비표!O99</f>
        <v>0</v>
      </c>
      <c r="F383" s="13">
        <f>TRUNC(E383*D383,1)</f>
        <v>0</v>
      </c>
      <c r="G383" s="12">
        <f>단가대비표!P99</f>
        <v>125427</v>
      </c>
      <c r="H383" s="13">
        <f>TRUNC(G383*D383,1)</f>
        <v>376.2</v>
      </c>
      <c r="I383" s="12">
        <f>단가대비표!V99</f>
        <v>0</v>
      </c>
      <c r="J383" s="13">
        <f>TRUNC(I383*D383,1)</f>
        <v>0</v>
      </c>
      <c r="K383" s="12">
        <f>TRUNC(E383+G383+I383,1)</f>
        <v>125427</v>
      </c>
      <c r="L383" s="13">
        <f>TRUNC(F383+H383+J383,1)</f>
        <v>376.2</v>
      </c>
      <c r="M383" s="8" t="s">
        <v>52</v>
      </c>
      <c r="N383" s="2" t="s">
        <v>766</v>
      </c>
      <c r="O383" s="2" t="s">
        <v>551</v>
      </c>
      <c r="P383" s="2" t="s">
        <v>64</v>
      </c>
      <c r="Q383" s="2" t="s">
        <v>64</v>
      </c>
      <c r="R383" s="2" t="s">
        <v>63</v>
      </c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2" t="s">
        <v>52</v>
      </c>
      <c r="AW383" s="2" t="s">
        <v>1101</v>
      </c>
      <c r="AX383" s="2" t="s">
        <v>52</v>
      </c>
      <c r="AY383" s="2" t="s">
        <v>52</v>
      </c>
    </row>
    <row r="384" spans="1:51" ht="30" customHeight="1">
      <c r="A384" s="8" t="s">
        <v>553</v>
      </c>
      <c r="B384" s="8" t="s">
        <v>52</v>
      </c>
      <c r="C384" s="8" t="s">
        <v>52</v>
      </c>
      <c r="D384" s="9"/>
      <c r="E384" s="12"/>
      <c r="F384" s="13">
        <f>TRUNC(SUMIF(N382:N383, N381, F382:F383),0)</f>
        <v>0</v>
      </c>
      <c r="G384" s="12"/>
      <c r="H384" s="13">
        <f>TRUNC(SUMIF(N382:N383, N381, H382:H383),0)</f>
        <v>3143</v>
      </c>
      <c r="I384" s="12"/>
      <c r="J384" s="13">
        <f>TRUNC(SUMIF(N382:N383, N381, J382:J383),0)</f>
        <v>0</v>
      </c>
      <c r="K384" s="12"/>
      <c r="L384" s="13">
        <f>F384+H384+J384</f>
        <v>3143</v>
      </c>
      <c r="M384" s="8" t="s">
        <v>52</v>
      </c>
      <c r="N384" s="2" t="s">
        <v>67</v>
      </c>
      <c r="O384" s="2" t="s">
        <v>67</v>
      </c>
      <c r="P384" s="2" t="s">
        <v>52</v>
      </c>
      <c r="Q384" s="2" t="s">
        <v>52</v>
      </c>
      <c r="R384" s="2" t="s">
        <v>52</v>
      </c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2" t="s">
        <v>52</v>
      </c>
      <c r="AW384" s="2" t="s">
        <v>52</v>
      </c>
      <c r="AX384" s="2" t="s">
        <v>52</v>
      </c>
      <c r="AY384" s="2" t="s">
        <v>52</v>
      </c>
    </row>
    <row r="385" spans="1:51" ht="30" customHeight="1">
      <c r="A385" s="9"/>
      <c r="B385" s="9"/>
      <c r="C385" s="9"/>
      <c r="D385" s="9"/>
      <c r="E385" s="12"/>
      <c r="F385" s="13"/>
      <c r="G385" s="12"/>
      <c r="H385" s="13"/>
      <c r="I385" s="12"/>
      <c r="J385" s="13"/>
      <c r="K385" s="12"/>
      <c r="L385" s="13"/>
      <c r="M385" s="9"/>
    </row>
    <row r="386" spans="1:51" ht="30" customHeight="1">
      <c r="A386" s="183" t="s">
        <v>1102</v>
      </c>
      <c r="B386" s="183"/>
      <c r="C386" s="183"/>
      <c r="D386" s="183"/>
      <c r="E386" s="184"/>
      <c r="F386" s="185"/>
      <c r="G386" s="184"/>
      <c r="H386" s="185"/>
      <c r="I386" s="184"/>
      <c r="J386" s="185"/>
      <c r="K386" s="184"/>
      <c r="L386" s="185"/>
      <c r="M386" s="183"/>
      <c r="N386" s="1" t="s">
        <v>772</v>
      </c>
    </row>
    <row r="387" spans="1:51" ht="30" customHeight="1">
      <c r="A387" s="8" t="s">
        <v>1103</v>
      </c>
      <c r="B387" s="8" t="s">
        <v>1104</v>
      </c>
      <c r="C387" s="8" t="s">
        <v>100</v>
      </c>
      <c r="D387" s="9">
        <v>1.52</v>
      </c>
      <c r="E387" s="12">
        <f>단가대비표!O81</f>
        <v>73</v>
      </c>
      <c r="F387" s="13">
        <f t="shared" ref="F387:F393" si="55">TRUNC(E387*D387,1)</f>
        <v>110.9</v>
      </c>
      <c r="G387" s="12">
        <f>단가대비표!P81</f>
        <v>0</v>
      </c>
      <c r="H387" s="13">
        <f t="shared" ref="H387:H393" si="56">TRUNC(G387*D387,1)</f>
        <v>0</v>
      </c>
      <c r="I387" s="12">
        <f>단가대비표!V81</f>
        <v>0</v>
      </c>
      <c r="J387" s="13">
        <f t="shared" ref="J387:J393" si="57">TRUNC(I387*D387,1)</f>
        <v>0</v>
      </c>
      <c r="K387" s="12">
        <f t="shared" ref="K387:L393" si="58">TRUNC(E387+G387+I387,1)</f>
        <v>73</v>
      </c>
      <c r="L387" s="13">
        <f t="shared" si="58"/>
        <v>110.9</v>
      </c>
      <c r="M387" s="8" t="s">
        <v>52</v>
      </c>
      <c r="N387" s="2" t="s">
        <v>772</v>
      </c>
      <c r="O387" s="2" t="s">
        <v>1105</v>
      </c>
      <c r="P387" s="2" t="s">
        <v>64</v>
      </c>
      <c r="Q387" s="2" t="s">
        <v>64</v>
      </c>
      <c r="R387" s="2" t="s">
        <v>63</v>
      </c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2" t="s">
        <v>52</v>
      </c>
      <c r="AW387" s="2" t="s">
        <v>1106</v>
      </c>
      <c r="AX387" s="2" t="s">
        <v>52</v>
      </c>
      <c r="AY387" s="2" t="s">
        <v>52</v>
      </c>
    </row>
    <row r="388" spans="1:51" ht="30" customHeight="1">
      <c r="A388" s="8" t="s">
        <v>1107</v>
      </c>
      <c r="B388" s="8" t="s">
        <v>52</v>
      </c>
      <c r="C388" s="8" t="s">
        <v>429</v>
      </c>
      <c r="D388" s="9">
        <v>0.32500000000000001</v>
      </c>
      <c r="E388" s="12">
        <f>단가대비표!O82</f>
        <v>1150</v>
      </c>
      <c r="F388" s="13">
        <f t="shared" si="55"/>
        <v>373.7</v>
      </c>
      <c r="G388" s="12">
        <f>단가대비표!P82</f>
        <v>0</v>
      </c>
      <c r="H388" s="13">
        <f t="shared" si="56"/>
        <v>0</v>
      </c>
      <c r="I388" s="12">
        <f>단가대비표!V82</f>
        <v>0</v>
      </c>
      <c r="J388" s="13">
        <f t="shared" si="57"/>
        <v>0</v>
      </c>
      <c r="K388" s="12">
        <f t="shared" si="58"/>
        <v>1150</v>
      </c>
      <c r="L388" s="13">
        <f t="shared" si="58"/>
        <v>373.7</v>
      </c>
      <c r="M388" s="8" t="s">
        <v>52</v>
      </c>
      <c r="N388" s="2" t="s">
        <v>772</v>
      </c>
      <c r="O388" s="2" t="s">
        <v>1108</v>
      </c>
      <c r="P388" s="2" t="s">
        <v>64</v>
      </c>
      <c r="Q388" s="2" t="s">
        <v>64</v>
      </c>
      <c r="R388" s="2" t="s">
        <v>63</v>
      </c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2" t="s">
        <v>52</v>
      </c>
      <c r="AW388" s="2" t="s">
        <v>1109</v>
      </c>
      <c r="AX388" s="2" t="s">
        <v>52</v>
      </c>
      <c r="AY388" s="2" t="s">
        <v>52</v>
      </c>
    </row>
    <row r="389" spans="1:51" ht="30" customHeight="1">
      <c r="A389" s="8" t="s">
        <v>792</v>
      </c>
      <c r="B389" s="8" t="s">
        <v>1110</v>
      </c>
      <c r="C389" s="8" t="s">
        <v>429</v>
      </c>
      <c r="D389" s="9">
        <v>0.45300000000000001</v>
      </c>
      <c r="E389" s="12">
        <f>단가대비표!O80</f>
        <v>2139.7800000000002</v>
      </c>
      <c r="F389" s="13">
        <f t="shared" si="55"/>
        <v>969.3</v>
      </c>
      <c r="G389" s="12">
        <f>단가대비표!P80</f>
        <v>0</v>
      </c>
      <c r="H389" s="13">
        <f t="shared" si="56"/>
        <v>0</v>
      </c>
      <c r="I389" s="12">
        <f>단가대비표!V80</f>
        <v>0</v>
      </c>
      <c r="J389" s="13">
        <f t="shared" si="57"/>
        <v>0</v>
      </c>
      <c r="K389" s="12">
        <f t="shared" si="58"/>
        <v>2139.6999999999998</v>
      </c>
      <c r="L389" s="13">
        <f t="shared" si="58"/>
        <v>969.3</v>
      </c>
      <c r="M389" s="8" t="s">
        <v>794</v>
      </c>
      <c r="N389" s="2" t="s">
        <v>772</v>
      </c>
      <c r="O389" s="2" t="s">
        <v>1111</v>
      </c>
      <c r="P389" s="2" t="s">
        <v>64</v>
      </c>
      <c r="Q389" s="2" t="s">
        <v>64</v>
      </c>
      <c r="R389" s="2" t="s">
        <v>63</v>
      </c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2" t="s">
        <v>52</v>
      </c>
      <c r="AW389" s="2" t="s">
        <v>1112</v>
      </c>
      <c r="AX389" s="2" t="s">
        <v>52</v>
      </c>
      <c r="AY389" s="2" t="s">
        <v>52</v>
      </c>
    </row>
    <row r="390" spans="1:51" ht="30" customHeight="1">
      <c r="A390" s="8" t="s">
        <v>797</v>
      </c>
      <c r="B390" s="8" t="s">
        <v>798</v>
      </c>
      <c r="C390" s="8" t="s">
        <v>799</v>
      </c>
      <c r="D390" s="9">
        <v>0.123</v>
      </c>
      <c r="E390" s="12">
        <f>단가대비표!O77</f>
        <v>200</v>
      </c>
      <c r="F390" s="13">
        <f t="shared" si="55"/>
        <v>24.6</v>
      </c>
      <c r="G390" s="12">
        <f>단가대비표!P77</f>
        <v>0</v>
      </c>
      <c r="H390" s="13">
        <f t="shared" si="56"/>
        <v>0</v>
      </c>
      <c r="I390" s="12">
        <f>단가대비표!V77</f>
        <v>0</v>
      </c>
      <c r="J390" s="13">
        <f t="shared" si="57"/>
        <v>0</v>
      </c>
      <c r="K390" s="12">
        <f t="shared" si="58"/>
        <v>200</v>
      </c>
      <c r="L390" s="13">
        <f t="shared" si="58"/>
        <v>24.6</v>
      </c>
      <c r="M390" s="8" t="s">
        <v>52</v>
      </c>
      <c r="N390" s="2" t="s">
        <v>772</v>
      </c>
      <c r="O390" s="2" t="s">
        <v>800</v>
      </c>
      <c r="P390" s="2" t="s">
        <v>64</v>
      </c>
      <c r="Q390" s="2" t="s">
        <v>64</v>
      </c>
      <c r="R390" s="2" t="s">
        <v>63</v>
      </c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2" t="s">
        <v>52</v>
      </c>
      <c r="AW390" s="2" t="s">
        <v>1113</v>
      </c>
      <c r="AX390" s="2" t="s">
        <v>52</v>
      </c>
      <c r="AY390" s="2" t="s">
        <v>52</v>
      </c>
    </row>
    <row r="391" spans="1:51" ht="30" customHeight="1">
      <c r="A391" s="8" t="s">
        <v>802</v>
      </c>
      <c r="B391" s="8" t="s">
        <v>678</v>
      </c>
      <c r="C391" s="8" t="s">
        <v>550</v>
      </c>
      <c r="D391" s="9">
        <v>3.5000000000000003E-2</v>
      </c>
      <c r="E391" s="12">
        <f>단가대비표!O112</f>
        <v>0</v>
      </c>
      <c r="F391" s="13">
        <f t="shared" si="55"/>
        <v>0</v>
      </c>
      <c r="G391" s="12">
        <f>단가대비표!P112</f>
        <v>184508</v>
      </c>
      <c r="H391" s="13">
        <f t="shared" si="56"/>
        <v>6457.7</v>
      </c>
      <c r="I391" s="12">
        <f>단가대비표!V112</f>
        <v>0</v>
      </c>
      <c r="J391" s="13">
        <f t="shared" si="57"/>
        <v>0</v>
      </c>
      <c r="K391" s="12">
        <f t="shared" si="58"/>
        <v>184508</v>
      </c>
      <c r="L391" s="13">
        <f t="shared" si="58"/>
        <v>6457.7</v>
      </c>
      <c r="M391" s="8" t="s">
        <v>52</v>
      </c>
      <c r="N391" s="2" t="s">
        <v>772</v>
      </c>
      <c r="O391" s="2" t="s">
        <v>803</v>
      </c>
      <c r="P391" s="2" t="s">
        <v>64</v>
      </c>
      <c r="Q391" s="2" t="s">
        <v>64</v>
      </c>
      <c r="R391" s="2" t="s">
        <v>63</v>
      </c>
      <c r="S391" s="3"/>
      <c r="T391" s="3"/>
      <c r="U391" s="3"/>
      <c r="V391" s="3">
        <v>1</v>
      </c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2" t="s">
        <v>52</v>
      </c>
      <c r="AW391" s="2" t="s">
        <v>1114</v>
      </c>
      <c r="AX391" s="2" t="s">
        <v>52</v>
      </c>
      <c r="AY391" s="2" t="s">
        <v>52</v>
      </c>
    </row>
    <row r="392" spans="1:51" ht="30" customHeight="1">
      <c r="A392" s="8" t="s">
        <v>548</v>
      </c>
      <c r="B392" s="8" t="s">
        <v>549</v>
      </c>
      <c r="C392" s="8" t="s">
        <v>550</v>
      </c>
      <c r="D392" s="9">
        <v>0.01</v>
      </c>
      <c r="E392" s="12">
        <f>단가대비표!O99</f>
        <v>0</v>
      </c>
      <c r="F392" s="13">
        <f t="shared" si="55"/>
        <v>0</v>
      </c>
      <c r="G392" s="12">
        <f>단가대비표!P99</f>
        <v>125427</v>
      </c>
      <c r="H392" s="13">
        <f t="shared" si="56"/>
        <v>1254.2</v>
      </c>
      <c r="I392" s="12">
        <f>단가대비표!V99</f>
        <v>0</v>
      </c>
      <c r="J392" s="13">
        <f t="shared" si="57"/>
        <v>0</v>
      </c>
      <c r="K392" s="12">
        <f t="shared" si="58"/>
        <v>125427</v>
      </c>
      <c r="L392" s="13">
        <f t="shared" si="58"/>
        <v>1254.2</v>
      </c>
      <c r="M392" s="8" t="s">
        <v>52</v>
      </c>
      <c r="N392" s="2" t="s">
        <v>772</v>
      </c>
      <c r="O392" s="2" t="s">
        <v>551</v>
      </c>
      <c r="P392" s="2" t="s">
        <v>64</v>
      </c>
      <c r="Q392" s="2" t="s">
        <v>64</v>
      </c>
      <c r="R392" s="2" t="s">
        <v>63</v>
      </c>
      <c r="S392" s="3"/>
      <c r="T392" s="3"/>
      <c r="U392" s="3"/>
      <c r="V392" s="3">
        <v>1</v>
      </c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2" t="s">
        <v>52</v>
      </c>
      <c r="AW392" s="2" t="s">
        <v>1115</v>
      </c>
      <c r="AX392" s="2" t="s">
        <v>52</v>
      </c>
      <c r="AY392" s="2" t="s">
        <v>52</v>
      </c>
    </row>
    <row r="393" spans="1:51" ht="30" customHeight="1">
      <c r="A393" s="8" t="s">
        <v>559</v>
      </c>
      <c r="B393" s="8" t="s">
        <v>560</v>
      </c>
      <c r="C393" s="8" t="s">
        <v>341</v>
      </c>
      <c r="D393" s="9">
        <v>1</v>
      </c>
      <c r="E393" s="12">
        <v>0</v>
      </c>
      <c r="F393" s="13">
        <f t="shared" si="55"/>
        <v>0</v>
      </c>
      <c r="G393" s="12">
        <v>0</v>
      </c>
      <c r="H393" s="13">
        <f t="shared" si="56"/>
        <v>0</v>
      </c>
      <c r="I393" s="12">
        <f>TRUNC(SUMIF(V387:V393, RIGHTB(O393, 1), H387:H393)*U393, 2)</f>
        <v>154.22999999999999</v>
      </c>
      <c r="J393" s="13">
        <f t="shared" si="57"/>
        <v>154.19999999999999</v>
      </c>
      <c r="K393" s="12">
        <f t="shared" si="58"/>
        <v>154.19999999999999</v>
      </c>
      <c r="L393" s="13">
        <f t="shared" si="58"/>
        <v>154.19999999999999</v>
      </c>
      <c r="M393" s="8" t="s">
        <v>52</v>
      </c>
      <c r="N393" s="2" t="s">
        <v>772</v>
      </c>
      <c r="O393" s="2" t="s">
        <v>561</v>
      </c>
      <c r="P393" s="2" t="s">
        <v>64</v>
      </c>
      <c r="Q393" s="2" t="s">
        <v>64</v>
      </c>
      <c r="R393" s="2" t="s">
        <v>64</v>
      </c>
      <c r="S393" s="3">
        <v>1</v>
      </c>
      <c r="T393" s="3">
        <v>2</v>
      </c>
      <c r="U393" s="3">
        <v>0.02</v>
      </c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2" t="s">
        <v>52</v>
      </c>
      <c r="AW393" s="2" t="s">
        <v>1116</v>
      </c>
      <c r="AX393" s="2" t="s">
        <v>52</v>
      </c>
      <c r="AY393" s="2" t="s">
        <v>52</v>
      </c>
    </row>
    <row r="394" spans="1:51" ht="30" customHeight="1">
      <c r="A394" s="8" t="s">
        <v>553</v>
      </c>
      <c r="B394" s="8" t="s">
        <v>52</v>
      </c>
      <c r="C394" s="8" t="s">
        <v>52</v>
      </c>
      <c r="D394" s="9"/>
      <c r="E394" s="12"/>
      <c r="F394" s="13">
        <f>TRUNC(SUMIF(N387:N393, N386, F387:F393),0)</f>
        <v>1478</v>
      </c>
      <c r="G394" s="12"/>
      <c r="H394" s="13">
        <f>TRUNC(SUMIF(N387:N393, N386, H387:H393),0)</f>
        <v>7711</v>
      </c>
      <c r="I394" s="12"/>
      <c r="J394" s="13">
        <f>TRUNC(SUMIF(N387:N393, N386, J387:J393),0)</f>
        <v>154</v>
      </c>
      <c r="K394" s="12"/>
      <c r="L394" s="13">
        <f>F394+H394+J394</f>
        <v>9343</v>
      </c>
      <c r="M394" s="8" t="s">
        <v>52</v>
      </c>
      <c r="N394" s="2" t="s">
        <v>67</v>
      </c>
      <c r="O394" s="2" t="s">
        <v>67</v>
      </c>
      <c r="P394" s="2" t="s">
        <v>52</v>
      </c>
      <c r="Q394" s="2" t="s">
        <v>52</v>
      </c>
      <c r="R394" s="2" t="s">
        <v>52</v>
      </c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2" t="s">
        <v>52</v>
      </c>
      <c r="AW394" s="2" t="s">
        <v>52</v>
      </c>
      <c r="AX394" s="2" t="s">
        <v>52</v>
      </c>
      <c r="AY394" s="2" t="s">
        <v>52</v>
      </c>
    </row>
    <row r="395" spans="1:51" ht="30" customHeight="1">
      <c r="A395" s="9"/>
      <c r="B395" s="9"/>
      <c r="C395" s="9"/>
      <c r="D395" s="9"/>
      <c r="E395" s="12"/>
      <c r="F395" s="13"/>
      <c r="G395" s="12"/>
      <c r="H395" s="13"/>
      <c r="I395" s="12"/>
      <c r="J395" s="13"/>
      <c r="K395" s="12"/>
      <c r="L395" s="13"/>
      <c r="M395" s="9"/>
    </row>
    <row r="396" spans="1:51" ht="30" customHeight="1">
      <c r="A396" s="183" t="s">
        <v>1117</v>
      </c>
      <c r="B396" s="183"/>
      <c r="C396" s="183"/>
      <c r="D396" s="183"/>
      <c r="E396" s="184"/>
      <c r="F396" s="185"/>
      <c r="G396" s="184"/>
      <c r="H396" s="185"/>
      <c r="I396" s="184"/>
      <c r="J396" s="185"/>
      <c r="K396" s="184"/>
      <c r="L396" s="185"/>
      <c r="M396" s="183"/>
      <c r="N396" s="1" t="s">
        <v>777</v>
      </c>
    </row>
    <row r="397" spans="1:51" ht="30" customHeight="1">
      <c r="A397" s="8" t="s">
        <v>1118</v>
      </c>
      <c r="B397" s="8" t="s">
        <v>1119</v>
      </c>
      <c r="C397" s="8" t="s">
        <v>626</v>
      </c>
      <c r="D397" s="9">
        <v>0.19700000000000001</v>
      </c>
      <c r="E397" s="12">
        <f>단가대비표!O83</f>
        <v>3994.44</v>
      </c>
      <c r="F397" s="13">
        <f>TRUNC(E397*D397,1)</f>
        <v>786.9</v>
      </c>
      <c r="G397" s="12">
        <f>단가대비표!P83</f>
        <v>0</v>
      </c>
      <c r="H397" s="13">
        <f>TRUNC(G397*D397,1)</f>
        <v>0</v>
      </c>
      <c r="I397" s="12">
        <f>단가대비표!V83</f>
        <v>0</v>
      </c>
      <c r="J397" s="13">
        <f>TRUNC(I397*D397,1)</f>
        <v>0</v>
      </c>
      <c r="K397" s="12">
        <f>TRUNC(E397+G397+I397,1)</f>
        <v>3994.4</v>
      </c>
      <c r="L397" s="13">
        <f>TRUNC(F397+H397+J397,1)</f>
        <v>786.9</v>
      </c>
      <c r="M397" s="8" t="s">
        <v>52</v>
      </c>
      <c r="N397" s="2" t="s">
        <v>777</v>
      </c>
      <c r="O397" s="2" t="s">
        <v>1120</v>
      </c>
      <c r="P397" s="2" t="s">
        <v>64</v>
      </c>
      <c r="Q397" s="2" t="s">
        <v>64</v>
      </c>
      <c r="R397" s="2" t="s">
        <v>63</v>
      </c>
      <c r="S397" s="3"/>
      <c r="T397" s="3"/>
      <c r="U397" s="3"/>
      <c r="V397" s="3">
        <v>1</v>
      </c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2" t="s">
        <v>52</v>
      </c>
      <c r="AW397" s="2" t="s">
        <v>1121</v>
      </c>
      <c r="AX397" s="2" t="s">
        <v>52</v>
      </c>
      <c r="AY397" s="2" t="s">
        <v>52</v>
      </c>
    </row>
    <row r="398" spans="1:51" ht="30" customHeight="1">
      <c r="A398" s="8" t="s">
        <v>638</v>
      </c>
      <c r="B398" s="8" t="s">
        <v>1122</v>
      </c>
      <c r="C398" s="8" t="s">
        <v>341</v>
      </c>
      <c r="D398" s="9">
        <v>1</v>
      </c>
      <c r="E398" s="12">
        <f>TRUNC(SUMIF(V397:V398, RIGHTB(O398, 1), F397:F398)*U398, 2)</f>
        <v>47.21</v>
      </c>
      <c r="F398" s="13">
        <f>TRUNC(E398*D398,1)</f>
        <v>47.2</v>
      </c>
      <c r="G398" s="12">
        <v>0</v>
      </c>
      <c r="H398" s="13">
        <f>TRUNC(G398*D398,1)</f>
        <v>0</v>
      </c>
      <c r="I398" s="12">
        <v>0</v>
      </c>
      <c r="J398" s="13">
        <f>TRUNC(I398*D398,1)</f>
        <v>0</v>
      </c>
      <c r="K398" s="12">
        <f>TRUNC(E398+G398+I398,1)</f>
        <v>47.2</v>
      </c>
      <c r="L398" s="13">
        <f>TRUNC(F398+H398+J398,1)</f>
        <v>47.2</v>
      </c>
      <c r="M398" s="8" t="s">
        <v>52</v>
      </c>
      <c r="N398" s="2" t="s">
        <v>777</v>
      </c>
      <c r="O398" s="2" t="s">
        <v>561</v>
      </c>
      <c r="P398" s="2" t="s">
        <v>64</v>
      </c>
      <c r="Q398" s="2" t="s">
        <v>64</v>
      </c>
      <c r="R398" s="2" t="s">
        <v>64</v>
      </c>
      <c r="S398" s="3">
        <v>0</v>
      </c>
      <c r="T398" s="3">
        <v>0</v>
      </c>
      <c r="U398" s="3">
        <v>0.06</v>
      </c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2" t="s">
        <v>52</v>
      </c>
      <c r="AW398" s="2" t="s">
        <v>1123</v>
      </c>
      <c r="AX398" s="2" t="s">
        <v>52</v>
      </c>
      <c r="AY398" s="2" t="s">
        <v>52</v>
      </c>
    </row>
    <row r="399" spans="1:51" ht="30" customHeight="1">
      <c r="A399" s="8" t="s">
        <v>553</v>
      </c>
      <c r="B399" s="8" t="s">
        <v>52</v>
      </c>
      <c r="C399" s="8" t="s">
        <v>52</v>
      </c>
      <c r="D399" s="9"/>
      <c r="E399" s="12"/>
      <c r="F399" s="13">
        <f>TRUNC(SUMIF(N397:N398, N396, F397:F398),0)</f>
        <v>834</v>
      </c>
      <c r="G399" s="12"/>
      <c r="H399" s="13">
        <f>TRUNC(SUMIF(N397:N398, N396, H397:H398),0)</f>
        <v>0</v>
      </c>
      <c r="I399" s="12"/>
      <c r="J399" s="13">
        <f>TRUNC(SUMIF(N397:N398, N396, J397:J398),0)</f>
        <v>0</v>
      </c>
      <c r="K399" s="12"/>
      <c r="L399" s="13">
        <f>F399+H399+J399</f>
        <v>834</v>
      </c>
      <c r="M399" s="8" t="s">
        <v>52</v>
      </c>
      <c r="N399" s="2" t="s">
        <v>67</v>
      </c>
      <c r="O399" s="2" t="s">
        <v>67</v>
      </c>
      <c r="P399" s="2" t="s">
        <v>52</v>
      </c>
      <c r="Q399" s="2" t="s">
        <v>52</v>
      </c>
      <c r="R399" s="2" t="s">
        <v>52</v>
      </c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2" t="s">
        <v>52</v>
      </c>
      <c r="AW399" s="2" t="s">
        <v>52</v>
      </c>
      <c r="AX399" s="2" t="s">
        <v>52</v>
      </c>
      <c r="AY399" s="2" t="s">
        <v>52</v>
      </c>
    </row>
    <row r="400" spans="1:51" ht="30" customHeight="1">
      <c r="A400" s="9"/>
      <c r="B400" s="9"/>
      <c r="C400" s="9"/>
      <c r="D400" s="9"/>
      <c r="E400" s="12"/>
      <c r="F400" s="13"/>
      <c r="G400" s="12"/>
      <c r="H400" s="13"/>
      <c r="I400" s="12"/>
      <c r="J400" s="13"/>
      <c r="K400" s="12"/>
      <c r="L400" s="13"/>
      <c r="M400" s="9"/>
    </row>
    <row r="401" spans="1:51" ht="30" customHeight="1">
      <c r="A401" s="183" t="s">
        <v>1124</v>
      </c>
      <c r="B401" s="183"/>
      <c r="C401" s="183"/>
      <c r="D401" s="183"/>
      <c r="E401" s="184"/>
      <c r="F401" s="185"/>
      <c r="G401" s="184"/>
      <c r="H401" s="185"/>
      <c r="I401" s="184"/>
      <c r="J401" s="185"/>
      <c r="K401" s="184"/>
      <c r="L401" s="185"/>
      <c r="M401" s="183"/>
      <c r="N401" s="1" t="s">
        <v>781</v>
      </c>
    </row>
    <row r="402" spans="1:51" ht="30" customHeight="1">
      <c r="A402" s="8" t="s">
        <v>802</v>
      </c>
      <c r="B402" s="8" t="s">
        <v>678</v>
      </c>
      <c r="C402" s="8" t="s">
        <v>550</v>
      </c>
      <c r="D402" s="9">
        <v>1.2E-2</v>
      </c>
      <c r="E402" s="12">
        <f>단가대비표!O112</f>
        <v>0</v>
      </c>
      <c r="F402" s="13">
        <f>TRUNC(E402*D402,1)</f>
        <v>0</v>
      </c>
      <c r="G402" s="12">
        <f>단가대비표!P112</f>
        <v>184508</v>
      </c>
      <c r="H402" s="13">
        <f>TRUNC(G402*D402,1)</f>
        <v>2214</v>
      </c>
      <c r="I402" s="12">
        <f>단가대비표!V112</f>
        <v>0</v>
      </c>
      <c r="J402" s="13">
        <f>TRUNC(I402*D402,1)</f>
        <v>0</v>
      </c>
      <c r="K402" s="12">
        <f t="shared" ref="K402:L405" si="59">TRUNC(E402+G402+I402,1)</f>
        <v>184508</v>
      </c>
      <c r="L402" s="13">
        <f t="shared" si="59"/>
        <v>2214</v>
      </c>
      <c r="M402" s="8" t="s">
        <v>52</v>
      </c>
      <c r="N402" s="2" t="s">
        <v>781</v>
      </c>
      <c r="O402" s="2" t="s">
        <v>803</v>
      </c>
      <c r="P402" s="2" t="s">
        <v>64</v>
      </c>
      <c r="Q402" s="2" t="s">
        <v>64</v>
      </c>
      <c r="R402" s="2" t="s">
        <v>63</v>
      </c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2" t="s">
        <v>52</v>
      </c>
      <c r="AW402" s="2" t="s">
        <v>1125</v>
      </c>
      <c r="AX402" s="2" t="s">
        <v>52</v>
      </c>
      <c r="AY402" s="2" t="s">
        <v>52</v>
      </c>
    </row>
    <row r="403" spans="1:51" ht="30" customHeight="1">
      <c r="A403" s="8" t="s">
        <v>548</v>
      </c>
      <c r="B403" s="8" t="s">
        <v>549</v>
      </c>
      <c r="C403" s="8" t="s">
        <v>550</v>
      </c>
      <c r="D403" s="9">
        <v>2E-3</v>
      </c>
      <c r="E403" s="12">
        <f>단가대비표!O99</f>
        <v>0</v>
      </c>
      <c r="F403" s="13">
        <f>TRUNC(E403*D403,1)</f>
        <v>0</v>
      </c>
      <c r="G403" s="12">
        <f>단가대비표!P99</f>
        <v>125427</v>
      </c>
      <c r="H403" s="13">
        <f>TRUNC(G403*D403,1)</f>
        <v>250.8</v>
      </c>
      <c r="I403" s="12">
        <f>단가대비표!V99</f>
        <v>0</v>
      </c>
      <c r="J403" s="13">
        <f>TRUNC(I403*D403,1)</f>
        <v>0</v>
      </c>
      <c r="K403" s="12">
        <f t="shared" si="59"/>
        <v>125427</v>
      </c>
      <c r="L403" s="13">
        <f t="shared" si="59"/>
        <v>250.8</v>
      </c>
      <c r="M403" s="8" t="s">
        <v>52</v>
      </c>
      <c r="N403" s="2" t="s">
        <v>781</v>
      </c>
      <c r="O403" s="2" t="s">
        <v>551</v>
      </c>
      <c r="P403" s="2" t="s">
        <v>64</v>
      </c>
      <c r="Q403" s="2" t="s">
        <v>64</v>
      </c>
      <c r="R403" s="2" t="s">
        <v>63</v>
      </c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2" t="s">
        <v>52</v>
      </c>
      <c r="AW403" s="2" t="s">
        <v>1126</v>
      </c>
      <c r="AX403" s="2" t="s">
        <v>52</v>
      </c>
      <c r="AY403" s="2" t="s">
        <v>52</v>
      </c>
    </row>
    <row r="404" spans="1:51" ht="30" customHeight="1">
      <c r="A404" s="8" t="s">
        <v>802</v>
      </c>
      <c r="B404" s="8" t="s">
        <v>678</v>
      </c>
      <c r="C404" s="8" t="s">
        <v>550</v>
      </c>
      <c r="D404" s="9">
        <v>1.2E-2</v>
      </c>
      <c r="E404" s="12">
        <f>단가대비표!O112</f>
        <v>0</v>
      </c>
      <c r="F404" s="13">
        <f>TRUNC(E404*D404,1)</f>
        <v>0</v>
      </c>
      <c r="G404" s="12">
        <f>단가대비표!P112</f>
        <v>184508</v>
      </c>
      <c r="H404" s="13">
        <f>TRUNC(G404*D404,1)</f>
        <v>2214</v>
      </c>
      <c r="I404" s="12">
        <f>단가대비표!V112</f>
        <v>0</v>
      </c>
      <c r="J404" s="13">
        <f>TRUNC(I404*D404,1)</f>
        <v>0</v>
      </c>
      <c r="K404" s="12">
        <f t="shared" si="59"/>
        <v>184508</v>
      </c>
      <c r="L404" s="13">
        <f t="shared" si="59"/>
        <v>2214</v>
      </c>
      <c r="M404" s="8" t="s">
        <v>52</v>
      </c>
      <c r="N404" s="2" t="s">
        <v>781</v>
      </c>
      <c r="O404" s="2" t="s">
        <v>803</v>
      </c>
      <c r="P404" s="2" t="s">
        <v>64</v>
      </c>
      <c r="Q404" s="2" t="s">
        <v>64</v>
      </c>
      <c r="R404" s="2" t="s">
        <v>63</v>
      </c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2" t="s">
        <v>52</v>
      </c>
      <c r="AW404" s="2" t="s">
        <v>1125</v>
      </c>
      <c r="AX404" s="2" t="s">
        <v>52</v>
      </c>
      <c r="AY404" s="2" t="s">
        <v>52</v>
      </c>
    </row>
    <row r="405" spans="1:51" ht="30" customHeight="1">
      <c r="A405" s="8" t="s">
        <v>548</v>
      </c>
      <c r="B405" s="8" t="s">
        <v>549</v>
      </c>
      <c r="C405" s="8" t="s">
        <v>550</v>
      </c>
      <c r="D405" s="9">
        <v>2E-3</v>
      </c>
      <c r="E405" s="12">
        <f>단가대비표!O99</f>
        <v>0</v>
      </c>
      <c r="F405" s="13">
        <f>TRUNC(E405*D405,1)</f>
        <v>0</v>
      </c>
      <c r="G405" s="12">
        <f>단가대비표!P99</f>
        <v>125427</v>
      </c>
      <c r="H405" s="13">
        <f>TRUNC(G405*D405,1)</f>
        <v>250.8</v>
      </c>
      <c r="I405" s="12">
        <f>단가대비표!V99</f>
        <v>0</v>
      </c>
      <c r="J405" s="13">
        <f>TRUNC(I405*D405,1)</f>
        <v>0</v>
      </c>
      <c r="K405" s="12">
        <f t="shared" si="59"/>
        <v>125427</v>
      </c>
      <c r="L405" s="13">
        <f t="shared" si="59"/>
        <v>250.8</v>
      </c>
      <c r="M405" s="8" t="s">
        <v>52</v>
      </c>
      <c r="N405" s="2" t="s">
        <v>781</v>
      </c>
      <c r="O405" s="2" t="s">
        <v>551</v>
      </c>
      <c r="P405" s="2" t="s">
        <v>64</v>
      </c>
      <c r="Q405" s="2" t="s">
        <v>64</v>
      </c>
      <c r="R405" s="2" t="s">
        <v>63</v>
      </c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2" t="s">
        <v>52</v>
      </c>
      <c r="AW405" s="2" t="s">
        <v>1126</v>
      </c>
      <c r="AX405" s="2" t="s">
        <v>52</v>
      </c>
      <c r="AY405" s="2" t="s">
        <v>52</v>
      </c>
    </row>
    <row r="406" spans="1:51" ht="30" customHeight="1">
      <c r="A406" s="8" t="s">
        <v>553</v>
      </c>
      <c r="B406" s="8" t="s">
        <v>52</v>
      </c>
      <c r="C406" s="8" t="s">
        <v>52</v>
      </c>
      <c r="D406" s="9"/>
      <c r="E406" s="12"/>
      <c r="F406" s="13">
        <f>TRUNC(SUMIF(N402:N405, N401, F402:F405),0)</f>
        <v>0</v>
      </c>
      <c r="G406" s="12"/>
      <c r="H406" s="13">
        <f>TRUNC(SUMIF(N402:N405, N401, H402:H405),0)</f>
        <v>4929</v>
      </c>
      <c r="I406" s="12"/>
      <c r="J406" s="13">
        <f>TRUNC(SUMIF(N402:N405, N401, J402:J405),0)</f>
        <v>0</v>
      </c>
      <c r="K406" s="12"/>
      <c r="L406" s="13">
        <f>F406+H406+J406</f>
        <v>4929</v>
      </c>
      <c r="M406" s="8" t="s">
        <v>52</v>
      </c>
      <c r="N406" s="2" t="s">
        <v>67</v>
      </c>
      <c r="O406" s="2" t="s">
        <v>67</v>
      </c>
      <c r="P406" s="2" t="s">
        <v>52</v>
      </c>
      <c r="Q406" s="2" t="s">
        <v>52</v>
      </c>
      <c r="R406" s="2" t="s">
        <v>52</v>
      </c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2" t="s">
        <v>52</v>
      </c>
      <c r="AW406" s="2" t="s">
        <v>52</v>
      </c>
      <c r="AX406" s="2" t="s">
        <v>52</v>
      </c>
      <c r="AY406" s="2" t="s">
        <v>52</v>
      </c>
    </row>
    <row r="407" spans="1:51" ht="30" customHeight="1">
      <c r="A407" s="9"/>
      <c r="B407" s="9"/>
      <c r="C407" s="9"/>
      <c r="D407" s="9"/>
      <c r="E407" s="12"/>
      <c r="F407" s="13"/>
      <c r="G407" s="12"/>
      <c r="H407" s="13"/>
      <c r="I407" s="12"/>
      <c r="J407" s="13"/>
      <c r="K407" s="12"/>
      <c r="L407" s="13"/>
      <c r="M407" s="9"/>
    </row>
    <row r="408" spans="1:51" ht="30" customHeight="1">
      <c r="A408" s="183" t="s">
        <v>1127</v>
      </c>
      <c r="B408" s="183"/>
      <c r="C408" s="183"/>
      <c r="D408" s="183"/>
      <c r="E408" s="184"/>
      <c r="F408" s="185"/>
      <c r="G408" s="184"/>
      <c r="H408" s="185"/>
      <c r="I408" s="184"/>
      <c r="J408" s="185"/>
      <c r="K408" s="184"/>
      <c r="L408" s="185"/>
      <c r="M408" s="183"/>
      <c r="N408" s="1" t="s">
        <v>809</v>
      </c>
    </row>
    <row r="409" spans="1:51" ht="30" customHeight="1">
      <c r="A409" s="8" t="s">
        <v>733</v>
      </c>
      <c r="B409" s="8" t="s">
        <v>678</v>
      </c>
      <c r="C409" s="8" t="s">
        <v>550</v>
      </c>
      <c r="D409" s="9">
        <v>0.63900000000000001</v>
      </c>
      <c r="E409" s="12">
        <f>단가대비표!O109</f>
        <v>0</v>
      </c>
      <c r="F409" s="13">
        <f>TRUNC(E409*D409,1)</f>
        <v>0</v>
      </c>
      <c r="G409" s="12">
        <f>단가대비표!P109</f>
        <v>187530</v>
      </c>
      <c r="H409" s="13">
        <f>TRUNC(G409*D409,1)</f>
        <v>119831.6</v>
      </c>
      <c r="I409" s="12">
        <f>단가대비표!V109</f>
        <v>0</v>
      </c>
      <c r="J409" s="13">
        <f>TRUNC(I409*D409,1)</f>
        <v>0</v>
      </c>
      <c r="K409" s="12">
        <f t="shared" ref="K409:L411" si="60">TRUNC(E409+G409+I409,1)</f>
        <v>187530</v>
      </c>
      <c r="L409" s="13">
        <f t="shared" si="60"/>
        <v>119831.6</v>
      </c>
      <c r="M409" s="8" t="s">
        <v>52</v>
      </c>
      <c r="N409" s="2" t="s">
        <v>809</v>
      </c>
      <c r="O409" s="2" t="s">
        <v>734</v>
      </c>
      <c r="P409" s="2" t="s">
        <v>64</v>
      </c>
      <c r="Q409" s="2" t="s">
        <v>64</v>
      </c>
      <c r="R409" s="2" t="s">
        <v>63</v>
      </c>
      <c r="S409" s="3"/>
      <c r="T409" s="3"/>
      <c r="U409" s="3"/>
      <c r="V409" s="3">
        <v>1</v>
      </c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2" t="s">
        <v>52</v>
      </c>
      <c r="AW409" s="2" t="s">
        <v>1128</v>
      </c>
      <c r="AX409" s="2" t="s">
        <v>52</v>
      </c>
      <c r="AY409" s="2" t="s">
        <v>52</v>
      </c>
    </row>
    <row r="410" spans="1:51" ht="30" customHeight="1">
      <c r="A410" s="8" t="s">
        <v>548</v>
      </c>
      <c r="B410" s="8" t="s">
        <v>549</v>
      </c>
      <c r="C410" s="8" t="s">
        <v>550</v>
      </c>
      <c r="D410" s="9">
        <v>0.20300000000000001</v>
      </c>
      <c r="E410" s="12">
        <f>단가대비표!O99</f>
        <v>0</v>
      </c>
      <c r="F410" s="13">
        <f>TRUNC(E410*D410,1)</f>
        <v>0</v>
      </c>
      <c r="G410" s="12">
        <f>단가대비표!P99</f>
        <v>125427</v>
      </c>
      <c r="H410" s="13">
        <f>TRUNC(G410*D410,1)</f>
        <v>25461.599999999999</v>
      </c>
      <c r="I410" s="12">
        <f>단가대비표!V99</f>
        <v>0</v>
      </c>
      <c r="J410" s="13">
        <f>TRUNC(I410*D410,1)</f>
        <v>0</v>
      </c>
      <c r="K410" s="12">
        <f t="shared" si="60"/>
        <v>125427</v>
      </c>
      <c r="L410" s="13">
        <f t="shared" si="60"/>
        <v>25461.599999999999</v>
      </c>
      <c r="M410" s="8" t="s">
        <v>52</v>
      </c>
      <c r="N410" s="2" t="s">
        <v>809</v>
      </c>
      <c r="O410" s="2" t="s">
        <v>551</v>
      </c>
      <c r="P410" s="2" t="s">
        <v>64</v>
      </c>
      <c r="Q410" s="2" t="s">
        <v>64</v>
      </c>
      <c r="R410" s="2" t="s">
        <v>63</v>
      </c>
      <c r="S410" s="3"/>
      <c r="T410" s="3"/>
      <c r="U410" s="3"/>
      <c r="V410" s="3">
        <v>1</v>
      </c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2" t="s">
        <v>52</v>
      </c>
      <c r="AW410" s="2" t="s">
        <v>1129</v>
      </c>
      <c r="AX410" s="2" t="s">
        <v>52</v>
      </c>
      <c r="AY410" s="2" t="s">
        <v>52</v>
      </c>
    </row>
    <row r="411" spans="1:51" ht="30" customHeight="1">
      <c r="A411" s="8" t="s">
        <v>559</v>
      </c>
      <c r="B411" s="8" t="s">
        <v>560</v>
      </c>
      <c r="C411" s="8" t="s">
        <v>341</v>
      </c>
      <c r="D411" s="9">
        <v>1</v>
      </c>
      <c r="E411" s="12">
        <v>0</v>
      </c>
      <c r="F411" s="13">
        <f>TRUNC(E411*D411,1)</f>
        <v>0</v>
      </c>
      <c r="G411" s="12">
        <v>0</v>
      </c>
      <c r="H411" s="13">
        <f>TRUNC(G411*D411,1)</f>
        <v>0</v>
      </c>
      <c r="I411" s="12">
        <f>TRUNC(SUMIF(V409:V411, RIGHTB(O411, 1), H409:H411)*U411, 2)</f>
        <v>2905.86</v>
      </c>
      <c r="J411" s="13">
        <f>TRUNC(I411*D411,1)</f>
        <v>2905.8</v>
      </c>
      <c r="K411" s="12">
        <f t="shared" si="60"/>
        <v>2905.8</v>
      </c>
      <c r="L411" s="13">
        <f t="shared" si="60"/>
        <v>2905.8</v>
      </c>
      <c r="M411" s="8" t="s">
        <v>52</v>
      </c>
      <c r="N411" s="2" t="s">
        <v>809</v>
      </c>
      <c r="O411" s="2" t="s">
        <v>561</v>
      </c>
      <c r="P411" s="2" t="s">
        <v>64</v>
      </c>
      <c r="Q411" s="2" t="s">
        <v>64</v>
      </c>
      <c r="R411" s="2" t="s">
        <v>64</v>
      </c>
      <c r="S411" s="3">
        <v>1</v>
      </c>
      <c r="T411" s="3">
        <v>2</v>
      </c>
      <c r="U411" s="3">
        <v>0.02</v>
      </c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2" t="s">
        <v>52</v>
      </c>
      <c r="AW411" s="2" t="s">
        <v>1130</v>
      </c>
      <c r="AX411" s="2" t="s">
        <v>52</v>
      </c>
      <c r="AY411" s="2" t="s">
        <v>52</v>
      </c>
    </row>
    <row r="412" spans="1:51" ht="30" customHeight="1">
      <c r="A412" s="8" t="s">
        <v>553</v>
      </c>
      <c r="B412" s="8" t="s">
        <v>52</v>
      </c>
      <c r="C412" s="8" t="s">
        <v>52</v>
      </c>
      <c r="D412" s="9"/>
      <c r="E412" s="12"/>
      <c r="F412" s="13">
        <f>TRUNC(SUMIF(N409:N411, N408, F409:F411),0)</f>
        <v>0</v>
      </c>
      <c r="G412" s="12"/>
      <c r="H412" s="13">
        <f>TRUNC(SUMIF(N409:N411, N408, H409:H411),0)</f>
        <v>145293</v>
      </c>
      <c r="I412" s="12"/>
      <c r="J412" s="13">
        <f>TRUNC(SUMIF(N409:N411, N408, J409:J411),0)</f>
        <v>2905</v>
      </c>
      <c r="K412" s="12"/>
      <c r="L412" s="13">
        <f>F412+H412+J412</f>
        <v>148198</v>
      </c>
      <c r="M412" s="8" t="s">
        <v>52</v>
      </c>
      <c r="N412" s="2" t="s">
        <v>67</v>
      </c>
      <c r="O412" s="2" t="s">
        <v>67</v>
      </c>
      <c r="P412" s="2" t="s">
        <v>52</v>
      </c>
      <c r="Q412" s="2" t="s">
        <v>52</v>
      </c>
      <c r="R412" s="2" t="s">
        <v>52</v>
      </c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2" t="s">
        <v>52</v>
      </c>
      <c r="AW412" s="2" t="s">
        <v>52</v>
      </c>
      <c r="AX412" s="2" t="s">
        <v>52</v>
      </c>
      <c r="AY412" s="2" t="s">
        <v>52</v>
      </c>
    </row>
    <row r="413" spans="1:51" ht="30" customHeight="1">
      <c r="A413" s="9"/>
      <c r="B413" s="9"/>
      <c r="C413" s="9"/>
      <c r="D413" s="9"/>
      <c r="E413" s="12"/>
      <c r="F413" s="13"/>
      <c r="G413" s="12"/>
      <c r="H413" s="13"/>
      <c r="I413" s="12"/>
      <c r="J413" s="13"/>
      <c r="K413" s="12"/>
      <c r="L413" s="13"/>
      <c r="M413" s="9"/>
    </row>
    <row r="414" spans="1:51" ht="30" customHeight="1">
      <c r="A414" s="183" t="s">
        <v>1131</v>
      </c>
      <c r="B414" s="183"/>
      <c r="C414" s="183"/>
      <c r="D414" s="183"/>
      <c r="E414" s="184"/>
      <c r="F414" s="185"/>
      <c r="G414" s="184"/>
      <c r="H414" s="185"/>
      <c r="I414" s="184"/>
      <c r="J414" s="185"/>
      <c r="K414" s="184"/>
      <c r="L414" s="185"/>
      <c r="M414" s="183"/>
      <c r="N414" s="1" t="s">
        <v>823</v>
      </c>
    </row>
    <row r="415" spans="1:51" ht="30" customHeight="1">
      <c r="A415" s="8" t="s">
        <v>998</v>
      </c>
      <c r="B415" s="8" t="s">
        <v>821</v>
      </c>
      <c r="C415" s="8" t="s">
        <v>429</v>
      </c>
      <c r="D415" s="9">
        <v>1</v>
      </c>
      <c r="E415" s="12">
        <f>일위대가목록!E75</f>
        <v>214</v>
      </c>
      <c r="F415" s="13">
        <f>TRUNC(E415*D415,1)</f>
        <v>214</v>
      </c>
      <c r="G415" s="12">
        <f>일위대가목록!F75</f>
        <v>4490</v>
      </c>
      <c r="H415" s="13">
        <f>TRUNC(G415*D415,1)</f>
        <v>4490</v>
      </c>
      <c r="I415" s="12">
        <f>일위대가목록!G75</f>
        <v>146</v>
      </c>
      <c r="J415" s="13">
        <f>TRUNC(I415*D415,1)</f>
        <v>146</v>
      </c>
      <c r="K415" s="12">
        <f>TRUNC(E415+G415+I415,1)</f>
        <v>4850</v>
      </c>
      <c r="L415" s="13">
        <f>TRUNC(F415+H415+J415,1)</f>
        <v>4850</v>
      </c>
      <c r="M415" s="8" t="s">
        <v>1132</v>
      </c>
      <c r="N415" s="2" t="s">
        <v>823</v>
      </c>
      <c r="O415" s="2" t="s">
        <v>1133</v>
      </c>
      <c r="P415" s="2" t="s">
        <v>63</v>
      </c>
      <c r="Q415" s="2" t="s">
        <v>64</v>
      </c>
      <c r="R415" s="2" t="s">
        <v>64</v>
      </c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2" t="s">
        <v>52</v>
      </c>
      <c r="AW415" s="2" t="s">
        <v>1134</v>
      </c>
      <c r="AX415" s="2" t="s">
        <v>52</v>
      </c>
      <c r="AY415" s="2" t="s">
        <v>52</v>
      </c>
    </row>
    <row r="416" spans="1:51" ht="30" customHeight="1">
      <c r="A416" s="8" t="s">
        <v>1002</v>
      </c>
      <c r="B416" s="8" t="s">
        <v>821</v>
      </c>
      <c r="C416" s="8" t="s">
        <v>429</v>
      </c>
      <c r="D416" s="9">
        <v>1</v>
      </c>
      <c r="E416" s="12">
        <f>일위대가목록!E76</f>
        <v>37</v>
      </c>
      <c r="F416" s="13">
        <f>TRUNC(E416*D416,1)</f>
        <v>37</v>
      </c>
      <c r="G416" s="12">
        <f>일위대가목록!F76</f>
        <v>1149</v>
      </c>
      <c r="H416" s="13">
        <f>TRUNC(G416*D416,1)</f>
        <v>1149</v>
      </c>
      <c r="I416" s="12">
        <f>일위대가목록!G76</f>
        <v>36</v>
      </c>
      <c r="J416" s="13">
        <f>TRUNC(I416*D416,1)</f>
        <v>36</v>
      </c>
      <c r="K416" s="12">
        <f>TRUNC(E416+G416+I416,1)</f>
        <v>1222</v>
      </c>
      <c r="L416" s="13">
        <f>TRUNC(F416+H416+J416,1)</f>
        <v>1222</v>
      </c>
      <c r="M416" s="8" t="s">
        <v>1135</v>
      </c>
      <c r="N416" s="2" t="s">
        <v>823</v>
      </c>
      <c r="O416" s="2" t="s">
        <v>1136</v>
      </c>
      <c r="P416" s="2" t="s">
        <v>63</v>
      </c>
      <c r="Q416" s="2" t="s">
        <v>64</v>
      </c>
      <c r="R416" s="2" t="s">
        <v>64</v>
      </c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2" t="s">
        <v>52</v>
      </c>
      <c r="AW416" s="2" t="s">
        <v>1137</v>
      </c>
      <c r="AX416" s="2" t="s">
        <v>52</v>
      </c>
      <c r="AY416" s="2" t="s">
        <v>52</v>
      </c>
    </row>
    <row r="417" spans="1:51" ht="30" customHeight="1">
      <c r="A417" s="8" t="s">
        <v>553</v>
      </c>
      <c r="B417" s="8" t="s">
        <v>52</v>
      </c>
      <c r="C417" s="8" t="s">
        <v>52</v>
      </c>
      <c r="D417" s="9"/>
      <c r="E417" s="12"/>
      <c r="F417" s="13">
        <f>TRUNC(SUMIF(N415:N416, N414, F415:F416),0)</f>
        <v>251</v>
      </c>
      <c r="G417" s="12"/>
      <c r="H417" s="13">
        <f>TRUNC(SUMIF(N415:N416, N414, H415:H416),0)</f>
        <v>5639</v>
      </c>
      <c r="I417" s="12"/>
      <c r="J417" s="13">
        <f>TRUNC(SUMIF(N415:N416, N414, J415:J416),0)</f>
        <v>182</v>
      </c>
      <c r="K417" s="12"/>
      <c r="L417" s="13">
        <f>F417+H417+J417</f>
        <v>6072</v>
      </c>
      <c r="M417" s="8" t="s">
        <v>52</v>
      </c>
      <c r="N417" s="2" t="s">
        <v>67</v>
      </c>
      <c r="O417" s="2" t="s">
        <v>67</v>
      </c>
      <c r="P417" s="2" t="s">
        <v>52</v>
      </c>
      <c r="Q417" s="2" t="s">
        <v>52</v>
      </c>
      <c r="R417" s="2" t="s">
        <v>52</v>
      </c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2" t="s">
        <v>52</v>
      </c>
      <c r="AW417" s="2" t="s">
        <v>52</v>
      </c>
      <c r="AX417" s="2" t="s">
        <v>52</v>
      </c>
      <c r="AY417" s="2" t="s">
        <v>52</v>
      </c>
    </row>
    <row r="418" spans="1:51" ht="30" customHeight="1">
      <c r="A418" s="9"/>
      <c r="B418" s="9"/>
      <c r="C418" s="9"/>
      <c r="D418" s="9"/>
      <c r="E418" s="12"/>
      <c r="F418" s="13"/>
      <c r="G418" s="12"/>
      <c r="H418" s="13"/>
      <c r="I418" s="12"/>
      <c r="J418" s="13"/>
      <c r="K418" s="12"/>
      <c r="L418" s="13"/>
      <c r="M418" s="9"/>
    </row>
    <row r="419" spans="1:51" ht="30" customHeight="1">
      <c r="A419" s="183" t="s">
        <v>1138</v>
      </c>
      <c r="B419" s="183"/>
      <c r="C419" s="183"/>
      <c r="D419" s="183"/>
      <c r="E419" s="184"/>
      <c r="F419" s="185"/>
      <c r="G419" s="184"/>
      <c r="H419" s="185"/>
      <c r="I419" s="184"/>
      <c r="J419" s="185"/>
      <c r="K419" s="184"/>
      <c r="L419" s="185"/>
      <c r="M419" s="183"/>
      <c r="N419" s="1" t="s">
        <v>1133</v>
      </c>
    </row>
    <row r="420" spans="1:51" ht="30" customHeight="1">
      <c r="A420" s="8" t="s">
        <v>1014</v>
      </c>
      <c r="B420" s="8" t="s">
        <v>1015</v>
      </c>
      <c r="C420" s="8" t="s">
        <v>429</v>
      </c>
      <c r="D420" s="9">
        <v>1.5709999999999998E-2</v>
      </c>
      <c r="E420" s="12">
        <f>단가대비표!O26</f>
        <v>11270</v>
      </c>
      <c r="F420" s="13">
        <f t="shared" ref="F420:F429" si="61">TRUNC(E420*D420,1)</f>
        <v>177</v>
      </c>
      <c r="G420" s="12">
        <f>단가대비표!P26</f>
        <v>0</v>
      </c>
      <c r="H420" s="13">
        <f t="shared" ref="H420:H429" si="62">TRUNC(G420*D420,1)</f>
        <v>0</v>
      </c>
      <c r="I420" s="12">
        <f>단가대비표!V26</f>
        <v>0</v>
      </c>
      <c r="J420" s="13">
        <f t="shared" ref="J420:J429" si="63">TRUNC(I420*D420,1)</f>
        <v>0</v>
      </c>
      <c r="K420" s="12">
        <f t="shared" ref="K420:K429" si="64">TRUNC(E420+G420+I420,1)</f>
        <v>11270</v>
      </c>
      <c r="L420" s="13">
        <f t="shared" ref="L420:L429" si="65">TRUNC(F420+H420+J420,1)</f>
        <v>177</v>
      </c>
      <c r="M420" s="8" t="s">
        <v>52</v>
      </c>
      <c r="N420" s="2" t="s">
        <v>1133</v>
      </c>
      <c r="O420" s="2" t="s">
        <v>1016</v>
      </c>
      <c r="P420" s="2" t="s">
        <v>64</v>
      </c>
      <c r="Q420" s="2" t="s">
        <v>64</v>
      </c>
      <c r="R420" s="2" t="s">
        <v>63</v>
      </c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2" t="s">
        <v>52</v>
      </c>
      <c r="AW420" s="2" t="s">
        <v>1139</v>
      </c>
      <c r="AX420" s="2" t="s">
        <v>52</v>
      </c>
      <c r="AY420" s="2" t="s">
        <v>52</v>
      </c>
    </row>
    <row r="421" spans="1:51" ht="30" customHeight="1">
      <c r="A421" s="8" t="s">
        <v>1018</v>
      </c>
      <c r="B421" s="8" t="s">
        <v>1019</v>
      </c>
      <c r="C421" s="8" t="s">
        <v>626</v>
      </c>
      <c r="D421" s="9">
        <v>5.3550000000000004</v>
      </c>
      <c r="E421" s="12">
        <f>단가대비표!O20</f>
        <v>2.2200000000000002</v>
      </c>
      <c r="F421" s="13">
        <f t="shared" si="61"/>
        <v>11.8</v>
      </c>
      <c r="G421" s="12">
        <f>단가대비표!P20</f>
        <v>0</v>
      </c>
      <c r="H421" s="13">
        <f t="shared" si="62"/>
        <v>0</v>
      </c>
      <c r="I421" s="12">
        <f>단가대비표!V20</f>
        <v>0</v>
      </c>
      <c r="J421" s="13">
        <f t="shared" si="63"/>
        <v>0</v>
      </c>
      <c r="K421" s="12">
        <f t="shared" si="64"/>
        <v>2.2000000000000002</v>
      </c>
      <c r="L421" s="13">
        <f t="shared" si="65"/>
        <v>11.8</v>
      </c>
      <c r="M421" s="8" t="s">
        <v>1020</v>
      </c>
      <c r="N421" s="2" t="s">
        <v>1133</v>
      </c>
      <c r="O421" s="2" t="s">
        <v>1021</v>
      </c>
      <c r="P421" s="2" t="s">
        <v>64</v>
      </c>
      <c r="Q421" s="2" t="s">
        <v>64</v>
      </c>
      <c r="R421" s="2" t="s">
        <v>63</v>
      </c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2" t="s">
        <v>52</v>
      </c>
      <c r="AW421" s="2" t="s">
        <v>1140</v>
      </c>
      <c r="AX421" s="2" t="s">
        <v>52</v>
      </c>
      <c r="AY421" s="2" t="s">
        <v>52</v>
      </c>
    </row>
    <row r="422" spans="1:51" ht="30" customHeight="1">
      <c r="A422" s="8" t="s">
        <v>1023</v>
      </c>
      <c r="B422" s="8" t="s">
        <v>1024</v>
      </c>
      <c r="C422" s="8" t="s">
        <v>429</v>
      </c>
      <c r="D422" s="9">
        <v>2.3999999999999998E-3</v>
      </c>
      <c r="E422" s="12">
        <f>단가대비표!O24</f>
        <v>10652</v>
      </c>
      <c r="F422" s="13">
        <f t="shared" si="61"/>
        <v>25.5</v>
      </c>
      <c r="G422" s="12">
        <f>단가대비표!P24</f>
        <v>0</v>
      </c>
      <c r="H422" s="13">
        <f t="shared" si="62"/>
        <v>0</v>
      </c>
      <c r="I422" s="12">
        <f>단가대비표!V24</f>
        <v>0</v>
      </c>
      <c r="J422" s="13">
        <f t="shared" si="63"/>
        <v>0</v>
      </c>
      <c r="K422" s="12">
        <f t="shared" si="64"/>
        <v>10652</v>
      </c>
      <c r="L422" s="13">
        <f t="shared" si="65"/>
        <v>25.5</v>
      </c>
      <c r="M422" s="8" t="s">
        <v>52</v>
      </c>
      <c r="N422" s="2" t="s">
        <v>1133</v>
      </c>
      <c r="O422" s="2" t="s">
        <v>1025</v>
      </c>
      <c r="P422" s="2" t="s">
        <v>64</v>
      </c>
      <c r="Q422" s="2" t="s">
        <v>64</v>
      </c>
      <c r="R422" s="2" t="s">
        <v>63</v>
      </c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2" t="s">
        <v>52</v>
      </c>
      <c r="AW422" s="2" t="s">
        <v>1141</v>
      </c>
      <c r="AX422" s="2" t="s">
        <v>52</v>
      </c>
      <c r="AY422" s="2" t="s">
        <v>52</v>
      </c>
    </row>
    <row r="423" spans="1:51" ht="30" customHeight="1">
      <c r="A423" s="8" t="s">
        <v>1027</v>
      </c>
      <c r="B423" s="8" t="s">
        <v>1028</v>
      </c>
      <c r="C423" s="8" t="s">
        <v>867</v>
      </c>
      <c r="D423" s="9">
        <v>1.771E-2</v>
      </c>
      <c r="E423" s="12">
        <f>일위대가목록!E65</f>
        <v>0</v>
      </c>
      <c r="F423" s="13">
        <f t="shared" si="61"/>
        <v>0</v>
      </c>
      <c r="G423" s="12">
        <f>일위대가목록!F65</f>
        <v>0</v>
      </c>
      <c r="H423" s="13">
        <f t="shared" si="62"/>
        <v>0</v>
      </c>
      <c r="I423" s="12">
        <f>일위대가목록!G65</f>
        <v>137</v>
      </c>
      <c r="J423" s="13">
        <f t="shared" si="63"/>
        <v>2.4</v>
      </c>
      <c r="K423" s="12">
        <f t="shared" si="64"/>
        <v>137</v>
      </c>
      <c r="L423" s="13">
        <f t="shared" si="65"/>
        <v>2.4</v>
      </c>
      <c r="M423" s="8" t="s">
        <v>1029</v>
      </c>
      <c r="N423" s="2" t="s">
        <v>1133</v>
      </c>
      <c r="O423" s="2" t="s">
        <v>1030</v>
      </c>
      <c r="P423" s="2" t="s">
        <v>63</v>
      </c>
      <c r="Q423" s="2" t="s">
        <v>64</v>
      </c>
      <c r="R423" s="2" t="s">
        <v>64</v>
      </c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2" t="s">
        <v>52</v>
      </c>
      <c r="AW423" s="2" t="s">
        <v>1142</v>
      </c>
      <c r="AX423" s="2" t="s">
        <v>52</v>
      </c>
      <c r="AY423" s="2" t="s">
        <v>52</v>
      </c>
    </row>
    <row r="424" spans="1:51" ht="30" customHeight="1">
      <c r="A424" s="8" t="s">
        <v>1032</v>
      </c>
      <c r="B424" s="8" t="s">
        <v>1033</v>
      </c>
      <c r="C424" s="8" t="s">
        <v>1034</v>
      </c>
      <c r="D424" s="9">
        <v>0.1071</v>
      </c>
      <c r="E424" s="12">
        <f>단가대비표!O98</f>
        <v>0</v>
      </c>
      <c r="F424" s="13">
        <f t="shared" si="61"/>
        <v>0</v>
      </c>
      <c r="G424" s="12">
        <f>단가대비표!P98</f>
        <v>0</v>
      </c>
      <c r="H424" s="13">
        <f t="shared" si="62"/>
        <v>0</v>
      </c>
      <c r="I424" s="12">
        <f>단가대비표!V98</f>
        <v>87</v>
      </c>
      <c r="J424" s="13">
        <f t="shared" si="63"/>
        <v>9.3000000000000007</v>
      </c>
      <c r="K424" s="12">
        <f t="shared" si="64"/>
        <v>87</v>
      </c>
      <c r="L424" s="13">
        <f t="shared" si="65"/>
        <v>9.3000000000000007</v>
      </c>
      <c r="M424" s="8" t="s">
        <v>52</v>
      </c>
      <c r="N424" s="2" t="s">
        <v>1133</v>
      </c>
      <c r="O424" s="2" t="s">
        <v>1035</v>
      </c>
      <c r="P424" s="2" t="s">
        <v>64</v>
      </c>
      <c r="Q424" s="2" t="s">
        <v>64</v>
      </c>
      <c r="R424" s="2" t="s">
        <v>63</v>
      </c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2" t="s">
        <v>52</v>
      </c>
      <c r="AW424" s="2" t="s">
        <v>1143</v>
      </c>
      <c r="AX424" s="2" t="s">
        <v>52</v>
      </c>
      <c r="AY424" s="2" t="s">
        <v>52</v>
      </c>
    </row>
    <row r="425" spans="1:51" ht="30" customHeight="1">
      <c r="A425" s="8" t="s">
        <v>1144</v>
      </c>
      <c r="B425" s="8" t="s">
        <v>678</v>
      </c>
      <c r="C425" s="8" t="s">
        <v>550</v>
      </c>
      <c r="D425" s="9">
        <v>2.18E-2</v>
      </c>
      <c r="E425" s="12">
        <f>단가대비표!O104</f>
        <v>0</v>
      </c>
      <c r="F425" s="13">
        <f t="shared" si="61"/>
        <v>0</v>
      </c>
      <c r="G425" s="12">
        <f>단가대비표!P104</f>
        <v>178249</v>
      </c>
      <c r="H425" s="13">
        <f t="shared" si="62"/>
        <v>3885.8</v>
      </c>
      <c r="I425" s="12">
        <f>단가대비표!V104</f>
        <v>0</v>
      </c>
      <c r="J425" s="13">
        <f t="shared" si="63"/>
        <v>0</v>
      </c>
      <c r="K425" s="12">
        <f t="shared" si="64"/>
        <v>178249</v>
      </c>
      <c r="L425" s="13">
        <f t="shared" si="65"/>
        <v>3885.8</v>
      </c>
      <c r="M425" s="8" t="s">
        <v>52</v>
      </c>
      <c r="N425" s="2" t="s">
        <v>1133</v>
      </c>
      <c r="O425" s="2" t="s">
        <v>1145</v>
      </c>
      <c r="P425" s="2" t="s">
        <v>64</v>
      </c>
      <c r="Q425" s="2" t="s">
        <v>64</v>
      </c>
      <c r="R425" s="2" t="s">
        <v>63</v>
      </c>
      <c r="S425" s="3"/>
      <c r="T425" s="3"/>
      <c r="U425" s="3"/>
      <c r="V425" s="3">
        <v>1</v>
      </c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2" t="s">
        <v>52</v>
      </c>
      <c r="AW425" s="2" t="s">
        <v>1146</v>
      </c>
      <c r="AX425" s="2" t="s">
        <v>52</v>
      </c>
      <c r="AY425" s="2" t="s">
        <v>52</v>
      </c>
    </row>
    <row r="426" spans="1:51" ht="30" customHeight="1">
      <c r="A426" s="8" t="s">
        <v>548</v>
      </c>
      <c r="B426" s="8" t="s">
        <v>549</v>
      </c>
      <c r="C426" s="8" t="s">
        <v>550</v>
      </c>
      <c r="D426" s="9">
        <v>5.5999999999999995E-4</v>
      </c>
      <c r="E426" s="12">
        <f>단가대비표!O99</f>
        <v>0</v>
      </c>
      <c r="F426" s="13">
        <f t="shared" si="61"/>
        <v>0</v>
      </c>
      <c r="G426" s="12">
        <f>단가대비표!P99</f>
        <v>125427</v>
      </c>
      <c r="H426" s="13">
        <f t="shared" si="62"/>
        <v>70.2</v>
      </c>
      <c r="I426" s="12">
        <f>단가대비표!V99</f>
        <v>0</v>
      </c>
      <c r="J426" s="13">
        <f t="shared" si="63"/>
        <v>0</v>
      </c>
      <c r="K426" s="12">
        <f t="shared" si="64"/>
        <v>125427</v>
      </c>
      <c r="L426" s="13">
        <f t="shared" si="65"/>
        <v>70.2</v>
      </c>
      <c r="M426" s="8" t="s">
        <v>52</v>
      </c>
      <c r="N426" s="2" t="s">
        <v>1133</v>
      </c>
      <c r="O426" s="2" t="s">
        <v>551</v>
      </c>
      <c r="P426" s="2" t="s">
        <v>64</v>
      </c>
      <c r="Q426" s="2" t="s">
        <v>64</v>
      </c>
      <c r="R426" s="2" t="s">
        <v>63</v>
      </c>
      <c r="S426" s="3"/>
      <c r="T426" s="3"/>
      <c r="U426" s="3"/>
      <c r="V426" s="3">
        <v>1</v>
      </c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2" t="s">
        <v>52</v>
      </c>
      <c r="AW426" s="2" t="s">
        <v>1147</v>
      </c>
      <c r="AX426" s="2" t="s">
        <v>52</v>
      </c>
      <c r="AY426" s="2" t="s">
        <v>52</v>
      </c>
    </row>
    <row r="427" spans="1:51" ht="30" customHeight="1">
      <c r="A427" s="8" t="s">
        <v>902</v>
      </c>
      <c r="B427" s="8" t="s">
        <v>678</v>
      </c>
      <c r="C427" s="8" t="s">
        <v>550</v>
      </c>
      <c r="D427" s="9">
        <v>2.2100000000000002E-3</v>
      </c>
      <c r="E427" s="12">
        <f>단가대비표!O107</f>
        <v>0</v>
      </c>
      <c r="F427" s="13">
        <f t="shared" si="61"/>
        <v>0</v>
      </c>
      <c r="G427" s="12">
        <f>단가대비표!P107</f>
        <v>198711</v>
      </c>
      <c r="H427" s="13">
        <f t="shared" si="62"/>
        <v>439.1</v>
      </c>
      <c r="I427" s="12">
        <f>단가대비표!V107</f>
        <v>0</v>
      </c>
      <c r="J427" s="13">
        <f t="shared" si="63"/>
        <v>0</v>
      </c>
      <c r="K427" s="12">
        <f t="shared" si="64"/>
        <v>198711</v>
      </c>
      <c r="L427" s="13">
        <f t="shared" si="65"/>
        <v>439.1</v>
      </c>
      <c r="M427" s="8" t="s">
        <v>52</v>
      </c>
      <c r="N427" s="2" t="s">
        <v>1133</v>
      </c>
      <c r="O427" s="2" t="s">
        <v>903</v>
      </c>
      <c r="P427" s="2" t="s">
        <v>64</v>
      </c>
      <c r="Q427" s="2" t="s">
        <v>64</v>
      </c>
      <c r="R427" s="2" t="s">
        <v>63</v>
      </c>
      <c r="S427" s="3"/>
      <c r="T427" s="3"/>
      <c r="U427" s="3"/>
      <c r="V427" s="3">
        <v>1</v>
      </c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2" t="s">
        <v>52</v>
      </c>
      <c r="AW427" s="2" t="s">
        <v>1148</v>
      </c>
      <c r="AX427" s="2" t="s">
        <v>52</v>
      </c>
      <c r="AY427" s="2" t="s">
        <v>52</v>
      </c>
    </row>
    <row r="428" spans="1:51" ht="30" customHeight="1">
      <c r="A428" s="8" t="s">
        <v>898</v>
      </c>
      <c r="B428" s="8" t="s">
        <v>549</v>
      </c>
      <c r="C428" s="8" t="s">
        <v>550</v>
      </c>
      <c r="D428" s="9">
        <v>6.3000000000000003E-4</v>
      </c>
      <c r="E428" s="12">
        <f>단가대비표!O100</f>
        <v>0</v>
      </c>
      <c r="F428" s="13">
        <f t="shared" si="61"/>
        <v>0</v>
      </c>
      <c r="G428" s="12">
        <f>단가대비표!P100</f>
        <v>152019</v>
      </c>
      <c r="H428" s="13">
        <f t="shared" si="62"/>
        <v>95.7</v>
      </c>
      <c r="I428" s="12">
        <f>단가대비표!V100</f>
        <v>0</v>
      </c>
      <c r="J428" s="13">
        <f t="shared" si="63"/>
        <v>0</v>
      </c>
      <c r="K428" s="12">
        <f t="shared" si="64"/>
        <v>152019</v>
      </c>
      <c r="L428" s="13">
        <f t="shared" si="65"/>
        <v>95.7</v>
      </c>
      <c r="M428" s="8" t="s">
        <v>52</v>
      </c>
      <c r="N428" s="2" t="s">
        <v>1133</v>
      </c>
      <c r="O428" s="2" t="s">
        <v>899</v>
      </c>
      <c r="P428" s="2" t="s">
        <v>64</v>
      </c>
      <c r="Q428" s="2" t="s">
        <v>64</v>
      </c>
      <c r="R428" s="2" t="s">
        <v>63</v>
      </c>
      <c r="S428" s="3"/>
      <c r="T428" s="3"/>
      <c r="U428" s="3"/>
      <c r="V428" s="3">
        <v>1</v>
      </c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2" t="s">
        <v>52</v>
      </c>
      <c r="AW428" s="2" t="s">
        <v>1149</v>
      </c>
      <c r="AX428" s="2" t="s">
        <v>52</v>
      </c>
      <c r="AY428" s="2" t="s">
        <v>52</v>
      </c>
    </row>
    <row r="429" spans="1:51" ht="30" customHeight="1">
      <c r="A429" s="8" t="s">
        <v>559</v>
      </c>
      <c r="B429" s="8" t="s">
        <v>1043</v>
      </c>
      <c r="C429" s="8" t="s">
        <v>341</v>
      </c>
      <c r="D429" s="9">
        <v>1</v>
      </c>
      <c r="E429" s="12">
        <v>0</v>
      </c>
      <c r="F429" s="13">
        <f t="shared" si="61"/>
        <v>0</v>
      </c>
      <c r="G429" s="12">
        <v>0</v>
      </c>
      <c r="H429" s="13">
        <f t="shared" si="62"/>
        <v>0</v>
      </c>
      <c r="I429" s="12">
        <f>TRUNC(SUMIF(V420:V429, RIGHTB(O429, 1), H420:H429)*U429, 2)</f>
        <v>134.72</v>
      </c>
      <c r="J429" s="13">
        <f t="shared" si="63"/>
        <v>134.69999999999999</v>
      </c>
      <c r="K429" s="12">
        <f t="shared" si="64"/>
        <v>134.69999999999999</v>
      </c>
      <c r="L429" s="13">
        <f t="shared" si="65"/>
        <v>134.69999999999999</v>
      </c>
      <c r="M429" s="8" t="s">
        <v>52</v>
      </c>
      <c r="N429" s="2" t="s">
        <v>1133</v>
      </c>
      <c r="O429" s="2" t="s">
        <v>561</v>
      </c>
      <c r="P429" s="2" t="s">
        <v>64</v>
      </c>
      <c r="Q429" s="2" t="s">
        <v>64</v>
      </c>
      <c r="R429" s="2" t="s">
        <v>64</v>
      </c>
      <c r="S429" s="3">
        <v>1</v>
      </c>
      <c r="T429" s="3">
        <v>2</v>
      </c>
      <c r="U429" s="3">
        <v>0.03</v>
      </c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2" t="s">
        <v>52</v>
      </c>
      <c r="AW429" s="2" t="s">
        <v>1150</v>
      </c>
      <c r="AX429" s="2" t="s">
        <v>52</v>
      </c>
      <c r="AY429" s="2" t="s">
        <v>52</v>
      </c>
    </row>
    <row r="430" spans="1:51" ht="30" customHeight="1">
      <c r="A430" s="8" t="s">
        <v>553</v>
      </c>
      <c r="B430" s="8" t="s">
        <v>52</v>
      </c>
      <c r="C430" s="8" t="s">
        <v>52</v>
      </c>
      <c r="D430" s="9"/>
      <c r="E430" s="12"/>
      <c r="F430" s="13">
        <f>TRUNC(SUMIF(N420:N429, N419, F420:F429),0)</f>
        <v>214</v>
      </c>
      <c r="G430" s="12"/>
      <c r="H430" s="13">
        <f>TRUNC(SUMIF(N420:N429, N419, H420:H429),0)</f>
        <v>4490</v>
      </c>
      <c r="I430" s="12"/>
      <c r="J430" s="13">
        <f>TRUNC(SUMIF(N420:N429, N419, J420:J429),0)</f>
        <v>146</v>
      </c>
      <c r="K430" s="12"/>
      <c r="L430" s="13">
        <f>F430+H430+J430</f>
        <v>4850</v>
      </c>
      <c r="M430" s="8" t="s">
        <v>52</v>
      </c>
      <c r="N430" s="2" t="s">
        <v>67</v>
      </c>
      <c r="O430" s="2" t="s">
        <v>67</v>
      </c>
      <c r="P430" s="2" t="s">
        <v>52</v>
      </c>
      <c r="Q430" s="2" t="s">
        <v>52</v>
      </c>
      <c r="R430" s="2" t="s">
        <v>52</v>
      </c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2" t="s">
        <v>52</v>
      </c>
      <c r="AW430" s="2" t="s">
        <v>52</v>
      </c>
      <c r="AX430" s="2" t="s">
        <v>52</v>
      </c>
      <c r="AY430" s="2" t="s">
        <v>52</v>
      </c>
    </row>
    <row r="431" spans="1:51" ht="30" customHeight="1">
      <c r="A431" s="9"/>
      <c r="B431" s="9"/>
      <c r="C431" s="9"/>
      <c r="D431" s="9"/>
      <c r="E431" s="12"/>
      <c r="F431" s="13"/>
      <c r="G431" s="12"/>
      <c r="H431" s="13"/>
      <c r="I431" s="12"/>
      <c r="J431" s="13"/>
      <c r="K431" s="12"/>
      <c r="L431" s="13"/>
      <c r="M431" s="9"/>
    </row>
    <row r="432" spans="1:51" ht="30" customHeight="1">
      <c r="A432" s="183" t="s">
        <v>1151</v>
      </c>
      <c r="B432" s="183"/>
      <c r="C432" s="183"/>
      <c r="D432" s="183"/>
      <c r="E432" s="184"/>
      <c r="F432" s="185"/>
      <c r="G432" s="184"/>
      <c r="H432" s="185"/>
      <c r="I432" s="184"/>
      <c r="J432" s="185"/>
      <c r="K432" s="184"/>
      <c r="L432" s="185"/>
      <c r="M432" s="183"/>
      <c r="N432" s="1" t="s">
        <v>1136</v>
      </c>
    </row>
    <row r="433" spans="1:51" ht="30" customHeight="1">
      <c r="A433" s="8" t="s">
        <v>1014</v>
      </c>
      <c r="B433" s="8" t="s">
        <v>1015</v>
      </c>
      <c r="C433" s="8" t="s">
        <v>429</v>
      </c>
      <c r="D433" s="9">
        <v>2.7699999999999999E-3</v>
      </c>
      <c r="E433" s="12">
        <f>단가대비표!O26</f>
        <v>11270</v>
      </c>
      <c r="F433" s="13">
        <f t="shared" ref="F433:F442" si="66">TRUNC(E433*D433,1)</f>
        <v>31.2</v>
      </c>
      <c r="G433" s="12">
        <f>단가대비표!P26</f>
        <v>0</v>
      </c>
      <c r="H433" s="13">
        <f t="shared" ref="H433:H442" si="67">TRUNC(G433*D433,1)</f>
        <v>0</v>
      </c>
      <c r="I433" s="12">
        <f>단가대비표!V26</f>
        <v>0</v>
      </c>
      <c r="J433" s="13">
        <f t="shared" ref="J433:J442" si="68">TRUNC(I433*D433,1)</f>
        <v>0</v>
      </c>
      <c r="K433" s="12">
        <f t="shared" ref="K433:K442" si="69">TRUNC(E433+G433+I433,1)</f>
        <v>11270</v>
      </c>
      <c r="L433" s="13">
        <f t="shared" ref="L433:L442" si="70">TRUNC(F433+H433+J433,1)</f>
        <v>31.2</v>
      </c>
      <c r="M433" s="8" t="s">
        <v>52</v>
      </c>
      <c r="N433" s="2" t="s">
        <v>1136</v>
      </c>
      <c r="O433" s="2" t="s">
        <v>1016</v>
      </c>
      <c r="P433" s="2" t="s">
        <v>64</v>
      </c>
      <c r="Q433" s="2" t="s">
        <v>64</v>
      </c>
      <c r="R433" s="2" t="s">
        <v>63</v>
      </c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2" t="s">
        <v>52</v>
      </c>
      <c r="AW433" s="2" t="s">
        <v>1152</v>
      </c>
      <c r="AX433" s="2" t="s">
        <v>52</v>
      </c>
      <c r="AY433" s="2" t="s">
        <v>52</v>
      </c>
    </row>
    <row r="434" spans="1:51" ht="30" customHeight="1">
      <c r="A434" s="8" t="s">
        <v>1018</v>
      </c>
      <c r="B434" s="8" t="s">
        <v>1019</v>
      </c>
      <c r="C434" s="8" t="s">
        <v>626</v>
      </c>
      <c r="D434" s="9">
        <v>0.94499999999999995</v>
      </c>
      <c r="E434" s="12">
        <f>단가대비표!O20</f>
        <v>2.2200000000000002</v>
      </c>
      <c r="F434" s="13">
        <f t="shared" si="66"/>
        <v>2</v>
      </c>
      <c r="G434" s="12">
        <f>단가대비표!P20</f>
        <v>0</v>
      </c>
      <c r="H434" s="13">
        <f t="shared" si="67"/>
        <v>0</v>
      </c>
      <c r="I434" s="12">
        <f>단가대비표!V20</f>
        <v>0</v>
      </c>
      <c r="J434" s="13">
        <f t="shared" si="68"/>
        <v>0</v>
      </c>
      <c r="K434" s="12">
        <f t="shared" si="69"/>
        <v>2.2000000000000002</v>
      </c>
      <c r="L434" s="13">
        <f t="shared" si="70"/>
        <v>2</v>
      </c>
      <c r="M434" s="8" t="s">
        <v>1020</v>
      </c>
      <c r="N434" s="2" t="s">
        <v>1136</v>
      </c>
      <c r="O434" s="2" t="s">
        <v>1021</v>
      </c>
      <c r="P434" s="2" t="s">
        <v>64</v>
      </c>
      <c r="Q434" s="2" t="s">
        <v>64</v>
      </c>
      <c r="R434" s="2" t="s">
        <v>63</v>
      </c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2" t="s">
        <v>52</v>
      </c>
      <c r="AW434" s="2" t="s">
        <v>1153</v>
      </c>
      <c r="AX434" s="2" t="s">
        <v>52</v>
      </c>
      <c r="AY434" s="2" t="s">
        <v>52</v>
      </c>
    </row>
    <row r="435" spans="1:51" ht="30" customHeight="1">
      <c r="A435" s="8" t="s">
        <v>1023</v>
      </c>
      <c r="B435" s="8" t="s">
        <v>1024</v>
      </c>
      <c r="C435" s="8" t="s">
        <v>429</v>
      </c>
      <c r="D435" s="9">
        <v>4.0000000000000002E-4</v>
      </c>
      <c r="E435" s="12">
        <f>단가대비표!O24</f>
        <v>10652</v>
      </c>
      <c r="F435" s="13">
        <f t="shared" si="66"/>
        <v>4.2</v>
      </c>
      <c r="G435" s="12">
        <f>단가대비표!P24</f>
        <v>0</v>
      </c>
      <c r="H435" s="13">
        <f t="shared" si="67"/>
        <v>0</v>
      </c>
      <c r="I435" s="12">
        <f>단가대비표!V24</f>
        <v>0</v>
      </c>
      <c r="J435" s="13">
        <f t="shared" si="68"/>
        <v>0</v>
      </c>
      <c r="K435" s="12">
        <f t="shared" si="69"/>
        <v>10652</v>
      </c>
      <c r="L435" s="13">
        <f t="shared" si="70"/>
        <v>4.2</v>
      </c>
      <c r="M435" s="8" t="s">
        <v>52</v>
      </c>
      <c r="N435" s="2" t="s">
        <v>1136</v>
      </c>
      <c r="O435" s="2" t="s">
        <v>1025</v>
      </c>
      <c r="P435" s="2" t="s">
        <v>64</v>
      </c>
      <c r="Q435" s="2" t="s">
        <v>64</v>
      </c>
      <c r="R435" s="2" t="s">
        <v>63</v>
      </c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2" t="s">
        <v>52</v>
      </c>
      <c r="AW435" s="2" t="s">
        <v>1154</v>
      </c>
      <c r="AX435" s="2" t="s">
        <v>52</v>
      </c>
      <c r="AY435" s="2" t="s">
        <v>52</v>
      </c>
    </row>
    <row r="436" spans="1:51" ht="30" customHeight="1">
      <c r="A436" s="8" t="s">
        <v>1027</v>
      </c>
      <c r="B436" s="8" t="s">
        <v>1028</v>
      </c>
      <c r="C436" s="8" t="s">
        <v>867</v>
      </c>
      <c r="D436" s="9">
        <v>3.1199999999999999E-3</v>
      </c>
      <c r="E436" s="12">
        <f>일위대가목록!E65</f>
        <v>0</v>
      </c>
      <c r="F436" s="13">
        <f t="shared" si="66"/>
        <v>0</v>
      </c>
      <c r="G436" s="12">
        <f>일위대가목록!F65</f>
        <v>0</v>
      </c>
      <c r="H436" s="13">
        <f t="shared" si="67"/>
        <v>0</v>
      </c>
      <c r="I436" s="12">
        <f>일위대가목록!G65</f>
        <v>137</v>
      </c>
      <c r="J436" s="13">
        <f t="shared" si="68"/>
        <v>0.4</v>
      </c>
      <c r="K436" s="12">
        <f t="shared" si="69"/>
        <v>137</v>
      </c>
      <c r="L436" s="13">
        <f t="shared" si="70"/>
        <v>0.4</v>
      </c>
      <c r="M436" s="8" t="s">
        <v>1029</v>
      </c>
      <c r="N436" s="2" t="s">
        <v>1136</v>
      </c>
      <c r="O436" s="2" t="s">
        <v>1030</v>
      </c>
      <c r="P436" s="2" t="s">
        <v>63</v>
      </c>
      <c r="Q436" s="2" t="s">
        <v>64</v>
      </c>
      <c r="R436" s="2" t="s">
        <v>64</v>
      </c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2" t="s">
        <v>52</v>
      </c>
      <c r="AW436" s="2" t="s">
        <v>1155</v>
      </c>
      <c r="AX436" s="2" t="s">
        <v>52</v>
      </c>
      <c r="AY436" s="2" t="s">
        <v>52</v>
      </c>
    </row>
    <row r="437" spans="1:51" ht="30" customHeight="1">
      <c r="A437" s="8" t="s">
        <v>1032</v>
      </c>
      <c r="B437" s="8" t="s">
        <v>1033</v>
      </c>
      <c r="C437" s="8" t="s">
        <v>1034</v>
      </c>
      <c r="D437" s="9">
        <v>1.89E-2</v>
      </c>
      <c r="E437" s="12">
        <f>단가대비표!O98</f>
        <v>0</v>
      </c>
      <c r="F437" s="13">
        <f t="shared" si="66"/>
        <v>0</v>
      </c>
      <c r="G437" s="12">
        <f>단가대비표!P98</f>
        <v>0</v>
      </c>
      <c r="H437" s="13">
        <f t="shared" si="67"/>
        <v>0</v>
      </c>
      <c r="I437" s="12">
        <f>단가대비표!V98</f>
        <v>87</v>
      </c>
      <c r="J437" s="13">
        <f t="shared" si="68"/>
        <v>1.6</v>
      </c>
      <c r="K437" s="12">
        <f t="shared" si="69"/>
        <v>87</v>
      </c>
      <c r="L437" s="13">
        <f t="shared" si="70"/>
        <v>1.6</v>
      </c>
      <c r="M437" s="8" t="s">
        <v>52</v>
      </c>
      <c r="N437" s="2" t="s">
        <v>1136</v>
      </c>
      <c r="O437" s="2" t="s">
        <v>1035</v>
      </c>
      <c r="P437" s="2" t="s">
        <v>64</v>
      </c>
      <c r="Q437" s="2" t="s">
        <v>64</v>
      </c>
      <c r="R437" s="2" t="s">
        <v>63</v>
      </c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2" t="s">
        <v>52</v>
      </c>
      <c r="AW437" s="2" t="s">
        <v>1156</v>
      </c>
      <c r="AX437" s="2" t="s">
        <v>52</v>
      </c>
      <c r="AY437" s="2" t="s">
        <v>52</v>
      </c>
    </row>
    <row r="438" spans="1:51" ht="30" customHeight="1">
      <c r="A438" s="8" t="s">
        <v>1144</v>
      </c>
      <c r="B438" s="8" t="s">
        <v>678</v>
      </c>
      <c r="C438" s="8" t="s">
        <v>550</v>
      </c>
      <c r="D438" s="9">
        <v>5.8500000000000002E-3</v>
      </c>
      <c r="E438" s="12">
        <f>단가대비표!O104</f>
        <v>0</v>
      </c>
      <c r="F438" s="13">
        <f t="shared" si="66"/>
        <v>0</v>
      </c>
      <c r="G438" s="12">
        <f>단가대비표!P104</f>
        <v>178249</v>
      </c>
      <c r="H438" s="13">
        <f t="shared" si="67"/>
        <v>1042.7</v>
      </c>
      <c r="I438" s="12">
        <f>단가대비표!V104</f>
        <v>0</v>
      </c>
      <c r="J438" s="13">
        <f t="shared" si="68"/>
        <v>0</v>
      </c>
      <c r="K438" s="12">
        <f t="shared" si="69"/>
        <v>178249</v>
      </c>
      <c r="L438" s="13">
        <f t="shared" si="70"/>
        <v>1042.7</v>
      </c>
      <c r="M438" s="8" t="s">
        <v>52</v>
      </c>
      <c r="N438" s="2" t="s">
        <v>1136</v>
      </c>
      <c r="O438" s="2" t="s">
        <v>1145</v>
      </c>
      <c r="P438" s="2" t="s">
        <v>64</v>
      </c>
      <c r="Q438" s="2" t="s">
        <v>64</v>
      </c>
      <c r="R438" s="2" t="s">
        <v>63</v>
      </c>
      <c r="S438" s="3"/>
      <c r="T438" s="3"/>
      <c r="U438" s="3"/>
      <c r="V438" s="3">
        <v>1</v>
      </c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2" t="s">
        <v>52</v>
      </c>
      <c r="AW438" s="2" t="s">
        <v>1157</v>
      </c>
      <c r="AX438" s="2" t="s">
        <v>52</v>
      </c>
      <c r="AY438" s="2" t="s">
        <v>52</v>
      </c>
    </row>
    <row r="439" spans="1:51" ht="30" customHeight="1">
      <c r="A439" s="8" t="s">
        <v>548</v>
      </c>
      <c r="B439" s="8" t="s">
        <v>549</v>
      </c>
      <c r="C439" s="8" t="s">
        <v>550</v>
      </c>
      <c r="D439" s="9">
        <v>1E-4</v>
      </c>
      <c r="E439" s="12">
        <f>단가대비표!O99</f>
        <v>0</v>
      </c>
      <c r="F439" s="13">
        <f t="shared" si="66"/>
        <v>0</v>
      </c>
      <c r="G439" s="12">
        <f>단가대비표!P99</f>
        <v>125427</v>
      </c>
      <c r="H439" s="13">
        <f t="shared" si="67"/>
        <v>12.5</v>
      </c>
      <c r="I439" s="12">
        <f>단가대비표!V99</f>
        <v>0</v>
      </c>
      <c r="J439" s="13">
        <f t="shared" si="68"/>
        <v>0</v>
      </c>
      <c r="K439" s="12">
        <f t="shared" si="69"/>
        <v>125427</v>
      </c>
      <c r="L439" s="13">
        <f t="shared" si="70"/>
        <v>12.5</v>
      </c>
      <c r="M439" s="8" t="s">
        <v>52</v>
      </c>
      <c r="N439" s="2" t="s">
        <v>1136</v>
      </c>
      <c r="O439" s="2" t="s">
        <v>551</v>
      </c>
      <c r="P439" s="2" t="s">
        <v>64</v>
      </c>
      <c r="Q439" s="2" t="s">
        <v>64</v>
      </c>
      <c r="R439" s="2" t="s">
        <v>63</v>
      </c>
      <c r="S439" s="3"/>
      <c r="T439" s="3"/>
      <c r="U439" s="3"/>
      <c r="V439" s="3">
        <v>1</v>
      </c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2" t="s">
        <v>52</v>
      </c>
      <c r="AW439" s="2" t="s">
        <v>1158</v>
      </c>
      <c r="AX439" s="2" t="s">
        <v>52</v>
      </c>
      <c r="AY439" s="2" t="s">
        <v>52</v>
      </c>
    </row>
    <row r="440" spans="1:51" ht="30" customHeight="1">
      <c r="A440" s="8" t="s">
        <v>902</v>
      </c>
      <c r="B440" s="8" t="s">
        <v>678</v>
      </c>
      <c r="C440" s="8" t="s">
        <v>550</v>
      </c>
      <c r="D440" s="9">
        <v>3.8999999999999999E-4</v>
      </c>
      <c r="E440" s="12">
        <f>단가대비표!O107</f>
        <v>0</v>
      </c>
      <c r="F440" s="13">
        <f t="shared" si="66"/>
        <v>0</v>
      </c>
      <c r="G440" s="12">
        <f>단가대비표!P107</f>
        <v>198711</v>
      </c>
      <c r="H440" s="13">
        <f t="shared" si="67"/>
        <v>77.400000000000006</v>
      </c>
      <c r="I440" s="12">
        <f>단가대비표!V107</f>
        <v>0</v>
      </c>
      <c r="J440" s="13">
        <f t="shared" si="68"/>
        <v>0</v>
      </c>
      <c r="K440" s="12">
        <f t="shared" si="69"/>
        <v>198711</v>
      </c>
      <c r="L440" s="13">
        <f t="shared" si="70"/>
        <v>77.400000000000006</v>
      </c>
      <c r="M440" s="8" t="s">
        <v>52</v>
      </c>
      <c r="N440" s="2" t="s">
        <v>1136</v>
      </c>
      <c r="O440" s="2" t="s">
        <v>903</v>
      </c>
      <c r="P440" s="2" t="s">
        <v>64</v>
      </c>
      <c r="Q440" s="2" t="s">
        <v>64</v>
      </c>
      <c r="R440" s="2" t="s">
        <v>63</v>
      </c>
      <c r="S440" s="3"/>
      <c r="T440" s="3"/>
      <c r="U440" s="3"/>
      <c r="V440" s="3">
        <v>1</v>
      </c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2" t="s">
        <v>52</v>
      </c>
      <c r="AW440" s="2" t="s">
        <v>1159</v>
      </c>
      <c r="AX440" s="2" t="s">
        <v>52</v>
      </c>
      <c r="AY440" s="2" t="s">
        <v>52</v>
      </c>
    </row>
    <row r="441" spans="1:51" ht="30" customHeight="1">
      <c r="A441" s="8" t="s">
        <v>898</v>
      </c>
      <c r="B441" s="8" t="s">
        <v>549</v>
      </c>
      <c r="C441" s="8" t="s">
        <v>550</v>
      </c>
      <c r="D441" s="9">
        <v>1.1E-4</v>
      </c>
      <c r="E441" s="12">
        <f>단가대비표!O100</f>
        <v>0</v>
      </c>
      <c r="F441" s="13">
        <f t="shared" si="66"/>
        <v>0</v>
      </c>
      <c r="G441" s="12">
        <f>단가대비표!P100</f>
        <v>152019</v>
      </c>
      <c r="H441" s="13">
        <f t="shared" si="67"/>
        <v>16.7</v>
      </c>
      <c r="I441" s="12">
        <f>단가대비표!V100</f>
        <v>0</v>
      </c>
      <c r="J441" s="13">
        <f t="shared" si="68"/>
        <v>0</v>
      </c>
      <c r="K441" s="12">
        <f t="shared" si="69"/>
        <v>152019</v>
      </c>
      <c r="L441" s="13">
        <f t="shared" si="70"/>
        <v>16.7</v>
      </c>
      <c r="M441" s="8" t="s">
        <v>52</v>
      </c>
      <c r="N441" s="2" t="s">
        <v>1136</v>
      </c>
      <c r="O441" s="2" t="s">
        <v>899</v>
      </c>
      <c r="P441" s="2" t="s">
        <v>64</v>
      </c>
      <c r="Q441" s="2" t="s">
        <v>64</v>
      </c>
      <c r="R441" s="2" t="s">
        <v>63</v>
      </c>
      <c r="S441" s="3"/>
      <c r="T441" s="3"/>
      <c r="U441" s="3"/>
      <c r="V441" s="3">
        <v>1</v>
      </c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2" t="s">
        <v>52</v>
      </c>
      <c r="AW441" s="2" t="s">
        <v>1160</v>
      </c>
      <c r="AX441" s="2" t="s">
        <v>52</v>
      </c>
      <c r="AY441" s="2" t="s">
        <v>52</v>
      </c>
    </row>
    <row r="442" spans="1:51" ht="30" customHeight="1">
      <c r="A442" s="8" t="s">
        <v>559</v>
      </c>
      <c r="B442" s="8" t="s">
        <v>1043</v>
      </c>
      <c r="C442" s="8" t="s">
        <v>341</v>
      </c>
      <c r="D442" s="9">
        <v>1</v>
      </c>
      <c r="E442" s="12">
        <v>0</v>
      </c>
      <c r="F442" s="13">
        <f t="shared" si="66"/>
        <v>0</v>
      </c>
      <c r="G442" s="12">
        <v>0</v>
      </c>
      <c r="H442" s="13">
        <f t="shared" si="67"/>
        <v>0</v>
      </c>
      <c r="I442" s="12">
        <f>TRUNC(SUMIF(V433:V442, RIGHTB(O442, 1), H433:H442)*U442, 2)</f>
        <v>34.47</v>
      </c>
      <c r="J442" s="13">
        <f t="shared" si="68"/>
        <v>34.4</v>
      </c>
      <c r="K442" s="12">
        <f t="shared" si="69"/>
        <v>34.4</v>
      </c>
      <c r="L442" s="13">
        <f t="shared" si="70"/>
        <v>34.4</v>
      </c>
      <c r="M442" s="8" t="s">
        <v>52</v>
      </c>
      <c r="N442" s="2" t="s">
        <v>1136</v>
      </c>
      <c r="O442" s="2" t="s">
        <v>561</v>
      </c>
      <c r="P442" s="2" t="s">
        <v>64</v>
      </c>
      <c r="Q442" s="2" t="s">
        <v>64</v>
      </c>
      <c r="R442" s="2" t="s">
        <v>64</v>
      </c>
      <c r="S442" s="3">
        <v>1</v>
      </c>
      <c r="T442" s="3">
        <v>2</v>
      </c>
      <c r="U442" s="3">
        <v>0.03</v>
      </c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2" t="s">
        <v>52</v>
      </c>
      <c r="AW442" s="2" t="s">
        <v>1161</v>
      </c>
      <c r="AX442" s="2" t="s">
        <v>52</v>
      </c>
      <c r="AY442" s="2" t="s">
        <v>52</v>
      </c>
    </row>
    <row r="443" spans="1:51" ht="30" customHeight="1">
      <c r="A443" s="8" t="s">
        <v>553</v>
      </c>
      <c r="B443" s="8" t="s">
        <v>52</v>
      </c>
      <c r="C443" s="8" t="s">
        <v>52</v>
      </c>
      <c r="D443" s="9"/>
      <c r="E443" s="12"/>
      <c r="F443" s="13">
        <f>TRUNC(SUMIF(N433:N442, N432, F433:F442),0)</f>
        <v>37</v>
      </c>
      <c r="G443" s="12"/>
      <c r="H443" s="13">
        <f>TRUNC(SUMIF(N433:N442, N432, H433:H442),0)</f>
        <v>1149</v>
      </c>
      <c r="I443" s="12"/>
      <c r="J443" s="13">
        <f>TRUNC(SUMIF(N433:N442, N432, J433:J442),0)</f>
        <v>36</v>
      </c>
      <c r="K443" s="12"/>
      <c r="L443" s="13">
        <f>F443+H443+J443</f>
        <v>1222</v>
      </c>
      <c r="M443" s="8" t="s">
        <v>52</v>
      </c>
      <c r="N443" s="2" t="s">
        <v>67</v>
      </c>
      <c r="O443" s="2" t="s">
        <v>67</v>
      </c>
      <c r="P443" s="2" t="s">
        <v>52</v>
      </c>
      <c r="Q443" s="2" t="s">
        <v>52</v>
      </c>
      <c r="R443" s="2" t="s">
        <v>52</v>
      </c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2" t="s">
        <v>52</v>
      </c>
      <c r="AW443" s="2" t="s">
        <v>52</v>
      </c>
      <c r="AX443" s="2" t="s">
        <v>52</v>
      </c>
      <c r="AY443" s="2" t="s">
        <v>52</v>
      </c>
    </row>
    <row r="444" spans="1:51" ht="30" customHeight="1">
      <c r="A444" s="9"/>
      <c r="B444" s="9"/>
      <c r="C444" s="9"/>
      <c r="D444" s="9"/>
      <c r="E444" s="12"/>
      <c r="F444" s="13"/>
      <c r="G444" s="12"/>
      <c r="H444" s="13"/>
      <c r="I444" s="12"/>
      <c r="J444" s="13"/>
      <c r="K444" s="12"/>
      <c r="L444" s="13"/>
      <c r="M444" s="9"/>
    </row>
    <row r="445" spans="1:51" ht="30" customHeight="1">
      <c r="A445" s="183" t="s">
        <v>1162</v>
      </c>
      <c r="B445" s="183"/>
      <c r="C445" s="183"/>
      <c r="D445" s="183"/>
      <c r="E445" s="184"/>
      <c r="F445" s="185"/>
      <c r="G445" s="184"/>
      <c r="H445" s="185"/>
      <c r="I445" s="184"/>
      <c r="J445" s="185"/>
      <c r="K445" s="184"/>
      <c r="L445" s="185"/>
      <c r="M445" s="183"/>
      <c r="N445" s="1" t="s">
        <v>833</v>
      </c>
    </row>
    <row r="446" spans="1:51" ht="30" customHeight="1">
      <c r="A446" s="8" t="s">
        <v>271</v>
      </c>
      <c r="B446" s="8" t="s">
        <v>682</v>
      </c>
      <c r="C446" s="8" t="s">
        <v>429</v>
      </c>
      <c r="D446" s="9">
        <v>510</v>
      </c>
      <c r="E446" s="12">
        <f>단가대비표!O41</f>
        <v>0</v>
      </c>
      <c r="F446" s="13">
        <f>TRUNC(E446*D446,1)</f>
        <v>0</v>
      </c>
      <c r="G446" s="12">
        <f>단가대비표!P41</f>
        <v>0</v>
      </c>
      <c r="H446" s="13">
        <f>TRUNC(G446*D446,1)</f>
        <v>0</v>
      </c>
      <c r="I446" s="12">
        <f>단가대비표!V41</f>
        <v>0</v>
      </c>
      <c r="J446" s="13">
        <f>TRUNC(I446*D446,1)</f>
        <v>0</v>
      </c>
      <c r="K446" s="12">
        <f t="shared" ref="K446:L448" si="71">TRUNC(E446+G446+I446,1)</f>
        <v>0</v>
      </c>
      <c r="L446" s="13">
        <f t="shared" si="71"/>
        <v>0</v>
      </c>
      <c r="M446" s="8" t="s">
        <v>683</v>
      </c>
      <c r="N446" s="2" t="s">
        <v>833</v>
      </c>
      <c r="O446" s="2" t="s">
        <v>684</v>
      </c>
      <c r="P446" s="2" t="s">
        <v>64</v>
      </c>
      <c r="Q446" s="2" t="s">
        <v>64</v>
      </c>
      <c r="R446" s="2" t="s">
        <v>63</v>
      </c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2" t="s">
        <v>52</v>
      </c>
      <c r="AW446" s="2" t="s">
        <v>1163</v>
      </c>
      <c r="AX446" s="2" t="s">
        <v>52</v>
      </c>
      <c r="AY446" s="2" t="s">
        <v>52</v>
      </c>
    </row>
    <row r="447" spans="1:51" ht="30" customHeight="1">
      <c r="A447" s="8" t="s">
        <v>275</v>
      </c>
      <c r="B447" s="8" t="s">
        <v>686</v>
      </c>
      <c r="C447" s="8" t="s">
        <v>70</v>
      </c>
      <c r="D447" s="9">
        <v>1.1000000000000001</v>
      </c>
      <c r="E447" s="12">
        <f>단가대비표!O14</f>
        <v>0</v>
      </c>
      <c r="F447" s="13">
        <f>TRUNC(E447*D447,1)</f>
        <v>0</v>
      </c>
      <c r="G447" s="12">
        <f>단가대비표!P14</f>
        <v>0</v>
      </c>
      <c r="H447" s="13">
        <f>TRUNC(G447*D447,1)</f>
        <v>0</v>
      </c>
      <c r="I447" s="12">
        <f>단가대비표!V14</f>
        <v>0</v>
      </c>
      <c r="J447" s="13">
        <f>TRUNC(I447*D447,1)</f>
        <v>0</v>
      </c>
      <c r="K447" s="12">
        <f t="shared" si="71"/>
        <v>0</v>
      </c>
      <c r="L447" s="13">
        <f t="shared" si="71"/>
        <v>0</v>
      </c>
      <c r="M447" s="8" t="s">
        <v>683</v>
      </c>
      <c r="N447" s="2" t="s">
        <v>833</v>
      </c>
      <c r="O447" s="2" t="s">
        <v>687</v>
      </c>
      <c r="P447" s="2" t="s">
        <v>64</v>
      </c>
      <c r="Q447" s="2" t="s">
        <v>64</v>
      </c>
      <c r="R447" s="2" t="s">
        <v>63</v>
      </c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2" t="s">
        <v>52</v>
      </c>
      <c r="AW447" s="2" t="s">
        <v>1164</v>
      </c>
      <c r="AX447" s="2" t="s">
        <v>52</v>
      </c>
      <c r="AY447" s="2" t="s">
        <v>52</v>
      </c>
    </row>
    <row r="448" spans="1:51" ht="30" customHeight="1">
      <c r="A448" s="8" t="s">
        <v>1165</v>
      </c>
      <c r="B448" s="8" t="s">
        <v>1166</v>
      </c>
      <c r="C448" s="8" t="s">
        <v>70</v>
      </c>
      <c r="D448" s="9">
        <v>1</v>
      </c>
      <c r="E448" s="12">
        <f>일위대가목록!E79</f>
        <v>0</v>
      </c>
      <c r="F448" s="13">
        <f>TRUNC(E448*D448,1)</f>
        <v>0</v>
      </c>
      <c r="G448" s="12">
        <f>일위대가목록!F79</f>
        <v>82781</v>
      </c>
      <c r="H448" s="13">
        <f>TRUNC(G448*D448,1)</f>
        <v>82781</v>
      </c>
      <c r="I448" s="12">
        <f>일위대가목록!G79</f>
        <v>0</v>
      </c>
      <c r="J448" s="13">
        <f>TRUNC(I448*D448,1)</f>
        <v>0</v>
      </c>
      <c r="K448" s="12">
        <f t="shared" si="71"/>
        <v>82781</v>
      </c>
      <c r="L448" s="13">
        <f t="shared" si="71"/>
        <v>82781</v>
      </c>
      <c r="M448" s="8" t="s">
        <v>1167</v>
      </c>
      <c r="N448" s="2" t="s">
        <v>833</v>
      </c>
      <c r="O448" s="2" t="s">
        <v>1168</v>
      </c>
      <c r="P448" s="2" t="s">
        <v>63</v>
      </c>
      <c r="Q448" s="2" t="s">
        <v>64</v>
      </c>
      <c r="R448" s="2" t="s">
        <v>64</v>
      </c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2" t="s">
        <v>52</v>
      </c>
      <c r="AW448" s="2" t="s">
        <v>1169</v>
      </c>
      <c r="AX448" s="2" t="s">
        <v>52</v>
      </c>
      <c r="AY448" s="2" t="s">
        <v>52</v>
      </c>
    </row>
    <row r="449" spans="1:51" ht="30" customHeight="1">
      <c r="A449" s="8" t="s">
        <v>553</v>
      </c>
      <c r="B449" s="8" t="s">
        <v>52</v>
      </c>
      <c r="C449" s="8" t="s">
        <v>52</v>
      </c>
      <c r="D449" s="9"/>
      <c r="E449" s="12"/>
      <c r="F449" s="13">
        <f>TRUNC(SUMIF(N446:N448, N445, F446:F448),0)</f>
        <v>0</v>
      </c>
      <c r="G449" s="12"/>
      <c r="H449" s="13">
        <f>TRUNC(SUMIF(N446:N448, N445, H446:H448),0)</f>
        <v>82781</v>
      </c>
      <c r="I449" s="12"/>
      <c r="J449" s="13">
        <f>TRUNC(SUMIF(N446:N448, N445, J446:J448),0)</f>
        <v>0</v>
      </c>
      <c r="K449" s="12"/>
      <c r="L449" s="13">
        <f>F449+H449+J449</f>
        <v>82781</v>
      </c>
      <c r="M449" s="8" t="s">
        <v>52</v>
      </c>
      <c r="N449" s="2" t="s">
        <v>67</v>
      </c>
      <c r="O449" s="2" t="s">
        <v>67</v>
      </c>
      <c r="P449" s="2" t="s">
        <v>52</v>
      </c>
      <c r="Q449" s="2" t="s">
        <v>52</v>
      </c>
      <c r="R449" s="2" t="s">
        <v>52</v>
      </c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2" t="s">
        <v>52</v>
      </c>
      <c r="AW449" s="2" t="s">
        <v>52</v>
      </c>
      <c r="AX449" s="2" t="s">
        <v>52</v>
      </c>
      <c r="AY449" s="2" t="s">
        <v>52</v>
      </c>
    </row>
    <row r="450" spans="1:51" ht="30" customHeight="1">
      <c r="A450" s="9"/>
      <c r="B450" s="9"/>
      <c r="C450" s="9"/>
      <c r="D450" s="9"/>
      <c r="E450" s="12"/>
      <c r="F450" s="13"/>
      <c r="G450" s="12"/>
      <c r="H450" s="13"/>
      <c r="I450" s="12"/>
      <c r="J450" s="13"/>
      <c r="K450" s="12"/>
      <c r="L450" s="13"/>
      <c r="M450" s="9"/>
    </row>
    <row r="451" spans="1:51" ht="30" customHeight="1">
      <c r="A451" s="183" t="s">
        <v>1170</v>
      </c>
      <c r="B451" s="183"/>
      <c r="C451" s="183"/>
      <c r="D451" s="183"/>
      <c r="E451" s="184"/>
      <c r="F451" s="185"/>
      <c r="G451" s="184"/>
      <c r="H451" s="185"/>
      <c r="I451" s="184"/>
      <c r="J451" s="185"/>
      <c r="K451" s="184"/>
      <c r="L451" s="185"/>
      <c r="M451" s="183"/>
      <c r="N451" s="1" t="s">
        <v>838</v>
      </c>
    </row>
    <row r="452" spans="1:51" ht="30" customHeight="1">
      <c r="A452" s="8" t="s">
        <v>1171</v>
      </c>
      <c r="B452" s="8" t="s">
        <v>549</v>
      </c>
      <c r="C452" s="8" t="s">
        <v>550</v>
      </c>
      <c r="D452" s="9">
        <v>0.31</v>
      </c>
      <c r="E452" s="12">
        <f>단가대비표!O114</f>
        <v>0</v>
      </c>
      <c r="F452" s="13">
        <f>TRUNC(E452*D452,1)</f>
        <v>0</v>
      </c>
      <c r="G452" s="12">
        <f>단가대비표!P114</f>
        <v>204601</v>
      </c>
      <c r="H452" s="13">
        <f>TRUNC(G452*D452,1)</f>
        <v>63426.3</v>
      </c>
      <c r="I452" s="12">
        <f>단가대비표!V114</f>
        <v>0</v>
      </c>
      <c r="J452" s="13">
        <f>TRUNC(I452*D452,1)</f>
        <v>0</v>
      </c>
      <c r="K452" s="12">
        <f t="shared" ref="K452:L454" si="72">TRUNC(E452+G452+I452,1)</f>
        <v>204601</v>
      </c>
      <c r="L452" s="13">
        <f t="shared" si="72"/>
        <v>63426.3</v>
      </c>
      <c r="M452" s="8" t="s">
        <v>52</v>
      </c>
      <c r="N452" s="2" t="s">
        <v>838</v>
      </c>
      <c r="O452" s="2" t="s">
        <v>1172</v>
      </c>
      <c r="P452" s="2" t="s">
        <v>64</v>
      </c>
      <c r="Q452" s="2" t="s">
        <v>64</v>
      </c>
      <c r="R452" s="2" t="s">
        <v>63</v>
      </c>
      <c r="S452" s="3"/>
      <c r="T452" s="3"/>
      <c r="U452" s="3"/>
      <c r="V452" s="3">
        <v>1</v>
      </c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2" t="s">
        <v>52</v>
      </c>
      <c r="AW452" s="2" t="s">
        <v>1173</v>
      </c>
      <c r="AX452" s="2" t="s">
        <v>52</v>
      </c>
      <c r="AY452" s="2" t="s">
        <v>52</v>
      </c>
    </row>
    <row r="453" spans="1:51" ht="30" customHeight="1">
      <c r="A453" s="8" t="s">
        <v>548</v>
      </c>
      <c r="B453" s="8" t="s">
        <v>549</v>
      </c>
      <c r="C453" s="8" t="s">
        <v>550</v>
      </c>
      <c r="D453" s="9">
        <v>0.14000000000000001</v>
      </c>
      <c r="E453" s="12">
        <f>단가대비표!O99</f>
        <v>0</v>
      </c>
      <c r="F453" s="13">
        <f>TRUNC(E453*D453,1)</f>
        <v>0</v>
      </c>
      <c r="G453" s="12">
        <f>단가대비표!P99</f>
        <v>125427</v>
      </c>
      <c r="H453" s="13">
        <f>TRUNC(G453*D453,1)</f>
        <v>17559.7</v>
      </c>
      <c r="I453" s="12">
        <f>단가대비표!V99</f>
        <v>0</v>
      </c>
      <c r="J453" s="13">
        <f>TRUNC(I453*D453,1)</f>
        <v>0</v>
      </c>
      <c r="K453" s="12">
        <f t="shared" si="72"/>
        <v>125427</v>
      </c>
      <c r="L453" s="13">
        <f t="shared" si="72"/>
        <v>17559.7</v>
      </c>
      <c r="M453" s="8" t="s">
        <v>52</v>
      </c>
      <c r="N453" s="2" t="s">
        <v>838</v>
      </c>
      <c r="O453" s="2" t="s">
        <v>551</v>
      </c>
      <c r="P453" s="2" t="s">
        <v>64</v>
      </c>
      <c r="Q453" s="2" t="s">
        <v>64</v>
      </c>
      <c r="R453" s="2" t="s">
        <v>63</v>
      </c>
      <c r="S453" s="3"/>
      <c r="T453" s="3"/>
      <c r="U453" s="3"/>
      <c r="V453" s="3">
        <v>1</v>
      </c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2" t="s">
        <v>52</v>
      </c>
      <c r="AW453" s="2" t="s">
        <v>1174</v>
      </c>
      <c r="AX453" s="2" t="s">
        <v>52</v>
      </c>
      <c r="AY453" s="2" t="s">
        <v>52</v>
      </c>
    </row>
    <row r="454" spans="1:51" ht="30" customHeight="1">
      <c r="A454" s="8" t="s">
        <v>559</v>
      </c>
      <c r="B454" s="8" t="s">
        <v>954</v>
      </c>
      <c r="C454" s="8" t="s">
        <v>341</v>
      </c>
      <c r="D454" s="9">
        <v>1</v>
      </c>
      <c r="E454" s="12">
        <v>0</v>
      </c>
      <c r="F454" s="13">
        <f>TRUNC(E454*D454,1)</f>
        <v>0</v>
      </c>
      <c r="G454" s="12">
        <v>0</v>
      </c>
      <c r="H454" s="13">
        <f>TRUNC(G454*D454,1)</f>
        <v>0</v>
      </c>
      <c r="I454" s="12">
        <f>TRUNC(SUMIF(V452:V454, RIGHTB(O454, 1), H452:H454)*U454, 2)</f>
        <v>809.86</v>
      </c>
      <c r="J454" s="13">
        <f>TRUNC(I454*D454,1)</f>
        <v>809.8</v>
      </c>
      <c r="K454" s="12">
        <f t="shared" si="72"/>
        <v>809.8</v>
      </c>
      <c r="L454" s="13">
        <f t="shared" si="72"/>
        <v>809.8</v>
      </c>
      <c r="M454" s="8" t="s">
        <v>52</v>
      </c>
      <c r="N454" s="2" t="s">
        <v>838</v>
      </c>
      <c r="O454" s="2" t="s">
        <v>561</v>
      </c>
      <c r="P454" s="2" t="s">
        <v>64</v>
      </c>
      <c r="Q454" s="2" t="s">
        <v>64</v>
      </c>
      <c r="R454" s="2" t="s">
        <v>64</v>
      </c>
      <c r="S454" s="3">
        <v>1</v>
      </c>
      <c r="T454" s="3">
        <v>2</v>
      </c>
      <c r="U454" s="3">
        <v>0.01</v>
      </c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2" t="s">
        <v>52</v>
      </c>
      <c r="AW454" s="2" t="s">
        <v>1175</v>
      </c>
      <c r="AX454" s="2" t="s">
        <v>52</v>
      </c>
      <c r="AY454" s="2" t="s">
        <v>52</v>
      </c>
    </row>
    <row r="455" spans="1:51" ht="30" customHeight="1">
      <c r="A455" s="8" t="s">
        <v>553</v>
      </c>
      <c r="B455" s="8" t="s">
        <v>52</v>
      </c>
      <c r="C455" s="8" t="s">
        <v>52</v>
      </c>
      <c r="D455" s="9"/>
      <c r="E455" s="12"/>
      <c r="F455" s="13">
        <f>TRUNC(SUMIF(N452:N454, N451, F452:F454),0)</f>
        <v>0</v>
      </c>
      <c r="G455" s="12"/>
      <c r="H455" s="13">
        <f>TRUNC(SUMIF(N452:N454, N451, H452:H454),0)</f>
        <v>80986</v>
      </c>
      <c r="I455" s="12"/>
      <c r="J455" s="13">
        <f>TRUNC(SUMIF(N452:N454, N451, J452:J454),0)</f>
        <v>809</v>
      </c>
      <c r="K455" s="12"/>
      <c r="L455" s="13">
        <f>F455+H455+J455</f>
        <v>81795</v>
      </c>
      <c r="M455" s="8" t="s">
        <v>52</v>
      </c>
      <c r="N455" s="2" t="s">
        <v>67</v>
      </c>
      <c r="O455" s="2" t="s">
        <v>67</v>
      </c>
      <c r="P455" s="2" t="s">
        <v>52</v>
      </c>
      <c r="Q455" s="2" t="s">
        <v>52</v>
      </c>
      <c r="R455" s="2" t="s">
        <v>52</v>
      </c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2" t="s">
        <v>52</v>
      </c>
      <c r="AW455" s="2" t="s">
        <v>52</v>
      </c>
      <c r="AX455" s="2" t="s">
        <v>52</v>
      </c>
      <c r="AY455" s="2" t="s">
        <v>52</v>
      </c>
    </row>
    <row r="456" spans="1:51" ht="30" customHeight="1">
      <c r="A456" s="9"/>
      <c r="B456" s="9"/>
      <c r="C456" s="9"/>
      <c r="D456" s="9"/>
      <c r="E456" s="12"/>
      <c r="F456" s="13"/>
      <c r="G456" s="12"/>
      <c r="H456" s="13"/>
      <c r="I456" s="12"/>
      <c r="J456" s="13"/>
      <c r="K456" s="12"/>
      <c r="L456" s="13"/>
      <c r="M456" s="9"/>
    </row>
    <row r="457" spans="1:51" ht="30" customHeight="1">
      <c r="A457" s="183" t="s">
        <v>1176</v>
      </c>
      <c r="B457" s="183"/>
      <c r="C457" s="183"/>
      <c r="D457" s="183"/>
      <c r="E457" s="184"/>
      <c r="F457" s="185"/>
      <c r="G457" s="184"/>
      <c r="H457" s="185"/>
      <c r="I457" s="184"/>
      <c r="J457" s="185"/>
      <c r="K457" s="184"/>
      <c r="L457" s="185"/>
      <c r="M457" s="183"/>
      <c r="N457" s="1" t="s">
        <v>1168</v>
      </c>
    </row>
    <row r="458" spans="1:51" ht="30" customHeight="1">
      <c r="A458" s="8" t="s">
        <v>548</v>
      </c>
      <c r="B458" s="8" t="s">
        <v>549</v>
      </c>
      <c r="C458" s="8" t="s">
        <v>550</v>
      </c>
      <c r="D458" s="9">
        <v>0.66</v>
      </c>
      <c r="E458" s="12">
        <f>단가대비표!O99</f>
        <v>0</v>
      </c>
      <c r="F458" s="13">
        <f>TRUNC(E458*D458,1)</f>
        <v>0</v>
      </c>
      <c r="G458" s="12">
        <f>단가대비표!P99</f>
        <v>125427</v>
      </c>
      <c r="H458" s="13">
        <f>TRUNC(G458*D458,1)</f>
        <v>82781.8</v>
      </c>
      <c r="I458" s="12">
        <f>단가대비표!V99</f>
        <v>0</v>
      </c>
      <c r="J458" s="13">
        <f>TRUNC(I458*D458,1)</f>
        <v>0</v>
      </c>
      <c r="K458" s="12">
        <f>TRUNC(E458+G458+I458,1)</f>
        <v>125427</v>
      </c>
      <c r="L458" s="13">
        <f>TRUNC(F458+H458+J458,1)</f>
        <v>82781.8</v>
      </c>
      <c r="M458" s="8" t="s">
        <v>52</v>
      </c>
      <c r="N458" s="2" t="s">
        <v>1168</v>
      </c>
      <c r="O458" s="2" t="s">
        <v>551</v>
      </c>
      <c r="P458" s="2" t="s">
        <v>64</v>
      </c>
      <c r="Q458" s="2" t="s">
        <v>64</v>
      </c>
      <c r="R458" s="2" t="s">
        <v>63</v>
      </c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2" t="s">
        <v>52</v>
      </c>
      <c r="AW458" s="2" t="s">
        <v>1177</v>
      </c>
      <c r="AX458" s="2" t="s">
        <v>52</v>
      </c>
      <c r="AY458" s="2" t="s">
        <v>52</v>
      </c>
    </row>
    <row r="459" spans="1:51" ht="30" customHeight="1">
      <c r="A459" s="8" t="s">
        <v>553</v>
      </c>
      <c r="B459" s="8" t="s">
        <v>52</v>
      </c>
      <c r="C459" s="8" t="s">
        <v>52</v>
      </c>
      <c r="D459" s="9"/>
      <c r="E459" s="12"/>
      <c r="F459" s="13">
        <f>TRUNC(SUMIF(N458:N458, N457, F458:F458),0)</f>
        <v>0</v>
      </c>
      <c r="G459" s="12"/>
      <c r="H459" s="13">
        <f>TRUNC(SUMIF(N458:N458, N457, H458:H458),0)</f>
        <v>82781</v>
      </c>
      <c r="I459" s="12"/>
      <c r="J459" s="13">
        <f>TRUNC(SUMIF(N458:N458, N457, J458:J458),0)</f>
        <v>0</v>
      </c>
      <c r="K459" s="12"/>
      <c r="L459" s="13">
        <f>F459+H459+J459</f>
        <v>82781</v>
      </c>
      <c r="M459" s="8" t="s">
        <v>52</v>
      </c>
      <c r="N459" s="2" t="s">
        <v>67</v>
      </c>
      <c r="O459" s="2" t="s">
        <v>67</v>
      </c>
      <c r="P459" s="2" t="s">
        <v>52</v>
      </c>
      <c r="Q459" s="2" t="s">
        <v>52</v>
      </c>
      <c r="R459" s="2" t="s">
        <v>52</v>
      </c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2" t="s">
        <v>52</v>
      </c>
      <c r="AW459" s="2" t="s">
        <v>52</v>
      </c>
      <c r="AX459" s="2" t="s">
        <v>52</v>
      </c>
      <c r="AY459" s="2" t="s">
        <v>52</v>
      </c>
    </row>
    <row r="460" spans="1:51" ht="30" customHeight="1">
      <c r="A460" s="9"/>
      <c r="B460" s="9"/>
      <c r="C460" s="9"/>
      <c r="D460" s="9"/>
      <c r="E460" s="12"/>
      <c r="F460" s="13"/>
      <c r="G460" s="12"/>
      <c r="H460" s="13"/>
      <c r="I460" s="12"/>
      <c r="J460" s="13"/>
      <c r="K460" s="12"/>
      <c r="L460" s="13"/>
      <c r="M460" s="9"/>
    </row>
    <row r="461" spans="1:51" ht="30" customHeight="1">
      <c r="A461" s="183" t="s">
        <v>1178</v>
      </c>
      <c r="B461" s="183"/>
      <c r="C461" s="183"/>
      <c r="D461" s="183"/>
      <c r="E461" s="184"/>
      <c r="F461" s="185"/>
      <c r="G461" s="184"/>
      <c r="H461" s="185"/>
      <c r="I461" s="184"/>
      <c r="J461" s="185"/>
      <c r="K461" s="184"/>
      <c r="L461" s="185"/>
      <c r="M461" s="183"/>
      <c r="N461" s="1" t="s">
        <v>1179</v>
      </c>
    </row>
    <row r="462" spans="1:51" ht="30" customHeight="1">
      <c r="A462" s="8" t="s">
        <v>1183</v>
      </c>
      <c r="B462" s="8" t="s">
        <v>1181</v>
      </c>
      <c r="C462" s="8" t="s">
        <v>323</v>
      </c>
      <c r="D462" s="9">
        <v>0.20849999999999999</v>
      </c>
      <c r="E462" s="12">
        <f>단가대비표!O5</f>
        <v>0</v>
      </c>
      <c r="F462" s="13">
        <f>TRUNC(E462*D462,1)</f>
        <v>0</v>
      </c>
      <c r="G462" s="12">
        <f>단가대비표!P5</f>
        <v>0</v>
      </c>
      <c r="H462" s="13">
        <f>TRUNC(G462*D462,1)</f>
        <v>0</v>
      </c>
      <c r="I462" s="12">
        <f>단가대비표!V5</f>
        <v>101750</v>
      </c>
      <c r="J462" s="13">
        <f>TRUNC(I462*D462,1)</f>
        <v>21214.799999999999</v>
      </c>
      <c r="K462" s="12">
        <f t="shared" ref="K462:L465" si="73">TRUNC(E462+G462+I462,1)</f>
        <v>101750</v>
      </c>
      <c r="L462" s="13">
        <f t="shared" si="73"/>
        <v>21214.799999999999</v>
      </c>
      <c r="M462" s="8" t="s">
        <v>978</v>
      </c>
      <c r="N462" s="2" t="s">
        <v>1179</v>
      </c>
      <c r="O462" s="2" t="s">
        <v>1184</v>
      </c>
      <c r="P462" s="2" t="s">
        <v>64</v>
      </c>
      <c r="Q462" s="2" t="s">
        <v>64</v>
      </c>
      <c r="R462" s="2" t="s">
        <v>63</v>
      </c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2" t="s">
        <v>52</v>
      </c>
      <c r="AW462" s="2" t="s">
        <v>1185</v>
      </c>
      <c r="AX462" s="2" t="s">
        <v>52</v>
      </c>
      <c r="AY462" s="2" t="s">
        <v>52</v>
      </c>
    </row>
    <row r="463" spans="1:51" ht="30" customHeight="1">
      <c r="A463" s="8" t="s">
        <v>981</v>
      </c>
      <c r="B463" s="8" t="s">
        <v>982</v>
      </c>
      <c r="C463" s="8" t="s">
        <v>626</v>
      </c>
      <c r="D463" s="9">
        <v>11.6</v>
      </c>
      <c r="E463" s="12">
        <f>단가대비표!O22</f>
        <v>1285</v>
      </c>
      <c r="F463" s="13">
        <f>TRUNC(E463*D463,1)</f>
        <v>14906</v>
      </c>
      <c r="G463" s="12">
        <f>단가대비표!P22</f>
        <v>0</v>
      </c>
      <c r="H463" s="13">
        <f>TRUNC(G463*D463,1)</f>
        <v>0</v>
      </c>
      <c r="I463" s="12">
        <f>단가대비표!V22</f>
        <v>0</v>
      </c>
      <c r="J463" s="13">
        <f>TRUNC(I463*D463,1)</f>
        <v>0</v>
      </c>
      <c r="K463" s="12">
        <f t="shared" si="73"/>
        <v>1285</v>
      </c>
      <c r="L463" s="13">
        <f t="shared" si="73"/>
        <v>14906</v>
      </c>
      <c r="M463" s="8" t="s">
        <v>52</v>
      </c>
      <c r="N463" s="2" t="s">
        <v>1179</v>
      </c>
      <c r="O463" s="2" t="s">
        <v>983</v>
      </c>
      <c r="P463" s="2" t="s">
        <v>64</v>
      </c>
      <c r="Q463" s="2" t="s">
        <v>64</v>
      </c>
      <c r="R463" s="2" t="s">
        <v>63</v>
      </c>
      <c r="S463" s="3"/>
      <c r="T463" s="3"/>
      <c r="U463" s="3"/>
      <c r="V463" s="3">
        <v>1</v>
      </c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2" t="s">
        <v>52</v>
      </c>
      <c r="AW463" s="2" t="s">
        <v>1186</v>
      </c>
      <c r="AX463" s="2" t="s">
        <v>52</v>
      </c>
      <c r="AY463" s="2" t="s">
        <v>52</v>
      </c>
    </row>
    <row r="464" spans="1:51" ht="30" customHeight="1">
      <c r="A464" s="8" t="s">
        <v>638</v>
      </c>
      <c r="B464" s="8" t="s">
        <v>1187</v>
      </c>
      <c r="C464" s="8" t="s">
        <v>341</v>
      </c>
      <c r="D464" s="9">
        <v>1</v>
      </c>
      <c r="E464" s="12">
        <f>TRUNC(SUMIF(V462:V465, RIGHTB(O464, 1), F462:F465)*U464, 2)</f>
        <v>3279.32</v>
      </c>
      <c r="F464" s="13">
        <f>TRUNC(E464*D464,1)</f>
        <v>3279.3</v>
      </c>
      <c r="G464" s="12">
        <v>0</v>
      </c>
      <c r="H464" s="13">
        <f>TRUNC(G464*D464,1)</f>
        <v>0</v>
      </c>
      <c r="I464" s="12">
        <v>0</v>
      </c>
      <c r="J464" s="13">
        <f>TRUNC(I464*D464,1)</f>
        <v>0</v>
      </c>
      <c r="K464" s="12">
        <f t="shared" si="73"/>
        <v>3279.3</v>
      </c>
      <c r="L464" s="13">
        <f t="shared" si="73"/>
        <v>3279.3</v>
      </c>
      <c r="M464" s="8" t="s">
        <v>52</v>
      </c>
      <c r="N464" s="2" t="s">
        <v>1179</v>
      </c>
      <c r="O464" s="2" t="s">
        <v>561</v>
      </c>
      <c r="P464" s="2" t="s">
        <v>64</v>
      </c>
      <c r="Q464" s="2" t="s">
        <v>64</v>
      </c>
      <c r="R464" s="2" t="s">
        <v>64</v>
      </c>
      <c r="S464" s="3">
        <v>0</v>
      </c>
      <c r="T464" s="3">
        <v>0</v>
      </c>
      <c r="U464" s="3">
        <v>0.22</v>
      </c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2" t="s">
        <v>52</v>
      </c>
      <c r="AW464" s="2" t="s">
        <v>1188</v>
      </c>
      <c r="AX464" s="2" t="s">
        <v>52</v>
      </c>
      <c r="AY464" s="2" t="s">
        <v>52</v>
      </c>
    </row>
    <row r="465" spans="1:51" ht="30" customHeight="1">
      <c r="A465" s="8" t="s">
        <v>987</v>
      </c>
      <c r="B465" s="8" t="s">
        <v>549</v>
      </c>
      <c r="C465" s="8" t="s">
        <v>550</v>
      </c>
      <c r="D465" s="9">
        <v>1</v>
      </c>
      <c r="E465" s="12">
        <f>TRUNC(단가대비표!O116*1/8*16/12*25/20, 1)</f>
        <v>0</v>
      </c>
      <c r="F465" s="13">
        <f>TRUNC(E465*D465,1)</f>
        <v>0</v>
      </c>
      <c r="G465" s="12">
        <f>TRUNC(단가대비표!P116*1/8*16/12*25/20, 1)</f>
        <v>38972.699999999997</v>
      </c>
      <c r="H465" s="13">
        <f>TRUNC(G465*D465,1)</f>
        <v>38972.699999999997</v>
      </c>
      <c r="I465" s="12">
        <f>TRUNC(단가대비표!V116*1/8*16/12*25/20, 1)</f>
        <v>0</v>
      </c>
      <c r="J465" s="13">
        <f>TRUNC(I465*D465,1)</f>
        <v>0</v>
      </c>
      <c r="K465" s="12">
        <f t="shared" si="73"/>
        <v>38972.699999999997</v>
      </c>
      <c r="L465" s="13">
        <f t="shared" si="73"/>
        <v>38972.699999999997</v>
      </c>
      <c r="M465" s="8" t="s">
        <v>52</v>
      </c>
      <c r="N465" s="2" t="s">
        <v>1179</v>
      </c>
      <c r="O465" s="2" t="s">
        <v>988</v>
      </c>
      <c r="P465" s="2" t="s">
        <v>64</v>
      </c>
      <c r="Q465" s="2" t="s">
        <v>64</v>
      </c>
      <c r="R465" s="2" t="s">
        <v>63</v>
      </c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2" t="s">
        <v>52</v>
      </c>
      <c r="AW465" s="2" t="s">
        <v>1189</v>
      </c>
      <c r="AX465" s="2" t="s">
        <v>63</v>
      </c>
      <c r="AY465" s="2" t="s">
        <v>52</v>
      </c>
    </row>
    <row r="466" spans="1:51" ht="30" customHeight="1">
      <c r="A466" s="8" t="s">
        <v>553</v>
      </c>
      <c r="B466" s="8" t="s">
        <v>52</v>
      </c>
      <c r="C466" s="8" t="s">
        <v>52</v>
      </c>
      <c r="D466" s="9"/>
      <c r="E466" s="12"/>
      <c r="F466" s="13">
        <f>TRUNC(SUMIF(N462:N465, N461, F462:F465),0)</f>
        <v>18185</v>
      </c>
      <c r="G466" s="12"/>
      <c r="H466" s="13">
        <f>TRUNC(SUMIF(N462:N465, N461, H462:H465),0)</f>
        <v>38972</v>
      </c>
      <c r="I466" s="12"/>
      <c r="J466" s="13">
        <f>TRUNC(SUMIF(N462:N465, N461, J462:J465),0)</f>
        <v>21214</v>
      </c>
      <c r="K466" s="12"/>
      <c r="L466" s="13">
        <f>F466+H466+J466</f>
        <v>78371</v>
      </c>
      <c r="M466" s="8" t="s">
        <v>52</v>
      </c>
      <c r="N466" s="2" t="s">
        <v>67</v>
      </c>
      <c r="O466" s="2" t="s">
        <v>67</v>
      </c>
      <c r="P466" s="2" t="s">
        <v>52</v>
      </c>
      <c r="Q466" s="2" t="s">
        <v>52</v>
      </c>
      <c r="R466" s="2" t="s">
        <v>52</v>
      </c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2" t="s">
        <v>52</v>
      </c>
      <c r="AW466" s="2" t="s">
        <v>52</v>
      </c>
      <c r="AX466" s="2" t="s">
        <v>52</v>
      </c>
      <c r="AY466" s="2" t="s">
        <v>52</v>
      </c>
    </row>
    <row r="467" spans="1:51" ht="30" customHeight="1">
      <c r="A467" s="9"/>
      <c r="B467" s="9"/>
      <c r="C467" s="9"/>
      <c r="D467" s="9"/>
      <c r="E467" s="12"/>
      <c r="F467" s="13"/>
      <c r="G467" s="12"/>
      <c r="H467" s="13"/>
      <c r="I467" s="12"/>
      <c r="J467" s="13"/>
      <c r="K467" s="12"/>
      <c r="L467" s="13"/>
      <c r="M467" s="9"/>
    </row>
    <row r="468" spans="1:51" ht="30" customHeight="1">
      <c r="A468" s="183" t="s">
        <v>1190</v>
      </c>
      <c r="B468" s="183"/>
      <c r="C468" s="183"/>
      <c r="D468" s="183"/>
      <c r="E468" s="184"/>
      <c r="F468" s="185"/>
      <c r="G468" s="184"/>
      <c r="H468" s="185"/>
      <c r="I468" s="184"/>
      <c r="J468" s="185"/>
      <c r="K468" s="184"/>
      <c r="L468" s="185"/>
      <c r="M468" s="183"/>
      <c r="N468" s="1" t="s">
        <v>1191</v>
      </c>
    </row>
    <row r="469" spans="1:51" ht="30" customHeight="1">
      <c r="A469" s="8" t="s">
        <v>1192</v>
      </c>
      <c r="B469" s="8" t="s">
        <v>1193</v>
      </c>
      <c r="C469" s="8" t="s">
        <v>323</v>
      </c>
      <c r="D469" s="9">
        <v>0.37080000000000002</v>
      </c>
      <c r="E469" s="12">
        <f>단가대비표!O8</f>
        <v>0</v>
      </c>
      <c r="F469" s="13">
        <f>TRUNC(E469*D469,1)</f>
        <v>0</v>
      </c>
      <c r="G469" s="12">
        <f>단가대비표!P8</f>
        <v>0</v>
      </c>
      <c r="H469" s="13">
        <f>TRUNC(G469*D469,1)</f>
        <v>0</v>
      </c>
      <c r="I469" s="12">
        <f>단가대비표!V8</f>
        <v>1188</v>
      </c>
      <c r="J469" s="13">
        <f>TRUNC(I469*D469,1)</f>
        <v>440.5</v>
      </c>
      <c r="K469" s="12">
        <f t="shared" ref="K469:L472" si="74">TRUNC(E469+G469+I469,1)</f>
        <v>1188</v>
      </c>
      <c r="L469" s="13">
        <f t="shared" si="74"/>
        <v>440.5</v>
      </c>
      <c r="M469" s="8" t="s">
        <v>978</v>
      </c>
      <c r="N469" s="2" t="s">
        <v>1191</v>
      </c>
      <c r="O469" s="2" t="s">
        <v>1195</v>
      </c>
      <c r="P469" s="2" t="s">
        <v>64</v>
      </c>
      <c r="Q469" s="2" t="s">
        <v>64</v>
      </c>
      <c r="R469" s="2" t="s">
        <v>63</v>
      </c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2" t="s">
        <v>52</v>
      </c>
      <c r="AW469" s="2" t="s">
        <v>1196</v>
      </c>
      <c r="AX469" s="2" t="s">
        <v>52</v>
      </c>
      <c r="AY469" s="2" t="s">
        <v>52</v>
      </c>
    </row>
    <row r="470" spans="1:51" ht="30" customHeight="1">
      <c r="A470" s="8" t="s">
        <v>1197</v>
      </c>
      <c r="B470" s="8" t="s">
        <v>1198</v>
      </c>
      <c r="C470" s="8" t="s">
        <v>626</v>
      </c>
      <c r="D470" s="9">
        <v>0.7</v>
      </c>
      <c r="E470" s="12">
        <f>단가대비표!O23</f>
        <v>1399.09</v>
      </c>
      <c r="F470" s="13">
        <f>TRUNC(E470*D470,1)</f>
        <v>979.3</v>
      </c>
      <c r="G470" s="12">
        <f>단가대비표!P23</f>
        <v>0</v>
      </c>
      <c r="H470" s="13">
        <f>TRUNC(G470*D470,1)</f>
        <v>0</v>
      </c>
      <c r="I470" s="12">
        <f>단가대비표!V23</f>
        <v>0</v>
      </c>
      <c r="J470" s="13">
        <f>TRUNC(I470*D470,1)</f>
        <v>0</v>
      </c>
      <c r="K470" s="12">
        <f t="shared" si="74"/>
        <v>1399</v>
      </c>
      <c r="L470" s="13">
        <f t="shared" si="74"/>
        <v>979.3</v>
      </c>
      <c r="M470" s="8" t="s">
        <v>52</v>
      </c>
      <c r="N470" s="2" t="s">
        <v>1191</v>
      </c>
      <c r="O470" s="2" t="s">
        <v>1199</v>
      </c>
      <c r="P470" s="2" t="s">
        <v>64</v>
      </c>
      <c r="Q470" s="2" t="s">
        <v>64</v>
      </c>
      <c r="R470" s="2" t="s">
        <v>63</v>
      </c>
      <c r="S470" s="3"/>
      <c r="T470" s="3"/>
      <c r="U470" s="3"/>
      <c r="V470" s="3">
        <v>1</v>
      </c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2" t="s">
        <v>52</v>
      </c>
      <c r="AW470" s="2" t="s">
        <v>1200</v>
      </c>
      <c r="AX470" s="2" t="s">
        <v>52</v>
      </c>
      <c r="AY470" s="2" t="s">
        <v>52</v>
      </c>
    </row>
    <row r="471" spans="1:51" ht="30" customHeight="1">
      <c r="A471" s="8" t="s">
        <v>638</v>
      </c>
      <c r="B471" s="8" t="s">
        <v>1201</v>
      </c>
      <c r="C471" s="8" t="s">
        <v>341</v>
      </c>
      <c r="D471" s="9">
        <v>1</v>
      </c>
      <c r="E471" s="12">
        <f>TRUNC(SUMIF(V469:V472, RIGHTB(O471, 1), F469:F472)*U471, 2)</f>
        <v>97.93</v>
      </c>
      <c r="F471" s="13">
        <f>TRUNC(E471*D471,1)</f>
        <v>97.9</v>
      </c>
      <c r="G471" s="12">
        <v>0</v>
      </c>
      <c r="H471" s="13">
        <f>TRUNC(G471*D471,1)</f>
        <v>0</v>
      </c>
      <c r="I471" s="12">
        <v>0</v>
      </c>
      <c r="J471" s="13">
        <f>TRUNC(I471*D471,1)</f>
        <v>0</v>
      </c>
      <c r="K471" s="12">
        <f t="shared" si="74"/>
        <v>97.9</v>
      </c>
      <c r="L471" s="13">
        <f t="shared" si="74"/>
        <v>97.9</v>
      </c>
      <c r="M471" s="8" t="s">
        <v>52</v>
      </c>
      <c r="N471" s="2" t="s">
        <v>1191</v>
      </c>
      <c r="O471" s="2" t="s">
        <v>561</v>
      </c>
      <c r="P471" s="2" t="s">
        <v>64</v>
      </c>
      <c r="Q471" s="2" t="s">
        <v>64</v>
      </c>
      <c r="R471" s="2" t="s">
        <v>64</v>
      </c>
      <c r="S471" s="3">
        <v>0</v>
      </c>
      <c r="T471" s="3">
        <v>0</v>
      </c>
      <c r="U471" s="3">
        <v>0.1</v>
      </c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2" t="s">
        <v>52</v>
      </c>
      <c r="AW471" s="2" t="s">
        <v>1202</v>
      </c>
      <c r="AX471" s="2" t="s">
        <v>52</v>
      </c>
      <c r="AY471" s="2" t="s">
        <v>52</v>
      </c>
    </row>
    <row r="472" spans="1:51" ht="30" customHeight="1">
      <c r="A472" s="8" t="s">
        <v>1203</v>
      </c>
      <c r="B472" s="8" t="s">
        <v>678</v>
      </c>
      <c r="C472" s="8" t="s">
        <v>550</v>
      </c>
      <c r="D472" s="9">
        <v>1</v>
      </c>
      <c r="E472" s="12">
        <f>TRUNC(단가대비표!O118*1/8*16/12*25/20, 1)</f>
        <v>0</v>
      </c>
      <c r="F472" s="13">
        <f>TRUNC(E472*D472,1)</f>
        <v>0</v>
      </c>
      <c r="G472" s="12">
        <f>TRUNC(단가대비표!P118*1/8*16/12*25/20, 1)</f>
        <v>25683.7</v>
      </c>
      <c r="H472" s="13">
        <f>TRUNC(G472*D472,1)</f>
        <v>25683.7</v>
      </c>
      <c r="I472" s="12">
        <f>TRUNC(단가대비표!V118*1/8*16/12*25/20, 1)</f>
        <v>0</v>
      </c>
      <c r="J472" s="13">
        <f>TRUNC(I472*D472,1)</f>
        <v>0</v>
      </c>
      <c r="K472" s="12">
        <f t="shared" si="74"/>
        <v>25683.7</v>
      </c>
      <c r="L472" s="13">
        <f t="shared" si="74"/>
        <v>25683.7</v>
      </c>
      <c r="M472" s="8" t="s">
        <v>52</v>
      </c>
      <c r="N472" s="2" t="s">
        <v>1191</v>
      </c>
      <c r="O472" s="2" t="s">
        <v>1204</v>
      </c>
      <c r="P472" s="2" t="s">
        <v>64</v>
      </c>
      <c r="Q472" s="2" t="s">
        <v>64</v>
      </c>
      <c r="R472" s="2" t="s">
        <v>63</v>
      </c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2" t="s">
        <v>52</v>
      </c>
      <c r="AW472" s="2" t="s">
        <v>1205</v>
      </c>
      <c r="AX472" s="2" t="s">
        <v>63</v>
      </c>
      <c r="AY472" s="2" t="s">
        <v>52</v>
      </c>
    </row>
    <row r="473" spans="1:51" ht="30" customHeight="1">
      <c r="A473" s="8" t="s">
        <v>553</v>
      </c>
      <c r="B473" s="8" t="s">
        <v>52</v>
      </c>
      <c r="C473" s="8" t="s">
        <v>52</v>
      </c>
      <c r="D473" s="9"/>
      <c r="E473" s="12"/>
      <c r="F473" s="13">
        <f>TRUNC(SUMIF(N469:N472, N468, F469:F472),0)</f>
        <v>1077</v>
      </c>
      <c r="G473" s="12"/>
      <c r="H473" s="13">
        <f>TRUNC(SUMIF(N469:N472, N468, H469:H472),0)</f>
        <v>25683</v>
      </c>
      <c r="I473" s="12"/>
      <c r="J473" s="13">
        <f>TRUNC(SUMIF(N469:N472, N468, J469:J472),0)</f>
        <v>440</v>
      </c>
      <c r="K473" s="12"/>
      <c r="L473" s="13">
        <f>F473+H473+J473</f>
        <v>27200</v>
      </c>
      <c r="M473" s="8" t="s">
        <v>52</v>
      </c>
      <c r="N473" s="2" t="s">
        <v>67</v>
      </c>
      <c r="O473" s="2" t="s">
        <v>67</v>
      </c>
      <c r="P473" s="2" t="s">
        <v>52</v>
      </c>
      <c r="Q473" s="2" t="s">
        <v>52</v>
      </c>
      <c r="R473" s="2" t="s">
        <v>52</v>
      </c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2" t="s">
        <v>52</v>
      </c>
      <c r="AW473" s="2" t="s">
        <v>52</v>
      </c>
      <c r="AX473" s="2" t="s">
        <v>52</v>
      </c>
      <c r="AY473" s="2" t="s">
        <v>52</v>
      </c>
    </row>
    <row r="474" spans="1:51" ht="30" customHeight="1">
      <c r="A474" s="9"/>
      <c r="B474" s="9"/>
      <c r="C474" s="9"/>
      <c r="D474" s="9"/>
      <c r="E474" s="12"/>
      <c r="F474" s="13"/>
      <c r="G474" s="12"/>
      <c r="H474" s="13"/>
      <c r="I474" s="12"/>
      <c r="J474" s="13"/>
      <c r="K474" s="12"/>
      <c r="L474" s="13"/>
      <c r="M474" s="9"/>
    </row>
    <row r="475" spans="1:51" ht="30" customHeight="1">
      <c r="A475" s="183" t="s">
        <v>1206</v>
      </c>
      <c r="B475" s="183"/>
      <c r="C475" s="183"/>
      <c r="D475" s="183"/>
      <c r="E475" s="184"/>
      <c r="F475" s="185"/>
      <c r="G475" s="184"/>
      <c r="H475" s="185"/>
      <c r="I475" s="184"/>
      <c r="J475" s="185"/>
      <c r="K475" s="184"/>
      <c r="L475" s="185"/>
      <c r="M475" s="183"/>
      <c r="N475" s="1" t="s">
        <v>1207</v>
      </c>
    </row>
    <row r="476" spans="1:51" ht="30" customHeight="1">
      <c r="A476" s="8" t="s">
        <v>1211</v>
      </c>
      <c r="B476" s="8" t="s">
        <v>1209</v>
      </c>
      <c r="C476" s="8" t="s">
        <v>323</v>
      </c>
      <c r="D476" s="9">
        <v>0.22789999999999999</v>
      </c>
      <c r="E476" s="12">
        <f>단가대비표!O6</f>
        <v>0</v>
      </c>
      <c r="F476" s="13">
        <f>TRUNC(E476*D476,1)</f>
        <v>0</v>
      </c>
      <c r="G476" s="12">
        <f>단가대비표!P6</f>
        <v>0</v>
      </c>
      <c r="H476" s="13">
        <f>TRUNC(G476*D476,1)</f>
        <v>0</v>
      </c>
      <c r="I476" s="12">
        <f>단가대비표!V6</f>
        <v>80295</v>
      </c>
      <c r="J476" s="13">
        <f>TRUNC(I476*D476,1)</f>
        <v>18299.2</v>
      </c>
      <c r="K476" s="12">
        <f t="shared" ref="K476:L479" si="75">TRUNC(E476+G476+I476,1)</f>
        <v>80295</v>
      </c>
      <c r="L476" s="13">
        <f t="shared" si="75"/>
        <v>18299.2</v>
      </c>
      <c r="M476" s="8" t="s">
        <v>978</v>
      </c>
      <c r="N476" s="2" t="s">
        <v>1207</v>
      </c>
      <c r="O476" s="2" t="s">
        <v>1212</v>
      </c>
      <c r="P476" s="2" t="s">
        <v>64</v>
      </c>
      <c r="Q476" s="2" t="s">
        <v>64</v>
      </c>
      <c r="R476" s="2" t="s">
        <v>63</v>
      </c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2" t="s">
        <v>52</v>
      </c>
      <c r="AW476" s="2" t="s">
        <v>1213</v>
      </c>
      <c r="AX476" s="2" t="s">
        <v>52</v>
      </c>
      <c r="AY476" s="2" t="s">
        <v>52</v>
      </c>
    </row>
    <row r="477" spans="1:51" ht="30" customHeight="1">
      <c r="A477" s="8" t="s">
        <v>981</v>
      </c>
      <c r="B477" s="8" t="s">
        <v>982</v>
      </c>
      <c r="C477" s="8" t="s">
        <v>626</v>
      </c>
      <c r="D477" s="9">
        <v>15.9</v>
      </c>
      <c r="E477" s="12">
        <f>단가대비표!O22</f>
        <v>1285</v>
      </c>
      <c r="F477" s="13">
        <f>TRUNC(E477*D477,1)</f>
        <v>20431.5</v>
      </c>
      <c r="G477" s="12">
        <f>단가대비표!P22</f>
        <v>0</v>
      </c>
      <c r="H477" s="13">
        <f>TRUNC(G477*D477,1)</f>
        <v>0</v>
      </c>
      <c r="I477" s="12">
        <f>단가대비표!V22</f>
        <v>0</v>
      </c>
      <c r="J477" s="13">
        <f>TRUNC(I477*D477,1)</f>
        <v>0</v>
      </c>
      <c r="K477" s="12">
        <f t="shared" si="75"/>
        <v>1285</v>
      </c>
      <c r="L477" s="13">
        <f t="shared" si="75"/>
        <v>20431.5</v>
      </c>
      <c r="M477" s="8" t="s">
        <v>52</v>
      </c>
      <c r="N477" s="2" t="s">
        <v>1207</v>
      </c>
      <c r="O477" s="2" t="s">
        <v>983</v>
      </c>
      <c r="P477" s="2" t="s">
        <v>64</v>
      </c>
      <c r="Q477" s="2" t="s">
        <v>64</v>
      </c>
      <c r="R477" s="2" t="s">
        <v>63</v>
      </c>
      <c r="S477" s="3"/>
      <c r="T477" s="3"/>
      <c r="U477" s="3"/>
      <c r="V477" s="3">
        <v>1</v>
      </c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2" t="s">
        <v>52</v>
      </c>
      <c r="AW477" s="2" t="s">
        <v>1214</v>
      </c>
      <c r="AX477" s="2" t="s">
        <v>52</v>
      </c>
      <c r="AY477" s="2" t="s">
        <v>52</v>
      </c>
    </row>
    <row r="478" spans="1:51" ht="30" customHeight="1">
      <c r="A478" s="8" t="s">
        <v>638</v>
      </c>
      <c r="B478" s="8" t="s">
        <v>1215</v>
      </c>
      <c r="C478" s="8" t="s">
        <v>341</v>
      </c>
      <c r="D478" s="9">
        <v>1</v>
      </c>
      <c r="E478" s="12">
        <f>TRUNC(SUMIF(V476:V479, RIGHTB(O478, 1), F476:F479)*U478, 2)</f>
        <v>7763.97</v>
      </c>
      <c r="F478" s="13">
        <f>TRUNC(E478*D478,1)</f>
        <v>7763.9</v>
      </c>
      <c r="G478" s="12">
        <v>0</v>
      </c>
      <c r="H478" s="13">
        <f>TRUNC(G478*D478,1)</f>
        <v>0</v>
      </c>
      <c r="I478" s="12">
        <v>0</v>
      </c>
      <c r="J478" s="13">
        <f>TRUNC(I478*D478,1)</f>
        <v>0</v>
      </c>
      <c r="K478" s="12">
        <f t="shared" si="75"/>
        <v>7763.9</v>
      </c>
      <c r="L478" s="13">
        <f t="shared" si="75"/>
        <v>7763.9</v>
      </c>
      <c r="M478" s="8" t="s">
        <v>52</v>
      </c>
      <c r="N478" s="2" t="s">
        <v>1207</v>
      </c>
      <c r="O478" s="2" t="s">
        <v>561</v>
      </c>
      <c r="P478" s="2" t="s">
        <v>64</v>
      </c>
      <c r="Q478" s="2" t="s">
        <v>64</v>
      </c>
      <c r="R478" s="2" t="s">
        <v>64</v>
      </c>
      <c r="S478" s="3">
        <v>0</v>
      </c>
      <c r="T478" s="3">
        <v>0</v>
      </c>
      <c r="U478" s="3">
        <v>0.38</v>
      </c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2" t="s">
        <v>52</v>
      </c>
      <c r="AW478" s="2" t="s">
        <v>1216</v>
      </c>
      <c r="AX478" s="2" t="s">
        <v>52</v>
      </c>
      <c r="AY478" s="2" t="s">
        <v>52</v>
      </c>
    </row>
    <row r="479" spans="1:51" ht="30" customHeight="1">
      <c r="A479" s="8" t="s">
        <v>987</v>
      </c>
      <c r="B479" s="8" t="s">
        <v>549</v>
      </c>
      <c r="C479" s="8" t="s">
        <v>550</v>
      </c>
      <c r="D479" s="9">
        <v>1</v>
      </c>
      <c r="E479" s="12">
        <f>TRUNC(단가대비표!O116*1/8*16/12*25/20, 1)</f>
        <v>0</v>
      </c>
      <c r="F479" s="13">
        <f>TRUNC(E479*D479,1)</f>
        <v>0</v>
      </c>
      <c r="G479" s="12">
        <f>TRUNC(단가대비표!P116*1/8*16/12*25/20, 1)</f>
        <v>38972.699999999997</v>
      </c>
      <c r="H479" s="13">
        <f>TRUNC(G479*D479,1)</f>
        <v>38972.699999999997</v>
      </c>
      <c r="I479" s="12">
        <f>TRUNC(단가대비표!V116*1/8*16/12*25/20, 1)</f>
        <v>0</v>
      </c>
      <c r="J479" s="13">
        <f>TRUNC(I479*D479,1)</f>
        <v>0</v>
      </c>
      <c r="K479" s="12">
        <f t="shared" si="75"/>
        <v>38972.699999999997</v>
      </c>
      <c r="L479" s="13">
        <f t="shared" si="75"/>
        <v>38972.699999999997</v>
      </c>
      <c r="M479" s="8" t="s">
        <v>52</v>
      </c>
      <c r="N479" s="2" t="s">
        <v>1207</v>
      </c>
      <c r="O479" s="2" t="s">
        <v>988</v>
      </c>
      <c r="P479" s="2" t="s">
        <v>64</v>
      </c>
      <c r="Q479" s="2" t="s">
        <v>64</v>
      </c>
      <c r="R479" s="2" t="s">
        <v>63</v>
      </c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2" t="s">
        <v>52</v>
      </c>
      <c r="AW479" s="2" t="s">
        <v>1217</v>
      </c>
      <c r="AX479" s="2" t="s">
        <v>63</v>
      </c>
      <c r="AY479" s="2" t="s">
        <v>52</v>
      </c>
    </row>
    <row r="480" spans="1:51" ht="30" customHeight="1">
      <c r="A480" s="8" t="s">
        <v>553</v>
      </c>
      <c r="B480" s="8" t="s">
        <v>52</v>
      </c>
      <c r="C480" s="8" t="s">
        <v>52</v>
      </c>
      <c r="D480" s="9"/>
      <c r="E480" s="12"/>
      <c r="F480" s="13">
        <f>TRUNC(SUMIF(N476:N479, N475, F476:F479),0)</f>
        <v>28195</v>
      </c>
      <c r="G480" s="12"/>
      <c r="H480" s="13">
        <f>TRUNC(SUMIF(N476:N479, N475, H476:H479),0)</f>
        <v>38972</v>
      </c>
      <c r="I480" s="12"/>
      <c r="J480" s="13">
        <f>TRUNC(SUMIF(N476:N479, N475, J476:J479),0)</f>
        <v>18299</v>
      </c>
      <c r="K480" s="12"/>
      <c r="L480" s="13">
        <f>F480+H480+J480</f>
        <v>85466</v>
      </c>
      <c r="M480" s="8" t="s">
        <v>52</v>
      </c>
      <c r="N480" s="2" t="s">
        <v>67</v>
      </c>
      <c r="O480" s="2" t="s">
        <v>67</v>
      </c>
      <c r="P480" s="2" t="s">
        <v>52</v>
      </c>
      <c r="Q480" s="2" t="s">
        <v>52</v>
      </c>
      <c r="R480" s="2" t="s">
        <v>52</v>
      </c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2" t="s">
        <v>52</v>
      </c>
      <c r="AW480" s="2" t="s">
        <v>52</v>
      </c>
      <c r="AX480" s="2" t="s">
        <v>52</v>
      </c>
      <c r="AY480" s="2" t="s">
        <v>52</v>
      </c>
    </row>
    <row r="481" spans="1:51" ht="30" customHeight="1">
      <c r="A481" s="9"/>
      <c r="B481" s="9"/>
      <c r="C481" s="9"/>
      <c r="D481" s="9"/>
      <c r="E481" s="12"/>
      <c r="F481" s="13"/>
      <c r="G481" s="12"/>
      <c r="H481" s="13"/>
      <c r="I481" s="12"/>
      <c r="J481" s="13"/>
      <c r="K481" s="12"/>
      <c r="L481" s="13"/>
      <c r="M481" s="9"/>
    </row>
    <row r="482" spans="1:51" ht="30" customHeight="1">
      <c r="A482" s="183" t="s">
        <v>1218</v>
      </c>
      <c r="B482" s="183"/>
      <c r="C482" s="183"/>
      <c r="D482" s="183"/>
      <c r="E482" s="184"/>
      <c r="F482" s="185"/>
      <c r="G482" s="184"/>
      <c r="H482" s="185"/>
      <c r="I482" s="184"/>
      <c r="J482" s="185"/>
      <c r="K482" s="184"/>
      <c r="L482" s="185"/>
      <c r="M482" s="183"/>
      <c r="N482" s="1" t="s">
        <v>1219</v>
      </c>
    </row>
    <row r="483" spans="1:51" ht="30" customHeight="1">
      <c r="A483" s="8" t="s">
        <v>1220</v>
      </c>
      <c r="B483" s="8" t="s">
        <v>1209</v>
      </c>
      <c r="C483" s="8" t="s">
        <v>323</v>
      </c>
      <c r="D483" s="9">
        <v>0.26840000000000003</v>
      </c>
      <c r="E483" s="12">
        <f>단가대비표!O7</f>
        <v>0</v>
      </c>
      <c r="F483" s="13">
        <f>TRUNC(E483*D483,1)</f>
        <v>0</v>
      </c>
      <c r="G483" s="12">
        <f>단가대비표!P7</f>
        <v>0</v>
      </c>
      <c r="H483" s="13">
        <f>TRUNC(G483*D483,1)</f>
        <v>0</v>
      </c>
      <c r="I483" s="12">
        <f>단가대비표!V7</f>
        <v>1439</v>
      </c>
      <c r="J483" s="13">
        <f>TRUNC(I483*D483,1)</f>
        <v>386.2</v>
      </c>
      <c r="K483" s="12">
        <f>TRUNC(E483+G483+I483,1)</f>
        <v>1439</v>
      </c>
      <c r="L483" s="13">
        <f>TRUNC(F483+H483+J483,1)</f>
        <v>386.2</v>
      </c>
      <c r="M483" s="8" t="s">
        <v>978</v>
      </c>
      <c r="N483" s="2" t="s">
        <v>1219</v>
      </c>
      <c r="O483" s="2" t="s">
        <v>1222</v>
      </c>
      <c r="P483" s="2" t="s">
        <v>64</v>
      </c>
      <c r="Q483" s="2" t="s">
        <v>64</v>
      </c>
      <c r="R483" s="2" t="s">
        <v>63</v>
      </c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2" t="s">
        <v>52</v>
      </c>
      <c r="AW483" s="2" t="s">
        <v>1223</v>
      </c>
      <c r="AX483" s="2" t="s">
        <v>52</v>
      </c>
      <c r="AY483" s="2" t="s">
        <v>52</v>
      </c>
    </row>
    <row r="484" spans="1:51" ht="30" customHeight="1">
      <c r="A484" s="8" t="s">
        <v>553</v>
      </c>
      <c r="B484" s="8" t="s">
        <v>52</v>
      </c>
      <c r="C484" s="8" t="s">
        <v>52</v>
      </c>
      <c r="D484" s="9"/>
      <c r="E484" s="12"/>
      <c r="F484" s="13">
        <f>TRUNC(SUMIF(N483:N483, N482, F483:F483),0)</f>
        <v>0</v>
      </c>
      <c r="G484" s="12"/>
      <c r="H484" s="13">
        <f>TRUNC(SUMIF(N483:N483, N482, H483:H483),0)</f>
        <v>0</v>
      </c>
      <c r="I484" s="12"/>
      <c r="J484" s="13">
        <f>TRUNC(SUMIF(N483:N483, N482, J483:J483),0)</f>
        <v>386</v>
      </c>
      <c r="K484" s="12"/>
      <c r="L484" s="13">
        <f>F484+H484+J484</f>
        <v>386</v>
      </c>
      <c r="M484" s="8" t="s">
        <v>52</v>
      </c>
      <c r="N484" s="2" t="s">
        <v>67</v>
      </c>
      <c r="O484" s="2" t="s">
        <v>67</v>
      </c>
      <c r="P484" s="2" t="s">
        <v>52</v>
      </c>
      <c r="Q484" s="2" t="s">
        <v>52</v>
      </c>
      <c r="R484" s="2" t="s">
        <v>52</v>
      </c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2" t="s">
        <v>52</v>
      </c>
      <c r="AW484" s="2" t="s">
        <v>52</v>
      </c>
      <c r="AX484" s="2" t="s">
        <v>52</v>
      </c>
      <c r="AY484" s="2" t="s">
        <v>52</v>
      </c>
    </row>
    <row r="485" spans="1:51" ht="30" customHeight="1">
      <c r="A485" s="9"/>
      <c r="B485" s="9"/>
      <c r="C485" s="9"/>
      <c r="D485" s="9"/>
      <c r="E485" s="12"/>
      <c r="F485" s="13"/>
      <c r="G485" s="12"/>
      <c r="H485" s="13"/>
      <c r="I485" s="12"/>
      <c r="J485" s="13"/>
      <c r="K485" s="12"/>
      <c r="L485" s="13"/>
      <c r="M485" s="9"/>
    </row>
    <row r="486" spans="1:51" ht="30" customHeight="1">
      <c r="A486" s="183" t="s">
        <v>1224</v>
      </c>
      <c r="B486" s="183"/>
      <c r="C486" s="183"/>
      <c r="D486" s="183"/>
      <c r="E486" s="184"/>
      <c r="F486" s="185"/>
      <c r="G486" s="184"/>
      <c r="H486" s="185"/>
      <c r="I486" s="184"/>
      <c r="J486" s="185"/>
      <c r="K486" s="184"/>
      <c r="L486" s="185"/>
      <c r="M486" s="183"/>
      <c r="N486" s="1" t="s">
        <v>858</v>
      </c>
    </row>
    <row r="487" spans="1:51" ht="30" customHeight="1">
      <c r="A487" s="8" t="s">
        <v>1225</v>
      </c>
      <c r="B487" s="8" t="s">
        <v>1226</v>
      </c>
      <c r="C487" s="8" t="s">
        <v>1227</v>
      </c>
      <c r="D487" s="9">
        <v>8.8999999999999996E-2</v>
      </c>
      <c r="E487" s="12">
        <f>단가대비표!O63</f>
        <v>21160</v>
      </c>
      <c r="F487" s="13">
        <f t="shared" ref="F487:F493" si="76">TRUNC(E487*D487,1)</f>
        <v>1883.2</v>
      </c>
      <c r="G487" s="12">
        <f>단가대비표!P63</f>
        <v>0</v>
      </c>
      <c r="H487" s="13">
        <f t="shared" ref="H487:H493" si="77">TRUNC(G487*D487,1)</f>
        <v>0</v>
      </c>
      <c r="I487" s="12">
        <f>단가대비표!V63</f>
        <v>0</v>
      </c>
      <c r="J487" s="13">
        <f t="shared" ref="J487:J493" si="78">TRUNC(I487*D487,1)</f>
        <v>0</v>
      </c>
      <c r="K487" s="12">
        <f t="shared" ref="K487:L493" si="79">TRUNC(E487+G487+I487,1)</f>
        <v>21160</v>
      </c>
      <c r="L487" s="13">
        <f t="shared" si="79"/>
        <v>1883.2</v>
      </c>
      <c r="M487" s="8" t="s">
        <v>52</v>
      </c>
      <c r="N487" s="2" t="s">
        <v>858</v>
      </c>
      <c r="O487" s="2" t="s">
        <v>1228</v>
      </c>
      <c r="P487" s="2" t="s">
        <v>64</v>
      </c>
      <c r="Q487" s="2" t="s">
        <v>64</v>
      </c>
      <c r="R487" s="2" t="s">
        <v>63</v>
      </c>
      <c r="S487" s="3"/>
      <c r="T487" s="3"/>
      <c r="U487" s="3"/>
      <c r="V487" s="3">
        <v>1</v>
      </c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2" t="s">
        <v>52</v>
      </c>
      <c r="AW487" s="2" t="s">
        <v>1229</v>
      </c>
      <c r="AX487" s="2" t="s">
        <v>52</v>
      </c>
      <c r="AY487" s="2" t="s">
        <v>52</v>
      </c>
    </row>
    <row r="488" spans="1:51" ht="30" customHeight="1">
      <c r="A488" s="8" t="s">
        <v>1225</v>
      </c>
      <c r="B488" s="8" t="s">
        <v>1230</v>
      </c>
      <c r="C488" s="8" t="s">
        <v>1227</v>
      </c>
      <c r="D488" s="9">
        <v>3.0000000000000001E-3</v>
      </c>
      <c r="E488" s="12">
        <f>단가대비표!O64</f>
        <v>15920</v>
      </c>
      <c r="F488" s="13">
        <f t="shared" si="76"/>
        <v>47.7</v>
      </c>
      <c r="G488" s="12">
        <f>단가대비표!P64</f>
        <v>0</v>
      </c>
      <c r="H488" s="13">
        <f t="shared" si="77"/>
        <v>0</v>
      </c>
      <c r="I488" s="12">
        <f>단가대비표!V64</f>
        <v>0</v>
      </c>
      <c r="J488" s="13">
        <f t="shared" si="78"/>
        <v>0</v>
      </c>
      <c r="K488" s="12">
        <f t="shared" si="79"/>
        <v>15920</v>
      </c>
      <c r="L488" s="13">
        <f t="shared" si="79"/>
        <v>47.7</v>
      </c>
      <c r="M488" s="8" t="s">
        <v>52</v>
      </c>
      <c r="N488" s="2" t="s">
        <v>858</v>
      </c>
      <c r="O488" s="2" t="s">
        <v>1231</v>
      </c>
      <c r="P488" s="2" t="s">
        <v>64</v>
      </c>
      <c r="Q488" s="2" t="s">
        <v>64</v>
      </c>
      <c r="R488" s="2" t="s">
        <v>63</v>
      </c>
      <c r="S488" s="3"/>
      <c r="T488" s="3"/>
      <c r="U488" s="3"/>
      <c r="V488" s="3">
        <v>1</v>
      </c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2" t="s">
        <v>52</v>
      </c>
      <c r="AW488" s="2" t="s">
        <v>1232</v>
      </c>
      <c r="AX488" s="2" t="s">
        <v>52</v>
      </c>
      <c r="AY488" s="2" t="s">
        <v>52</v>
      </c>
    </row>
    <row r="489" spans="1:51" ht="30" customHeight="1">
      <c r="A489" s="8" t="s">
        <v>1233</v>
      </c>
      <c r="B489" s="8" t="s">
        <v>1234</v>
      </c>
      <c r="C489" s="8" t="s">
        <v>207</v>
      </c>
      <c r="D489" s="9">
        <v>1.9</v>
      </c>
      <c r="E489" s="12">
        <f>단가대비표!O65</f>
        <v>61</v>
      </c>
      <c r="F489" s="13">
        <f t="shared" si="76"/>
        <v>115.9</v>
      </c>
      <c r="G489" s="12">
        <f>단가대비표!P65</f>
        <v>0</v>
      </c>
      <c r="H489" s="13">
        <f t="shared" si="77"/>
        <v>0</v>
      </c>
      <c r="I489" s="12">
        <f>단가대비표!V65</f>
        <v>0</v>
      </c>
      <c r="J489" s="13">
        <f t="shared" si="78"/>
        <v>0</v>
      </c>
      <c r="K489" s="12">
        <f t="shared" si="79"/>
        <v>61</v>
      </c>
      <c r="L489" s="13">
        <f t="shared" si="79"/>
        <v>115.9</v>
      </c>
      <c r="M489" s="8" t="s">
        <v>52</v>
      </c>
      <c r="N489" s="2" t="s">
        <v>858</v>
      </c>
      <c r="O489" s="2" t="s">
        <v>1235</v>
      </c>
      <c r="P489" s="2" t="s">
        <v>64</v>
      </c>
      <c r="Q489" s="2" t="s">
        <v>64</v>
      </c>
      <c r="R489" s="2" t="s">
        <v>63</v>
      </c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2" t="s">
        <v>52</v>
      </c>
      <c r="AW489" s="2" t="s">
        <v>1236</v>
      </c>
      <c r="AX489" s="2" t="s">
        <v>52</v>
      </c>
      <c r="AY489" s="2" t="s">
        <v>52</v>
      </c>
    </row>
    <row r="490" spans="1:51" ht="30" customHeight="1">
      <c r="A490" s="8" t="s">
        <v>1233</v>
      </c>
      <c r="B490" s="8" t="s">
        <v>1237</v>
      </c>
      <c r="C490" s="8" t="s">
        <v>207</v>
      </c>
      <c r="D490" s="9">
        <v>2</v>
      </c>
      <c r="E490" s="12">
        <f>단가대비표!O66</f>
        <v>120</v>
      </c>
      <c r="F490" s="13">
        <f t="shared" si="76"/>
        <v>240</v>
      </c>
      <c r="G490" s="12">
        <f>단가대비표!P66</f>
        <v>0</v>
      </c>
      <c r="H490" s="13">
        <f t="shared" si="77"/>
        <v>0</v>
      </c>
      <c r="I490" s="12">
        <f>단가대비표!V66</f>
        <v>0</v>
      </c>
      <c r="J490" s="13">
        <f t="shared" si="78"/>
        <v>0</v>
      </c>
      <c r="K490" s="12">
        <f t="shared" si="79"/>
        <v>120</v>
      </c>
      <c r="L490" s="13">
        <f t="shared" si="79"/>
        <v>240</v>
      </c>
      <c r="M490" s="8" t="s">
        <v>52</v>
      </c>
      <c r="N490" s="2" t="s">
        <v>858</v>
      </c>
      <c r="O490" s="2" t="s">
        <v>1238</v>
      </c>
      <c r="P490" s="2" t="s">
        <v>64</v>
      </c>
      <c r="Q490" s="2" t="s">
        <v>64</v>
      </c>
      <c r="R490" s="2" t="s">
        <v>63</v>
      </c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2" t="s">
        <v>52</v>
      </c>
      <c r="AW490" s="2" t="s">
        <v>1239</v>
      </c>
      <c r="AX490" s="2" t="s">
        <v>52</v>
      </c>
      <c r="AY490" s="2" t="s">
        <v>52</v>
      </c>
    </row>
    <row r="491" spans="1:51" ht="30" customHeight="1">
      <c r="A491" s="8" t="s">
        <v>1240</v>
      </c>
      <c r="B491" s="8" t="s">
        <v>1241</v>
      </c>
      <c r="C491" s="8" t="s">
        <v>100</v>
      </c>
      <c r="D491" s="9">
        <v>7.6999999999999999E-2</v>
      </c>
      <c r="E491" s="12">
        <f>단가대비표!O62</f>
        <v>2666.66</v>
      </c>
      <c r="F491" s="13">
        <f t="shared" si="76"/>
        <v>205.3</v>
      </c>
      <c r="G491" s="12">
        <f>단가대비표!P62</f>
        <v>0</v>
      </c>
      <c r="H491" s="13">
        <f t="shared" si="77"/>
        <v>0</v>
      </c>
      <c r="I491" s="12">
        <f>단가대비표!V62</f>
        <v>0</v>
      </c>
      <c r="J491" s="13">
        <f t="shared" si="78"/>
        <v>0</v>
      </c>
      <c r="K491" s="12">
        <f t="shared" si="79"/>
        <v>2666.6</v>
      </c>
      <c r="L491" s="13">
        <f t="shared" si="79"/>
        <v>205.3</v>
      </c>
      <c r="M491" s="8" t="s">
        <v>52</v>
      </c>
      <c r="N491" s="2" t="s">
        <v>858</v>
      </c>
      <c r="O491" s="2" t="s">
        <v>1242</v>
      </c>
      <c r="P491" s="2" t="s">
        <v>64</v>
      </c>
      <c r="Q491" s="2" t="s">
        <v>64</v>
      </c>
      <c r="R491" s="2" t="s">
        <v>63</v>
      </c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2" t="s">
        <v>52</v>
      </c>
      <c r="AW491" s="2" t="s">
        <v>1243</v>
      </c>
      <c r="AX491" s="2" t="s">
        <v>52</v>
      </c>
      <c r="AY491" s="2" t="s">
        <v>52</v>
      </c>
    </row>
    <row r="492" spans="1:51" ht="30" customHeight="1">
      <c r="A492" s="8" t="s">
        <v>1233</v>
      </c>
      <c r="B492" s="8" t="s">
        <v>1244</v>
      </c>
      <c r="C492" s="8" t="s">
        <v>207</v>
      </c>
      <c r="D492" s="9">
        <v>0.28299999999999997</v>
      </c>
      <c r="E492" s="12">
        <f>단가대비표!O67</f>
        <v>127</v>
      </c>
      <c r="F492" s="13">
        <f t="shared" si="76"/>
        <v>35.9</v>
      </c>
      <c r="G492" s="12">
        <f>단가대비표!P67</f>
        <v>0</v>
      </c>
      <c r="H492" s="13">
        <f t="shared" si="77"/>
        <v>0</v>
      </c>
      <c r="I492" s="12">
        <f>단가대비표!V67</f>
        <v>0</v>
      </c>
      <c r="J492" s="13">
        <f t="shared" si="78"/>
        <v>0</v>
      </c>
      <c r="K492" s="12">
        <f t="shared" si="79"/>
        <v>127</v>
      </c>
      <c r="L492" s="13">
        <f t="shared" si="79"/>
        <v>35.9</v>
      </c>
      <c r="M492" s="8" t="s">
        <v>52</v>
      </c>
      <c r="N492" s="2" t="s">
        <v>858</v>
      </c>
      <c r="O492" s="2" t="s">
        <v>1245</v>
      </c>
      <c r="P492" s="2" t="s">
        <v>64</v>
      </c>
      <c r="Q492" s="2" t="s">
        <v>64</v>
      </c>
      <c r="R492" s="2" t="s">
        <v>63</v>
      </c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2" t="s">
        <v>52</v>
      </c>
      <c r="AW492" s="2" t="s">
        <v>1246</v>
      </c>
      <c r="AX492" s="2" t="s">
        <v>52</v>
      </c>
      <c r="AY492" s="2" t="s">
        <v>52</v>
      </c>
    </row>
    <row r="493" spans="1:51" ht="30" customHeight="1">
      <c r="A493" s="8" t="s">
        <v>1247</v>
      </c>
      <c r="B493" s="8" t="s">
        <v>1248</v>
      </c>
      <c r="C493" s="8" t="s">
        <v>341</v>
      </c>
      <c r="D493" s="9">
        <v>1</v>
      </c>
      <c r="E493" s="12">
        <f>TRUNC(SUMIF(V487:V493, RIGHTB(O493, 1), F487:F493)*U493, 2)</f>
        <v>96.54</v>
      </c>
      <c r="F493" s="13">
        <f t="shared" si="76"/>
        <v>96.5</v>
      </c>
      <c r="G493" s="12">
        <v>0</v>
      </c>
      <c r="H493" s="13">
        <f t="shared" si="77"/>
        <v>0</v>
      </c>
      <c r="I493" s="12">
        <v>0</v>
      </c>
      <c r="J493" s="13">
        <f t="shared" si="78"/>
        <v>0</v>
      </c>
      <c r="K493" s="12">
        <f t="shared" si="79"/>
        <v>96.5</v>
      </c>
      <c r="L493" s="13">
        <f t="shared" si="79"/>
        <v>96.5</v>
      </c>
      <c r="M493" s="8" t="s">
        <v>52</v>
      </c>
      <c r="N493" s="2" t="s">
        <v>858</v>
      </c>
      <c r="O493" s="2" t="s">
        <v>561</v>
      </c>
      <c r="P493" s="2" t="s">
        <v>64</v>
      </c>
      <c r="Q493" s="2" t="s">
        <v>64</v>
      </c>
      <c r="R493" s="2" t="s">
        <v>64</v>
      </c>
      <c r="S493" s="3">
        <v>0</v>
      </c>
      <c r="T493" s="3">
        <v>0</v>
      </c>
      <c r="U493" s="3">
        <v>0.05</v>
      </c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2" t="s">
        <v>52</v>
      </c>
      <c r="AW493" s="2" t="s">
        <v>1249</v>
      </c>
      <c r="AX493" s="2" t="s">
        <v>52</v>
      </c>
      <c r="AY493" s="2" t="s">
        <v>52</v>
      </c>
    </row>
    <row r="494" spans="1:51" ht="30" customHeight="1">
      <c r="A494" s="8" t="s">
        <v>553</v>
      </c>
      <c r="B494" s="8" t="s">
        <v>52</v>
      </c>
      <c r="C494" s="8" t="s">
        <v>52</v>
      </c>
      <c r="D494" s="9"/>
      <c r="E494" s="12"/>
      <c r="F494" s="13">
        <f>TRUNC(SUMIF(N487:N493, N486, F487:F493),0)</f>
        <v>2624</v>
      </c>
      <c r="G494" s="12"/>
      <c r="H494" s="13">
        <f>TRUNC(SUMIF(N487:N493, N486, H487:H493),0)</f>
        <v>0</v>
      </c>
      <c r="I494" s="12"/>
      <c r="J494" s="13">
        <f>TRUNC(SUMIF(N487:N493, N486, J487:J493),0)</f>
        <v>0</v>
      </c>
      <c r="K494" s="12"/>
      <c r="L494" s="13">
        <f>F494+H494+J494</f>
        <v>2624</v>
      </c>
      <c r="M494" s="8" t="s">
        <v>52</v>
      </c>
      <c r="N494" s="2" t="s">
        <v>67</v>
      </c>
      <c r="O494" s="2" t="s">
        <v>67</v>
      </c>
      <c r="P494" s="2" t="s">
        <v>52</v>
      </c>
      <c r="Q494" s="2" t="s">
        <v>52</v>
      </c>
      <c r="R494" s="2" t="s">
        <v>52</v>
      </c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2" t="s">
        <v>52</v>
      </c>
      <c r="AW494" s="2" t="s">
        <v>52</v>
      </c>
      <c r="AX494" s="2" t="s">
        <v>52</v>
      </c>
      <c r="AY494" s="2" t="s">
        <v>52</v>
      </c>
    </row>
    <row r="495" spans="1:51" ht="30" customHeight="1">
      <c r="A495" s="9"/>
      <c r="B495" s="9"/>
      <c r="C495" s="9"/>
      <c r="D495" s="9"/>
      <c r="E495" s="12"/>
      <c r="F495" s="13"/>
      <c r="G495" s="12"/>
      <c r="H495" s="13"/>
      <c r="I495" s="12"/>
      <c r="J495" s="13"/>
      <c r="K495" s="12"/>
      <c r="L495" s="13"/>
      <c r="M495" s="9"/>
    </row>
    <row r="496" spans="1:51" ht="30" customHeight="1">
      <c r="A496" s="183" t="s">
        <v>1250</v>
      </c>
      <c r="B496" s="183"/>
      <c r="C496" s="183"/>
      <c r="D496" s="183"/>
      <c r="E496" s="184"/>
      <c r="F496" s="185"/>
      <c r="G496" s="184"/>
      <c r="H496" s="185"/>
      <c r="I496" s="184"/>
      <c r="J496" s="185"/>
      <c r="K496" s="184"/>
      <c r="L496" s="185"/>
      <c r="M496" s="183"/>
      <c r="N496" s="1" t="s">
        <v>862</v>
      </c>
    </row>
    <row r="497" spans="1:51" ht="30" customHeight="1">
      <c r="A497" s="8" t="s">
        <v>1251</v>
      </c>
      <c r="B497" s="8" t="s">
        <v>549</v>
      </c>
      <c r="C497" s="8" t="s">
        <v>550</v>
      </c>
      <c r="D497" s="9">
        <v>0.09</v>
      </c>
      <c r="E497" s="12">
        <f>단가대비표!O102</f>
        <v>0</v>
      </c>
      <c r="F497" s="13">
        <f>TRUNC(E497*D497,1)</f>
        <v>0</v>
      </c>
      <c r="G497" s="12">
        <f>단가대비표!P102</f>
        <v>201951</v>
      </c>
      <c r="H497" s="13">
        <f>TRUNC(G497*D497,1)</f>
        <v>18175.5</v>
      </c>
      <c r="I497" s="12">
        <f>단가대비표!V102</f>
        <v>0</v>
      </c>
      <c r="J497" s="13">
        <f>TRUNC(I497*D497,1)</f>
        <v>0</v>
      </c>
      <c r="K497" s="12">
        <f t="shared" ref="K497:L499" si="80">TRUNC(E497+G497+I497,1)</f>
        <v>201951</v>
      </c>
      <c r="L497" s="13">
        <f t="shared" si="80"/>
        <v>18175.5</v>
      </c>
      <c r="M497" s="8" t="s">
        <v>52</v>
      </c>
      <c r="N497" s="2" t="s">
        <v>862</v>
      </c>
      <c r="O497" s="2" t="s">
        <v>1252</v>
      </c>
      <c r="P497" s="2" t="s">
        <v>64</v>
      </c>
      <c r="Q497" s="2" t="s">
        <v>64</v>
      </c>
      <c r="R497" s="2" t="s">
        <v>63</v>
      </c>
      <c r="S497" s="3"/>
      <c r="T497" s="3"/>
      <c r="U497" s="3"/>
      <c r="V497" s="3">
        <v>1</v>
      </c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2" t="s">
        <v>52</v>
      </c>
      <c r="AW497" s="2" t="s">
        <v>1253</v>
      </c>
      <c r="AX497" s="2" t="s">
        <v>52</v>
      </c>
      <c r="AY497" s="2" t="s">
        <v>52</v>
      </c>
    </row>
    <row r="498" spans="1:51" ht="30" customHeight="1">
      <c r="A498" s="8" t="s">
        <v>548</v>
      </c>
      <c r="B498" s="8" t="s">
        <v>549</v>
      </c>
      <c r="C498" s="8" t="s">
        <v>550</v>
      </c>
      <c r="D498" s="9">
        <v>0.02</v>
      </c>
      <c r="E498" s="12">
        <f>단가대비표!O99</f>
        <v>0</v>
      </c>
      <c r="F498" s="13">
        <f>TRUNC(E498*D498,1)</f>
        <v>0</v>
      </c>
      <c r="G498" s="12">
        <f>단가대비표!P99</f>
        <v>125427</v>
      </c>
      <c r="H498" s="13">
        <f>TRUNC(G498*D498,1)</f>
        <v>2508.5</v>
      </c>
      <c r="I498" s="12">
        <f>단가대비표!V99</f>
        <v>0</v>
      </c>
      <c r="J498" s="13">
        <f>TRUNC(I498*D498,1)</f>
        <v>0</v>
      </c>
      <c r="K498" s="12">
        <f t="shared" si="80"/>
        <v>125427</v>
      </c>
      <c r="L498" s="13">
        <f t="shared" si="80"/>
        <v>2508.5</v>
      </c>
      <c r="M498" s="8" t="s">
        <v>52</v>
      </c>
      <c r="N498" s="2" t="s">
        <v>862</v>
      </c>
      <c r="O498" s="2" t="s">
        <v>551</v>
      </c>
      <c r="P498" s="2" t="s">
        <v>64</v>
      </c>
      <c r="Q498" s="2" t="s">
        <v>64</v>
      </c>
      <c r="R498" s="2" t="s">
        <v>63</v>
      </c>
      <c r="S498" s="3"/>
      <c r="T498" s="3"/>
      <c r="U498" s="3"/>
      <c r="V498" s="3">
        <v>1</v>
      </c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2" t="s">
        <v>52</v>
      </c>
      <c r="AW498" s="2" t="s">
        <v>1254</v>
      </c>
      <c r="AX498" s="2" t="s">
        <v>52</v>
      </c>
      <c r="AY498" s="2" t="s">
        <v>52</v>
      </c>
    </row>
    <row r="499" spans="1:51" ht="30" customHeight="1">
      <c r="A499" s="8" t="s">
        <v>559</v>
      </c>
      <c r="B499" s="8" t="s">
        <v>1043</v>
      </c>
      <c r="C499" s="8" t="s">
        <v>341</v>
      </c>
      <c r="D499" s="9">
        <v>1</v>
      </c>
      <c r="E499" s="12">
        <v>0</v>
      </c>
      <c r="F499" s="13">
        <f>TRUNC(E499*D499,1)</f>
        <v>0</v>
      </c>
      <c r="G499" s="12">
        <v>0</v>
      </c>
      <c r="H499" s="13">
        <f>TRUNC(G499*D499,1)</f>
        <v>0</v>
      </c>
      <c r="I499" s="12">
        <f>TRUNC(SUMIF(V497:V499, RIGHTB(O499, 1), H497:H499)*U499, 2)</f>
        <v>620.52</v>
      </c>
      <c r="J499" s="13">
        <f>TRUNC(I499*D499,1)</f>
        <v>620.5</v>
      </c>
      <c r="K499" s="12">
        <f t="shared" si="80"/>
        <v>620.5</v>
      </c>
      <c r="L499" s="13">
        <f t="shared" si="80"/>
        <v>620.5</v>
      </c>
      <c r="M499" s="8" t="s">
        <v>52</v>
      </c>
      <c r="N499" s="2" t="s">
        <v>862</v>
      </c>
      <c r="O499" s="2" t="s">
        <v>561</v>
      </c>
      <c r="P499" s="2" t="s">
        <v>64</v>
      </c>
      <c r="Q499" s="2" t="s">
        <v>64</v>
      </c>
      <c r="R499" s="2" t="s">
        <v>64</v>
      </c>
      <c r="S499" s="3">
        <v>1</v>
      </c>
      <c r="T499" s="3">
        <v>2</v>
      </c>
      <c r="U499" s="3">
        <v>0.03</v>
      </c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2" t="s">
        <v>52</v>
      </c>
      <c r="AW499" s="2" t="s">
        <v>1255</v>
      </c>
      <c r="AX499" s="2" t="s">
        <v>52</v>
      </c>
      <c r="AY499" s="2" t="s">
        <v>52</v>
      </c>
    </row>
    <row r="500" spans="1:51" ht="30" customHeight="1">
      <c r="A500" s="8" t="s">
        <v>553</v>
      </c>
      <c r="B500" s="8" t="s">
        <v>52</v>
      </c>
      <c r="C500" s="8" t="s">
        <v>52</v>
      </c>
      <c r="D500" s="9"/>
      <c r="E500" s="12"/>
      <c r="F500" s="13">
        <f>TRUNC(SUMIF(N497:N499, N496, F497:F499),0)</f>
        <v>0</v>
      </c>
      <c r="G500" s="12"/>
      <c r="H500" s="13">
        <f>TRUNC(SUMIF(N497:N499, N496, H497:H499),0)</f>
        <v>20684</v>
      </c>
      <c r="I500" s="12"/>
      <c r="J500" s="13">
        <f>TRUNC(SUMIF(N497:N499, N496, J497:J499),0)</f>
        <v>620</v>
      </c>
      <c r="K500" s="12"/>
      <c r="L500" s="13">
        <f>F500+H500+J500</f>
        <v>21304</v>
      </c>
      <c r="M500" s="8" t="s">
        <v>52</v>
      </c>
      <c r="N500" s="2" t="s">
        <v>67</v>
      </c>
      <c r="O500" s="2" t="s">
        <v>67</v>
      </c>
      <c r="P500" s="2" t="s">
        <v>52</v>
      </c>
      <c r="Q500" s="2" t="s">
        <v>52</v>
      </c>
      <c r="R500" s="2" t="s">
        <v>52</v>
      </c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2" t="s">
        <v>52</v>
      </c>
      <c r="AW500" s="2" t="s">
        <v>52</v>
      </c>
      <c r="AX500" s="2" t="s">
        <v>52</v>
      </c>
      <c r="AY500" s="2" t="s">
        <v>52</v>
      </c>
    </row>
    <row r="501" spans="1:51" ht="30" customHeight="1">
      <c r="A501" s="9"/>
      <c r="B501" s="9"/>
      <c r="C501" s="9"/>
      <c r="D501" s="9"/>
      <c r="E501" s="12"/>
      <c r="F501" s="13"/>
      <c r="G501" s="12"/>
      <c r="H501" s="13"/>
      <c r="I501" s="12"/>
      <c r="J501" s="13"/>
      <c r="K501" s="12"/>
      <c r="L501" s="13"/>
      <c r="M501" s="9"/>
    </row>
    <row r="502" spans="1:51" ht="30" customHeight="1">
      <c r="A502" s="183" t="s">
        <v>1256</v>
      </c>
      <c r="B502" s="183"/>
      <c r="C502" s="183"/>
      <c r="D502" s="183"/>
      <c r="E502" s="184"/>
      <c r="F502" s="185"/>
      <c r="G502" s="184"/>
      <c r="H502" s="185"/>
      <c r="I502" s="184"/>
      <c r="J502" s="185"/>
      <c r="K502" s="184"/>
      <c r="L502" s="185"/>
      <c r="M502" s="183"/>
      <c r="N502" s="1" t="s">
        <v>869</v>
      </c>
    </row>
    <row r="503" spans="1:51" ht="30" customHeight="1">
      <c r="A503" s="8" t="s">
        <v>865</v>
      </c>
      <c r="B503" s="8" t="s">
        <v>866</v>
      </c>
      <c r="C503" s="8" t="s">
        <v>323</v>
      </c>
      <c r="D503" s="9">
        <v>0.2298</v>
      </c>
      <c r="E503" s="12">
        <f>단가대비표!O9</f>
        <v>0</v>
      </c>
      <c r="F503" s="13">
        <f>TRUNC(E503*D503,1)</f>
        <v>0</v>
      </c>
      <c r="G503" s="12">
        <f>단가대비표!P9</f>
        <v>0</v>
      </c>
      <c r="H503" s="13">
        <f>TRUNC(G503*D503,1)</f>
        <v>0</v>
      </c>
      <c r="I503" s="12">
        <f>단가대비표!V9</f>
        <v>209358</v>
      </c>
      <c r="J503" s="13">
        <f>TRUNC(I503*D503,1)</f>
        <v>48110.400000000001</v>
      </c>
      <c r="K503" s="12">
        <f t="shared" ref="K503:L506" si="81">TRUNC(E503+G503+I503,1)</f>
        <v>209358</v>
      </c>
      <c r="L503" s="13">
        <f t="shared" si="81"/>
        <v>48110.400000000001</v>
      </c>
      <c r="M503" s="8" t="s">
        <v>978</v>
      </c>
      <c r="N503" s="2" t="s">
        <v>869</v>
      </c>
      <c r="O503" s="2" t="s">
        <v>1257</v>
      </c>
      <c r="P503" s="2" t="s">
        <v>64</v>
      </c>
      <c r="Q503" s="2" t="s">
        <v>64</v>
      </c>
      <c r="R503" s="2" t="s">
        <v>63</v>
      </c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2" t="s">
        <v>52</v>
      </c>
      <c r="AW503" s="2" t="s">
        <v>1258</v>
      </c>
      <c r="AX503" s="2" t="s">
        <v>52</v>
      </c>
      <c r="AY503" s="2" t="s">
        <v>52</v>
      </c>
    </row>
    <row r="504" spans="1:51" ht="30" customHeight="1">
      <c r="A504" s="8" t="s">
        <v>981</v>
      </c>
      <c r="B504" s="8" t="s">
        <v>982</v>
      </c>
      <c r="C504" s="8" t="s">
        <v>626</v>
      </c>
      <c r="D504" s="9">
        <v>5.4</v>
      </c>
      <c r="E504" s="12">
        <f>단가대비표!O22</f>
        <v>1285</v>
      </c>
      <c r="F504" s="13">
        <f>TRUNC(E504*D504,1)</f>
        <v>6939</v>
      </c>
      <c r="G504" s="12">
        <f>단가대비표!P22</f>
        <v>0</v>
      </c>
      <c r="H504" s="13">
        <f>TRUNC(G504*D504,1)</f>
        <v>0</v>
      </c>
      <c r="I504" s="12">
        <f>단가대비표!V22</f>
        <v>0</v>
      </c>
      <c r="J504" s="13">
        <f>TRUNC(I504*D504,1)</f>
        <v>0</v>
      </c>
      <c r="K504" s="12">
        <f t="shared" si="81"/>
        <v>1285</v>
      </c>
      <c r="L504" s="13">
        <f t="shared" si="81"/>
        <v>6939</v>
      </c>
      <c r="M504" s="8" t="s">
        <v>52</v>
      </c>
      <c r="N504" s="2" t="s">
        <v>869</v>
      </c>
      <c r="O504" s="2" t="s">
        <v>983</v>
      </c>
      <c r="P504" s="2" t="s">
        <v>64</v>
      </c>
      <c r="Q504" s="2" t="s">
        <v>64</v>
      </c>
      <c r="R504" s="2" t="s">
        <v>63</v>
      </c>
      <c r="S504" s="3"/>
      <c r="T504" s="3"/>
      <c r="U504" s="3"/>
      <c r="V504" s="3">
        <v>1</v>
      </c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2" t="s">
        <v>52</v>
      </c>
      <c r="AW504" s="2" t="s">
        <v>1259</v>
      </c>
      <c r="AX504" s="2" t="s">
        <v>52</v>
      </c>
      <c r="AY504" s="2" t="s">
        <v>52</v>
      </c>
    </row>
    <row r="505" spans="1:51" ht="30" customHeight="1">
      <c r="A505" s="8" t="s">
        <v>638</v>
      </c>
      <c r="B505" s="8" t="s">
        <v>1260</v>
      </c>
      <c r="C505" s="8" t="s">
        <v>341</v>
      </c>
      <c r="D505" s="9">
        <v>1</v>
      </c>
      <c r="E505" s="12">
        <f>TRUNC(SUMIF(V503:V506, RIGHTB(O505, 1), F503:F506)*U505, 2)</f>
        <v>2706.21</v>
      </c>
      <c r="F505" s="13">
        <f>TRUNC(E505*D505,1)</f>
        <v>2706.2</v>
      </c>
      <c r="G505" s="12">
        <v>0</v>
      </c>
      <c r="H505" s="13">
        <f>TRUNC(G505*D505,1)</f>
        <v>0</v>
      </c>
      <c r="I505" s="12">
        <v>0</v>
      </c>
      <c r="J505" s="13">
        <f>TRUNC(I505*D505,1)</f>
        <v>0</v>
      </c>
      <c r="K505" s="12">
        <f t="shared" si="81"/>
        <v>2706.2</v>
      </c>
      <c r="L505" s="13">
        <f t="shared" si="81"/>
        <v>2706.2</v>
      </c>
      <c r="M505" s="8" t="s">
        <v>52</v>
      </c>
      <c r="N505" s="2" t="s">
        <v>869</v>
      </c>
      <c r="O505" s="2" t="s">
        <v>561</v>
      </c>
      <c r="P505" s="2" t="s">
        <v>64</v>
      </c>
      <c r="Q505" s="2" t="s">
        <v>64</v>
      </c>
      <c r="R505" s="2" t="s">
        <v>64</v>
      </c>
      <c r="S505" s="3">
        <v>0</v>
      </c>
      <c r="T505" s="3">
        <v>0</v>
      </c>
      <c r="U505" s="3">
        <v>0.39</v>
      </c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2" t="s">
        <v>52</v>
      </c>
      <c r="AW505" s="2" t="s">
        <v>1261</v>
      </c>
      <c r="AX505" s="2" t="s">
        <v>52</v>
      </c>
      <c r="AY505" s="2" t="s">
        <v>52</v>
      </c>
    </row>
    <row r="506" spans="1:51" ht="30" customHeight="1">
      <c r="A506" s="8" t="s">
        <v>987</v>
      </c>
      <c r="B506" s="8" t="s">
        <v>549</v>
      </c>
      <c r="C506" s="8" t="s">
        <v>550</v>
      </c>
      <c r="D506" s="9">
        <v>1</v>
      </c>
      <c r="E506" s="12">
        <f>TRUNC(단가대비표!O116*1/8*16/12*25/20, 1)</f>
        <v>0</v>
      </c>
      <c r="F506" s="13">
        <f>TRUNC(E506*D506,1)</f>
        <v>0</v>
      </c>
      <c r="G506" s="12">
        <f>TRUNC(단가대비표!P116*1/8*16/12*25/20, 1)</f>
        <v>38972.699999999997</v>
      </c>
      <c r="H506" s="13">
        <f>TRUNC(G506*D506,1)</f>
        <v>38972.699999999997</v>
      </c>
      <c r="I506" s="12">
        <f>TRUNC(단가대비표!V116*1/8*16/12*25/20, 1)</f>
        <v>0</v>
      </c>
      <c r="J506" s="13">
        <f>TRUNC(I506*D506,1)</f>
        <v>0</v>
      </c>
      <c r="K506" s="12">
        <f t="shared" si="81"/>
        <v>38972.699999999997</v>
      </c>
      <c r="L506" s="13">
        <f t="shared" si="81"/>
        <v>38972.699999999997</v>
      </c>
      <c r="M506" s="8" t="s">
        <v>52</v>
      </c>
      <c r="N506" s="2" t="s">
        <v>869</v>
      </c>
      <c r="O506" s="2" t="s">
        <v>988</v>
      </c>
      <c r="P506" s="2" t="s">
        <v>64</v>
      </c>
      <c r="Q506" s="2" t="s">
        <v>64</v>
      </c>
      <c r="R506" s="2" t="s">
        <v>63</v>
      </c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2" t="s">
        <v>52</v>
      </c>
      <c r="AW506" s="2" t="s">
        <v>1262</v>
      </c>
      <c r="AX506" s="2" t="s">
        <v>63</v>
      </c>
      <c r="AY506" s="2" t="s">
        <v>52</v>
      </c>
    </row>
    <row r="507" spans="1:51" ht="30" customHeight="1">
      <c r="A507" s="8" t="s">
        <v>553</v>
      </c>
      <c r="B507" s="8" t="s">
        <v>52</v>
      </c>
      <c r="C507" s="8" t="s">
        <v>52</v>
      </c>
      <c r="D507" s="9"/>
      <c r="E507" s="12"/>
      <c r="F507" s="13">
        <f>TRUNC(SUMIF(N503:N506, N502, F503:F506),0)</f>
        <v>9645</v>
      </c>
      <c r="G507" s="12"/>
      <c r="H507" s="13">
        <f>TRUNC(SUMIF(N503:N506, N502, H503:H506),0)</f>
        <v>38972</v>
      </c>
      <c r="I507" s="12"/>
      <c r="J507" s="13">
        <f>TRUNC(SUMIF(N503:N506, N502, J503:J506),0)</f>
        <v>48110</v>
      </c>
      <c r="K507" s="12"/>
      <c r="L507" s="13">
        <f>F507+H507+J507</f>
        <v>96727</v>
      </c>
      <c r="M507" s="8" t="s">
        <v>52</v>
      </c>
      <c r="N507" s="2" t="s">
        <v>67</v>
      </c>
      <c r="O507" s="2" t="s">
        <v>67</v>
      </c>
      <c r="P507" s="2" t="s">
        <v>52</v>
      </c>
      <c r="Q507" s="2" t="s">
        <v>52</v>
      </c>
      <c r="R507" s="2" t="s">
        <v>52</v>
      </c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2" t="s">
        <v>52</v>
      </c>
      <c r="AW507" s="2" t="s">
        <v>52</v>
      </c>
      <c r="AX507" s="2" t="s">
        <v>52</v>
      </c>
      <c r="AY507" s="2" t="s">
        <v>52</v>
      </c>
    </row>
    <row r="508" spans="1:51" ht="30" customHeight="1">
      <c r="A508" s="9"/>
      <c r="B508" s="9"/>
      <c r="C508" s="9"/>
      <c r="D508" s="9"/>
      <c r="E508" s="12"/>
      <c r="F508" s="13"/>
      <c r="G508" s="12"/>
      <c r="H508" s="13"/>
      <c r="I508" s="12"/>
      <c r="J508" s="13"/>
      <c r="K508" s="12"/>
      <c r="L508" s="13"/>
      <c r="M508" s="9"/>
    </row>
    <row r="509" spans="1:51" ht="30" customHeight="1">
      <c r="A509" s="183" t="s">
        <v>1263</v>
      </c>
      <c r="B509" s="183"/>
      <c r="C509" s="183"/>
      <c r="D509" s="183"/>
      <c r="E509" s="184"/>
      <c r="F509" s="185"/>
      <c r="G509" s="184"/>
      <c r="H509" s="185"/>
      <c r="I509" s="184"/>
      <c r="J509" s="185"/>
      <c r="K509" s="184"/>
      <c r="L509" s="185"/>
      <c r="M509" s="183"/>
      <c r="N509" s="1" t="s">
        <v>879</v>
      </c>
    </row>
    <row r="510" spans="1:51" ht="30" customHeight="1">
      <c r="A510" s="8" t="s">
        <v>887</v>
      </c>
      <c r="B510" s="8" t="s">
        <v>678</v>
      </c>
      <c r="C510" s="8" t="s">
        <v>550</v>
      </c>
      <c r="D510" s="9">
        <v>0.08</v>
      </c>
      <c r="E510" s="12">
        <f>단가대비표!O106</f>
        <v>0</v>
      </c>
      <c r="F510" s="13">
        <f>TRUNC(E510*D510,1)</f>
        <v>0</v>
      </c>
      <c r="G510" s="12">
        <f>단가대비표!P106</f>
        <v>195321</v>
      </c>
      <c r="H510" s="13">
        <f>TRUNC(G510*D510,1)</f>
        <v>15625.6</v>
      </c>
      <c r="I510" s="12">
        <f>단가대비표!V106</f>
        <v>0</v>
      </c>
      <c r="J510" s="13">
        <f>TRUNC(I510*D510,1)</f>
        <v>0</v>
      </c>
      <c r="K510" s="12">
        <f t="shared" ref="K510:L512" si="82">TRUNC(E510+G510+I510,1)</f>
        <v>195321</v>
      </c>
      <c r="L510" s="13">
        <f t="shared" si="82"/>
        <v>15625.6</v>
      </c>
      <c r="M510" s="8" t="s">
        <v>52</v>
      </c>
      <c r="N510" s="2" t="s">
        <v>879</v>
      </c>
      <c r="O510" s="2" t="s">
        <v>888</v>
      </c>
      <c r="P510" s="2" t="s">
        <v>64</v>
      </c>
      <c r="Q510" s="2" t="s">
        <v>64</v>
      </c>
      <c r="R510" s="2" t="s">
        <v>63</v>
      </c>
      <c r="S510" s="3"/>
      <c r="T510" s="3"/>
      <c r="U510" s="3"/>
      <c r="V510" s="3">
        <v>1</v>
      </c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2" t="s">
        <v>52</v>
      </c>
      <c r="AW510" s="2" t="s">
        <v>1264</v>
      </c>
      <c r="AX510" s="2" t="s">
        <v>52</v>
      </c>
      <c r="AY510" s="2" t="s">
        <v>52</v>
      </c>
    </row>
    <row r="511" spans="1:51" ht="30" customHeight="1">
      <c r="A511" s="8" t="s">
        <v>898</v>
      </c>
      <c r="B511" s="8" t="s">
        <v>549</v>
      </c>
      <c r="C511" s="8" t="s">
        <v>550</v>
      </c>
      <c r="D511" s="9">
        <v>0.03</v>
      </c>
      <c r="E511" s="12">
        <f>단가대비표!O100</f>
        <v>0</v>
      </c>
      <c r="F511" s="13">
        <f>TRUNC(E511*D511,1)</f>
        <v>0</v>
      </c>
      <c r="G511" s="12">
        <f>단가대비표!P100</f>
        <v>152019</v>
      </c>
      <c r="H511" s="13">
        <f>TRUNC(G511*D511,1)</f>
        <v>4560.5</v>
      </c>
      <c r="I511" s="12">
        <f>단가대비표!V100</f>
        <v>0</v>
      </c>
      <c r="J511" s="13">
        <f>TRUNC(I511*D511,1)</f>
        <v>0</v>
      </c>
      <c r="K511" s="12">
        <f t="shared" si="82"/>
        <v>152019</v>
      </c>
      <c r="L511" s="13">
        <f t="shared" si="82"/>
        <v>4560.5</v>
      </c>
      <c r="M511" s="8" t="s">
        <v>52</v>
      </c>
      <c r="N511" s="2" t="s">
        <v>879</v>
      </c>
      <c r="O511" s="2" t="s">
        <v>899</v>
      </c>
      <c r="P511" s="2" t="s">
        <v>64</v>
      </c>
      <c r="Q511" s="2" t="s">
        <v>64</v>
      </c>
      <c r="R511" s="2" t="s">
        <v>63</v>
      </c>
      <c r="S511" s="3"/>
      <c r="T511" s="3"/>
      <c r="U511" s="3"/>
      <c r="V511" s="3">
        <v>1</v>
      </c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2" t="s">
        <v>52</v>
      </c>
      <c r="AW511" s="2" t="s">
        <v>1265</v>
      </c>
      <c r="AX511" s="2" t="s">
        <v>52</v>
      </c>
      <c r="AY511" s="2" t="s">
        <v>52</v>
      </c>
    </row>
    <row r="512" spans="1:51" ht="30" customHeight="1">
      <c r="A512" s="8" t="s">
        <v>559</v>
      </c>
      <c r="B512" s="8" t="s">
        <v>560</v>
      </c>
      <c r="C512" s="8" t="s">
        <v>341</v>
      </c>
      <c r="D512" s="9">
        <v>1</v>
      </c>
      <c r="E512" s="12">
        <v>0</v>
      </c>
      <c r="F512" s="13">
        <f>TRUNC(E512*D512,1)</f>
        <v>0</v>
      </c>
      <c r="G512" s="12">
        <v>0</v>
      </c>
      <c r="H512" s="13">
        <f>TRUNC(G512*D512,1)</f>
        <v>0</v>
      </c>
      <c r="I512" s="12">
        <f>TRUNC(SUMIF(V510:V512, RIGHTB(O512, 1), H510:H512)*U512, 2)</f>
        <v>403.72</v>
      </c>
      <c r="J512" s="13">
        <f>TRUNC(I512*D512,1)</f>
        <v>403.7</v>
      </c>
      <c r="K512" s="12">
        <f t="shared" si="82"/>
        <v>403.7</v>
      </c>
      <c r="L512" s="13">
        <f t="shared" si="82"/>
        <v>403.7</v>
      </c>
      <c r="M512" s="8" t="s">
        <v>52</v>
      </c>
      <c r="N512" s="2" t="s">
        <v>879</v>
      </c>
      <c r="O512" s="2" t="s">
        <v>561</v>
      </c>
      <c r="P512" s="2" t="s">
        <v>64</v>
      </c>
      <c r="Q512" s="2" t="s">
        <v>64</v>
      </c>
      <c r="R512" s="2" t="s">
        <v>64</v>
      </c>
      <c r="S512" s="3">
        <v>1</v>
      </c>
      <c r="T512" s="3">
        <v>2</v>
      </c>
      <c r="U512" s="3">
        <v>0.02</v>
      </c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2" t="s">
        <v>52</v>
      </c>
      <c r="AW512" s="2" t="s">
        <v>1266</v>
      </c>
      <c r="AX512" s="2" t="s">
        <v>52</v>
      </c>
      <c r="AY512" s="2" t="s">
        <v>52</v>
      </c>
    </row>
    <row r="513" spans="1:51" ht="30" customHeight="1">
      <c r="A513" s="8" t="s">
        <v>553</v>
      </c>
      <c r="B513" s="8" t="s">
        <v>52</v>
      </c>
      <c r="C513" s="8" t="s">
        <v>52</v>
      </c>
      <c r="D513" s="9"/>
      <c r="E513" s="12"/>
      <c r="F513" s="13">
        <f>TRUNC(SUMIF(N510:N512, N509, F510:F512),0)</f>
        <v>0</v>
      </c>
      <c r="G513" s="12"/>
      <c r="H513" s="13">
        <f>TRUNC(SUMIF(N510:N512, N509, H510:H512),0)</f>
        <v>20186</v>
      </c>
      <c r="I513" s="12"/>
      <c r="J513" s="13">
        <f>TRUNC(SUMIF(N510:N512, N509, J510:J512),0)</f>
        <v>403</v>
      </c>
      <c r="K513" s="12"/>
      <c r="L513" s="13">
        <f>F513+H513+J513</f>
        <v>20589</v>
      </c>
      <c r="M513" s="8" t="s">
        <v>52</v>
      </c>
      <c r="N513" s="2" t="s">
        <v>67</v>
      </c>
      <c r="O513" s="2" t="s">
        <v>67</v>
      </c>
      <c r="P513" s="2" t="s">
        <v>52</v>
      </c>
      <c r="Q513" s="2" t="s">
        <v>52</v>
      </c>
      <c r="R513" s="2" t="s">
        <v>52</v>
      </c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2" t="s">
        <v>52</v>
      </c>
      <c r="AW513" s="2" t="s">
        <v>52</v>
      </c>
      <c r="AX513" s="2" t="s">
        <v>52</v>
      </c>
      <c r="AY513" s="2" t="s">
        <v>52</v>
      </c>
    </row>
    <row r="514" spans="1:51" ht="30" customHeight="1">
      <c r="A514" s="9"/>
      <c r="B514" s="9"/>
      <c r="C514" s="9"/>
      <c r="D514" s="9"/>
      <c r="E514" s="12"/>
      <c r="F514" s="13"/>
      <c r="G514" s="12"/>
      <c r="H514" s="13"/>
      <c r="I514" s="12"/>
      <c r="J514" s="13"/>
      <c r="K514" s="12"/>
      <c r="L514" s="13"/>
      <c r="M514" s="9"/>
    </row>
    <row r="515" spans="1:51" ht="30" customHeight="1">
      <c r="A515" s="183" t="s">
        <v>1267</v>
      </c>
      <c r="B515" s="183"/>
      <c r="C515" s="183"/>
      <c r="D515" s="183"/>
      <c r="E515" s="184"/>
      <c r="F515" s="185"/>
      <c r="G515" s="184"/>
      <c r="H515" s="185"/>
      <c r="I515" s="184"/>
      <c r="J515" s="185"/>
      <c r="K515" s="184"/>
      <c r="L515" s="185"/>
      <c r="M515" s="183"/>
      <c r="N515" s="1" t="s">
        <v>885</v>
      </c>
    </row>
    <row r="516" spans="1:51" ht="30" customHeight="1">
      <c r="A516" s="8" t="s">
        <v>1018</v>
      </c>
      <c r="B516" s="8" t="s">
        <v>1268</v>
      </c>
      <c r="C516" s="8" t="s">
        <v>70</v>
      </c>
      <c r="D516" s="9">
        <v>3.5</v>
      </c>
      <c r="E516" s="12">
        <f>단가대비표!O19</f>
        <v>2500</v>
      </c>
      <c r="F516" s="13">
        <f>TRUNC(E516*D516,1)</f>
        <v>8750</v>
      </c>
      <c r="G516" s="12">
        <f>단가대비표!P19</f>
        <v>0</v>
      </c>
      <c r="H516" s="13">
        <f>TRUNC(G516*D516,1)</f>
        <v>0</v>
      </c>
      <c r="I516" s="12">
        <f>단가대비표!V19</f>
        <v>0</v>
      </c>
      <c r="J516" s="13">
        <f>TRUNC(I516*D516,1)</f>
        <v>0</v>
      </c>
      <c r="K516" s="12">
        <f t="shared" ref="K516:L519" si="83">TRUNC(E516+G516+I516,1)</f>
        <v>2500</v>
      </c>
      <c r="L516" s="13">
        <f t="shared" si="83"/>
        <v>8750</v>
      </c>
      <c r="M516" s="8" t="s">
        <v>1020</v>
      </c>
      <c r="N516" s="2" t="s">
        <v>885</v>
      </c>
      <c r="O516" s="2" t="s">
        <v>1269</v>
      </c>
      <c r="P516" s="2" t="s">
        <v>64</v>
      </c>
      <c r="Q516" s="2" t="s">
        <v>64</v>
      </c>
      <c r="R516" s="2" t="s">
        <v>63</v>
      </c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2" t="s">
        <v>52</v>
      </c>
      <c r="AW516" s="2" t="s">
        <v>1270</v>
      </c>
      <c r="AX516" s="2" t="s">
        <v>52</v>
      </c>
      <c r="AY516" s="2" t="s">
        <v>52</v>
      </c>
    </row>
    <row r="517" spans="1:51" ht="30" customHeight="1">
      <c r="A517" s="8" t="s">
        <v>1023</v>
      </c>
      <c r="B517" s="8" t="s">
        <v>1024</v>
      </c>
      <c r="C517" s="8" t="s">
        <v>429</v>
      </c>
      <c r="D517" s="9">
        <v>1.7</v>
      </c>
      <c r="E517" s="12">
        <f>단가대비표!O24</f>
        <v>10652</v>
      </c>
      <c r="F517" s="13">
        <f>TRUNC(E517*D517,1)</f>
        <v>18108.400000000001</v>
      </c>
      <c r="G517" s="12">
        <f>단가대비표!P24</f>
        <v>0</v>
      </c>
      <c r="H517" s="13">
        <f>TRUNC(G517*D517,1)</f>
        <v>0</v>
      </c>
      <c r="I517" s="12">
        <f>단가대비표!V24</f>
        <v>0</v>
      </c>
      <c r="J517" s="13">
        <f>TRUNC(I517*D517,1)</f>
        <v>0</v>
      </c>
      <c r="K517" s="12">
        <f t="shared" si="83"/>
        <v>10652</v>
      </c>
      <c r="L517" s="13">
        <f t="shared" si="83"/>
        <v>18108.400000000001</v>
      </c>
      <c r="M517" s="8" t="s">
        <v>52</v>
      </c>
      <c r="N517" s="2" t="s">
        <v>885</v>
      </c>
      <c r="O517" s="2" t="s">
        <v>1025</v>
      </c>
      <c r="P517" s="2" t="s">
        <v>64</v>
      </c>
      <c r="Q517" s="2" t="s">
        <v>64</v>
      </c>
      <c r="R517" s="2" t="s">
        <v>63</v>
      </c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2" t="s">
        <v>52</v>
      </c>
      <c r="AW517" s="2" t="s">
        <v>1271</v>
      </c>
      <c r="AX517" s="2" t="s">
        <v>52</v>
      </c>
      <c r="AY517" s="2" t="s">
        <v>52</v>
      </c>
    </row>
    <row r="518" spans="1:51" ht="30" customHeight="1">
      <c r="A518" s="8" t="s">
        <v>1272</v>
      </c>
      <c r="B518" s="8" t="s">
        <v>1273</v>
      </c>
      <c r="C518" s="8" t="s">
        <v>207</v>
      </c>
      <c r="D518" s="9">
        <v>1</v>
      </c>
      <c r="E518" s="12">
        <f>단가대비표!O71</f>
        <v>531</v>
      </c>
      <c r="F518" s="13">
        <f>TRUNC(E518*D518,1)</f>
        <v>531</v>
      </c>
      <c r="G518" s="12">
        <f>단가대비표!P71</f>
        <v>0</v>
      </c>
      <c r="H518" s="13">
        <f>TRUNC(G518*D518,1)</f>
        <v>0</v>
      </c>
      <c r="I518" s="12">
        <f>단가대비표!V71</f>
        <v>0</v>
      </c>
      <c r="J518" s="13">
        <f>TRUNC(I518*D518,1)</f>
        <v>0</v>
      </c>
      <c r="K518" s="12">
        <f t="shared" si="83"/>
        <v>531</v>
      </c>
      <c r="L518" s="13">
        <f t="shared" si="83"/>
        <v>531</v>
      </c>
      <c r="M518" s="8" t="s">
        <v>52</v>
      </c>
      <c r="N518" s="2" t="s">
        <v>885</v>
      </c>
      <c r="O518" s="2" t="s">
        <v>1274</v>
      </c>
      <c r="P518" s="2" t="s">
        <v>64</v>
      </c>
      <c r="Q518" s="2" t="s">
        <v>64</v>
      </c>
      <c r="R518" s="2" t="s">
        <v>63</v>
      </c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2" t="s">
        <v>52</v>
      </c>
      <c r="AW518" s="2" t="s">
        <v>1275</v>
      </c>
      <c r="AX518" s="2" t="s">
        <v>52</v>
      </c>
      <c r="AY518" s="2" t="s">
        <v>52</v>
      </c>
    </row>
    <row r="519" spans="1:51" ht="30" customHeight="1">
      <c r="A519" s="8" t="s">
        <v>1276</v>
      </c>
      <c r="B519" s="8" t="s">
        <v>1277</v>
      </c>
      <c r="C519" s="8" t="s">
        <v>429</v>
      </c>
      <c r="D519" s="9">
        <v>2</v>
      </c>
      <c r="E519" s="12">
        <f>단가대비표!O31</f>
        <v>1045</v>
      </c>
      <c r="F519" s="13">
        <f>TRUNC(E519*D519,1)</f>
        <v>2090</v>
      </c>
      <c r="G519" s="12">
        <f>단가대비표!P31</f>
        <v>0</v>
      </c>
      <c r="H519" s="13">
        <f>TRUNC(G519*D519,1)</f>
        <v>0</v>
      </c>
      <c r="I519" s="12">
        <f>단가대비표!V31</f>
        <v>0</v>
      </c>
      <c r="J519" s="13">
        <f>TRUNC(I519*D519,1)</f>
        <v>0</v>
      </c>
      <c r="K519" s="12">
        <f t="shared" si="83"/>
        <v>1045</v>
      </c>
      <c r="L519" s="13">
        <f t="shared" si="83"/>
        <v>2090</v>
      </c>
      <c r="M519" s="8" t="s">
        <v>52</v>
      </c>
      <c r="N519" s="2" t="s">
        <v>885</v>
      </c>
      <c r="O519" s="2" t="s">
        <v>1278</v>
      </c>
      <c r="P519" s="2" t="s">
        <v>64</v>
      </c>
      <c r="Q519" s="2" t="s">
        <v>64</v>
      </c>
      <c r="R519" s="2" t="s">
        <v>63</v>
      </c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2" t="s">
        <v>52</v>
      </c>
      <c r="AW519" s="2" t="s">
        <v>1279</v>
      </c>
      <c r="AX519" s="2" t="s">
        <v>52</v>
      </c>
      <c r="AY519" s="2" t="s">
        <v>52</v>
      </c>
    </row>
    <row r="520" spans="1:51" ht="30" customHeight="1">
      <c r="A520" s="8" t="s">
        <v>553</v>
      </c>
      <c r="B520" s="8" t="s">
        <v>52</v>
      </c>
      <c r="C520" s="8" t="s">
        <v>52</v>
      </c>
      <c r="D520" s="9"/>
      <c r="E520" s="12"/>
      <c r="F520" s="13">
        <f>TRUNC(SUMIF(N516:N519, N515, F516:F519),0)</f>
        <v>29479</v>
      </c>
      <c r="G520" s="12"/>
      <c r="H520" s="13">
        <f>TRUNC(SUMIF(N516:N519, N515, H516:H519),0)</f>
        <v>0</v>
      </c>
      <c r="I520" s="12"/>
      <c r="J520" s="13">
        <f>TRUNC(SUMIF(N516:N519, N515, J516:J519),0)</f>
        <v>0</v>
      </c>
      <c r="K520" s="12"/>
      <c r="L520" s="13">
        <f>F520+H520+J520</f>
        <v>29479</v>
      </c>
      <c r="M520" s="8" t="s">
        <v>52</v>
      </c>
      <c r="N520" s="2" t="s">
        <v>67</v>
      </c>
      <c r="O520" s="2" t="s">
        <v>67</v>
      </c>
      <c r="P520" s="2" t="s">
        <v>52</v>
      </c>
      <c r="Q520" s="2" t="s">
        <v>52</v>
      </c>
      <c r="R520" s="2" t="s">
        <v>52</v>
      </c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2" t="s">
        <v>52</v>
      </c>
      <c r="AW520" s="2" t="s">
        <v>52</v>
      </c>
      <c r="AX520" s="2" t="s">
        <v>52</v>
      </c>
      <c r="AY520" s="2" t="s">
        <v>52</v>
      </c>
    </row>
    <row r="521" spans="1:51" ht="30" customHeight="1">
      <c r="A521" s="9"/>
      <c r="B521" s="9"/>
      <c r="C521" s="9"/>
      <c r="D521" s="9"/>
      <c r="E521" s="12"/>
      <c r="F521" s="13"/>
      <c r="G521" s="12"/>
      <c r="H521" s="13"/>
      <c r="I521" s="12"/>
      <c r="J521" s="13"/>
      <c r="K521" s="12"/>
      <c r="L521" s="13"/>
      <c r="M521" s="9"/>
    </row>
    <row r="522" spans="1:51" ht="30" customHeight="1">
      <c r="A522" s="183" t="s">
        <v>1280</v>
      </c>
      <c r="B522" s="183"/>
      <c r="C522" s="183"/>
      <c r="D522" s="183"/>
      <c r="E522" s="184"/>
      <c r="F522" s="185"/>
      <c r="G522" s="184"/>
      <c r="H522" s="185"/>
      <c r="I522" s="184"/>
      <c r="J522" s="185"/>
      <c r="K522" s="184"/>
      <c r="L522" s="185"/>
      <c r="M522" s="183"/>
      <c r="N522" s="1" t="s">
        <v>922</v>
      </c>
    </row>
    <row r="523" spans="1:51" ht="30" customHeight="1">
      <c r="A523" s="8" t="s">
        <v>1281</v>
      </c>
      <c r="B523" s="8" t="s">
        <v>1282</v>
      </c>
      <c r="C523" s="8" t="s">
        <v>626</v>
      </c>
      <c r="D523" s="9">
        <v>0.16600000000000001</v>
      </c>
      <c r="E523" s="12">
        <f>단가대비표!O86</f>
        <v>4772.22</v>
      </c>
      <c r="F523" s="13">
        <f>TRUNC(E523*D523,1)</f>
        <v>792.1</v>
      </c>
      <c r="G523" s="12">
        <f>단가대비표!P86</f>
        <v>0</v>
      </c>
      <c r="H523" s="13">
        <f>TRUNC(G523*D523,1)</f>
        <v>0</v>
      </c>
      <c r="I523" s="12">
        <f>단가대비표!V86</f>
        <v>0</v>
      </c>
      <c r="J523" s="13">
        <f>TRUNC(I523*D523,1)</f>
        <v>0</v>
      </c>
      <c r="K523" s="12">
        <f t="shared" ref="K523:L525" si="84">TRUNC(E523+G523+I523,1)</f>
        <v>4772.2</v>
      </c>
      <c r="L523" s="13">
        <f t="shared" si="84"/>
        <v>792.1</v>
      </c>
      <c r="M523" s="8" t="s">
        <v>52</v>
      </c>
      <c r="N523" s="2" t="s">
        <v>922</v>
      </c>
      <c r="O523" s="2" t="s">
        <v>1283</v>
      </c>
      <c r="P523" s="2" t="s">
        <v>64</v>
      </c>
      <c r="Q523" s="2" t="s">
        <v>64</v>
      </c>
      <c r="R523" s="2" t="s">
        <v>63</v>
      </c>
      <c r="S523" s="3"/>
      <c r="T523" s="3"/>
      <c r="U523" s="3"/>
      <c r="V523" s="3">
        <v>1</v>
      </c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2" t="s">
        <v>52</v>
      </c>
      <c r="AW523" s="2" t="s">
        <v>1284</v>
      </c>
      <c r="AX523" s="2" t="s">
        <v>52</v>
      </c>
      <c r="AY523" s="2" t="s">
        <v>52</v>
      </c>
    </row>
    <row r="524" spans="1:51" ht="30" customHeight="1">
      <c r="A524" s="8" t="s">
        <v>788</v>
      </c>
      <c r="B524" s="8" t="s">
        <v>789</v>
      </c>
      <c r="C524" s="8" t="s">
        <v>626</v>
      </c>
      <c r="D524" s="9">
        <v>8.0000000000000002E-3</v>
      </c>
      <c r="E524" s="12">
        <f>단가대비표!O88</f>
        <v>2766.66</v>
      </c>
      <c r="F524" s="13">
        <f>TRUNC(E524*D524,1)</f>
        <v>22.1</v>
      </c>
      <c r="G524" s="12">
        <f>단가대비표!P88</f>
        <v>0</v>
      </c>
      <c r="H524" s="13">
        <f>TRUNC(G524*D524,1)</f>
        <v>0</v>
      </c>
      <c r="I524" s="12">
        <f>단가대비표!V88</f>
        <v>0</v>
      </c>
      <c r="J524" s="13">
        <f>TRUNC(I524*D524,1)</f>
        <v>0</v>
      </c>
      <c r="K524" s="12">
        <f t="shared" si="84"/>
        <v>2766.6</v>
      </c>
      <c r="L524" s="13">
        <f t="shared" si="84"/>
        <v>22.1</v>
      </c>
      <c r="M524" s="8" t="s">
        <v>52</v>
      </c>
      <c r="N524" s="2" t="s">
        <v>922</v>
      </c>
      <c r="O524" s="2" t="s">
        <v>790</v>
      </c>
      <c r="P524" s="2" t="s">
        <v>64</v>
      </c>
      <c r="Q524" s="2" t="s">
        <v>64</v>
      </c>
      <c r="R524" s="2" t="s">
        <v>63</v>
      </c>
      <c r="S524" s="3"/>
      <c r="T524" s="3"/>
      <c r="U524" s="3"/>
      <c r="V524" s="3">
        <v>1</v>
      </c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2" t="s">
        <v>52</v>
      </c>
      <c r="AW524" s="2" t="s">
        <v>1285</v>
      </c>
      <c r="AX524" s="2" t="s">
        <v>52</v>
      </c>
      <c r="AY524" s="2" t="s">
        <v>52</v>
      </c>
    </row>
    <row r="525" spans="1:51" ht="30" customHeight="1">
      <c r="A525" s="8" t="s">
        <v>638</v>
      </c>
      <c r="B525" s="8" t="s">
        <v>1286</v>
      </c>
      <c r="C525" s="8" t="s">
        <v>341</v>
      </c>
      <c r="D525" s="9">
        <v>1</v>
      </c>
      <c r="E525" s="12">
        <f>TRUNC(SUMIF(V523:V525, RIGHTB(O525, 1), F523:F525)*U525, 2)</f>
        <v>32.56</v>
      </c>
      <c r="F525" s="13">
        <f>TRUNC(E525*D525,1)</f>
        <v>32.5</v>
      </c>
      <c r="G525" s="12">
        <v>0</v>
      </c>
      <c r="H525" s="13">
        <f>TRUNC(G525*D525,1)</f>
        <v>0</v>
      </c>
      <c r="I525" s="12">
        <v>0</v>
      </c>
      <c r="J525" s="13">
        <f>TRUNC(I525*D525,1)</f>
        <v>0</v>
      </c>
      <c r="K525" s="12">
        <f t="shared" si="84"/>
        <v>32.5</v>
      </c>
      <c r="L525" s="13">
        <f t="shared" si="84"/>
        <v>32.5</v>
      </c>
      <c r="M525" s="8" t="s">
        <v>52</v>
      </c>
      <c r="N525" s="2" t="s">
        <v>922</v>
      </c>
      <c r="O525" s="2" t="s">
        <v>561</v>
      </c>
      <c r="P525" s="2" t="s">
        <v>64</v>
      </c>
      <c r="Q525" s="2" t="s">
        <v>64</v>
      </c>
      <c r="R525" s="2" t="s">
        <v>64</v>
      </c>
      <c r="S525" s="3">
        <v>0</v>
      </c>
      <c r="T525" s="3">
        <v>0</v>
      </c>
      <c r="U525" s="3">
        <v>0.04</v>
      </c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2" t="s">
        <v>52</v>
      </c>
      <c r="AW525" s="2" t="s">
        <v>1287</v>
      </c>
      <c r="AX525" s="2" t="s">
        <v>52</v>
      </c>
      <c r="AY525" s="2" t="s">
        <v>52</v>
      </c>
    </row>
    <row r="526" spans="1:51" ht="30" customHeight="1">
      <c r="A526" s="8" t="s">
        <v>553</v>
      </c>
      <c r="B526" s="8" t="s">
        <v>52</v>
      </c>
      <c r="C526" s="8" t="s">
        <v>52</v>
      </c>
      <c r="D526" s="9"/>
      <c r="E526" s="12"/>
      <c r="F526" s="13">
        <f>TRUNC(SUMIF(N523:N525, N522, F523:F525),0)</f>
        <v>846</v>
      </c>
      <c r="G526" s="12"/>
      <c r="H526" s="13">
        <f>TRUNC(SUMIF(N523:N525, N522, H523:H525),0)</f>
        <v>0</v>
      </c>
      <c r="I526" s="12"/>
      <c r="J526" s="13">
        <f>TRUNC(SUMIF(N523:N525, N522, J523:J525),0)</f>
        <v>0</v>
      </c>
      <c r="K526" s="12"/>
      <c r="L526" s="13">
        <f>F526+H526+J526</f>
        <v>846</v>
      </c>
      <c r="M526" s="8" t="s">
        <v>52</v>
      </c>
      <c r="N526" s="2" t="s">
        <v>67</v>
      </c>
      <c r="O526" s="2" t="s">
        <v>67</v>
      </c>
      <c r="P526" s="2" t="s">
        <v>52</v>
      </c>
      <c r="Q526" s="2" t="s">
        <v>52</v>
      </c>
      <c r="R526" s="2" t="s">
        <v>52</v>
      </c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2" t="s">
        <v>52</v>
      </c>
      <c r="AW526" s="2" t="s">
        <v>52</v>
      </c>
      <c r="AX526" s="2" t="s">
        <v>52</v>
      </c>
      <c r="AY526" s="2" t="s">
        <v>52</v>
      </c>
    </row>
    <row r="527" spans="1:51" ht="30" customHeight="1">
      <c r="A527" s="9"/>
      <c r="B527" s="9"/>
      <c r="C527" s="9"/>
      <c r="D527" s="9"/>
      <c r="E527" s="12"/>
      <c r="F527" s="13"/>
      <c r="G527" s="12"/>
      <c r="H527" s="13"/>
      <c r="I527" s="12"/>
      <c r="J527" s="13"/>
      <c r="K527" s="12"/>
      <c r="L527" s="13"/>
      <c r="M527" s="9"/>
    </row>
    <row r="528" spans="1:51" ht="30" customHeight="1">
      <c r="A528" s="183" t="s">
        <v>1288</v>
      </c>
      <c r="B528" s="183"/>
      <c r="C528" s="183"/>
      <c r="D528" s="183"/>
      <c r="E528" s="184"/>
      <c r="F528" s="185"/>
      <c r="G528" s="184"/>
      <c r="H528" s="185"/>
      <c r="I528" s="184"/>
      <c r="J528" s="185"/>
      <c r="K528" s="184"/>
      <c r="L528" s="185"/>
      <c r="M528" s="183"/>
      <c r="N528" s="1" t="s">
        <v>926</v>
      </c>
    </row>
    <row r="529" spans="1:51" ht="30" customHeight="1">
      <c r="A529" s="8" t="s">
        <v>802</v>
      </c>
      <c r="B529" s="8" t="s">
        <v>678</v>
      </c>
      <c r="C529" s="8" t="s">
        <v>550</v>
      </c>
      <c r="D529" s="9">
        <v>0.02</v>
      </c>
      <c r="E529" s="12">
        <f>단가대비표!O112</f>
        <v>0</v>
      </c>
      <c r="F529" s="13">
        <f>TRUNC(E529*D529,1)</f>
        <v>0</v>
      </c>
      <c r="G529" s="12">
        <f>단가대비표!P112</f>
        <v>184508</v>
      </c>
      <c r="H529" s="13">
        <f>TRUNC(G529*D529,1)</f>
        <v>3690.1</v>
      </c>
      <c r="I529" s="12">
        <f>단가대비표!V112</f>
        <v>0</v>
      </c>
      <c r="J529" s="13">
        <f>TRUNC(I529*D529,1)</f>
        <v>0</v>
      </c>
      <c r="K529" s="12">
        <f t="shared" ref="K529:L532" si="85">TRUNC(E529+G529+I529,1)</f>
        <v>184508</v>
      </c>
      <c r="L529" s="13">
        <f t="shared" si="85"/>
        <v>3690.1</v>
      </c>
      <c r="M529" s="8" t="s">
        <v>52</v>
      </c>
      <c r="N529" s="2" t="s">
        <v>926</v>
      </c>
      <c r="O529" s="2" t="s">
        <v>803</v>
      </c>
      <c r="P529" s="2" t="s">
        <v>64</v>
      </c>
      <c r="Q529" s="2" t="s">
        <v>64</v>
      </c>
      <c r="R529" s="2" t="s">
        <v>63</v>
      </c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2" t="s">
        <v>52</v>
      </c>
      <c r="AW529" s="2" t="s">
        <v>1289</v>
      </c>
      <c r="AX529" s="2" t="s">
        <v>52</v>
      </c>
      <c r="AY529" s="2" t="s">
        <v>52</v>
      </c>
    </row>
    <row r="530" spans="1:51" ht="30" customHeight="1">
      <c r="A530" s="8" t="s">
        <v>548</v>
      </c>
      <c r="B530" s="8" t="s">
        <v>549</v>
      </c>
      <c r="C530" s="8" t="s">
        <v>550</v>
      </c>
      <c r="D530" s="9">
        <v>4.0000000000000001E-3</v>
      </c>
      <c r="E530" s="12">
        <f>단가대비표!O99</f>
        <v>0</v>
      </c>
      <c r="F530" s="13">
        <f>TRUNC(E530*D530,1)</f>
        <v>0</v>
      </c>
      <c r="G530" s="12">
        <f>단가대비표!P99</f>
        <v>125427</v>
      </c>
      <c r="H530" s="13">
        <f>TRUNC(G530*D530,1)</f>
        <v>501.7</v>
      </c>
      <c r="I530" s="12">
        <f>단가대비표!V99</f>
        <v>0</v>
      </c>
      <c r="J530" s="13">
        <f>TRUNC(I530*D530,1)</f>
        <v>0</v>
      </c>
      <c r="K530" s="12">
        <f t="shared" si="85"/>
        <v>125427</v>
      </c>
      <c r="L530" s="13">
        <f t="shared" si="85"/>
        <v>501.7</v>
      </c>
      <c r="M530" s="8" t="s">
        <v>52</v>
      </c>
      <c r="N530" s="2" t="s">
        <v>926</v>
      </c>
      <c r="O530" s="2" t="s">
        <v>551</v>
      </c>
      <c r="P530" s="2" t="s">
        <v>64</v>
      </c>
      <c r="Q530" s="2" t="s">
        <v>64</v>
      </c>
      <c r="R530" s="2" t="s">
        <v>63</v>
      </c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2" t="s">
        <v>52</v>
      </c>
      <c r="AW530" s="2" t="s">
        <v>1290</v>
      </c>
      <c r="AX530" s="2" t="s">
        <v>52</v>
      </c>
      <c r="AY530" s="2" t="s">
        <v>52</v>
      </c>
    </row>
    <row r="531" spans="1:51" ht="30" customHeight="1">
      <c r="A531" s="8" t="s">
        <v>802</v>
      </c>
      <c r="B531" s="8" t="s">
        <v>678</v>
      </c>
      <c r="C531" s="8" t="s">
        <v>550</v>
      </c>
      <c r="D531" s="9">
        <v>0.02</v>
      </c>
      <c r="E531" s="12">
        <f>단가대비표!O112</f>
        <v>0</v>
      </c>
      <c r="F531" s="13">
        <f>TRUNC(E531*D531,1)</f>
        <v>0</v>
      </c>
      <c r="G531" s="12">
        <f>단가대비표!P112</f>
        <v>184508</v>
      </c>
      <c r="H531" s="13">
        <f>TRUNC(G531*D531,1)</f>
        <v>3690.1</v>
      </c>
      <c r="I531" s="12">
        <f>단가대비표!V112</f>
        <v>0</v>
      </c>
      <c r="J531" s="13">
        <f>TRUNC(I531*D531,1)</f>
        <v>0</v>
      </c>
      <c r="K531" s="12">
        <f t="shared" si="85"/>
        <v>184508</v>
      </c>
      <c r="L531" s="13">
        <f t="shared" si="85"/>
        <v>3690.1</v>
      </c>
      <c r="M531" s="8" t="s">
        <v>52</v>
      </c>
      <c r="N531" s="2" t="s">
        <v>926</v>
      </c>
      <c r="O531" s="2" t="s">
        <v>803</v>
      </c>
      <c r="P531" s="2" t="s">
        <v>64</v>
      </c>
      <c r="Q531" s="2" t="s">
        <v>64</v>
      </c>
      <c r="R531" s="2" t="s">
        <v>63</v>
      </c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2" t="s">
        <v>52</v>
      </c>
      <c r="AW531" s="2" t="s">
        <v>1289</v>
      </c>
      <c r="AX531" s="2" t="s">
        <v>52</v>
      </c>
      <c r="AY531" s="2" t="s">
        <v>52</v>
      </c>
    </row>
    <row r="532" spans="1:51" ht="30" customHeight="1">
      <c r="A532" s="8" t="s">
        <v>548</v>
      </c>
      <c r="B532" s="8" t="s">
        <v>549</v>
      </c>
      <c r="C532" s="8" t="s">
        <v>550</v>
      </c>
      <c r="D532" s="9">
        <v>4.0000000000000001E-3</v>
      </c>
      <c r="E532" s="12">
        <f>단가대비표!O99</f>
        <v>0</v>
      </c>
      <c r="F532" s="13">
        <f>TRUNC(E532*D532,1)</f>
        <v>0</v>
      </c>
      <c r="G532" s="12">
        <f>단가대비표!P99</f>
        <v>125427</v>
      </c>
      <c r="H532" s="13">
        <f>TRUNC(G532*D532,1)</f>
        <v>501.7</v>
      </c>
      <c r="I532" s="12">
        <f>단가대비표!V99</f>
        <v>0</v>
      </c>
      <c r="J532" s="13">
        <f>TRUNC(I532*D532,1)</f>
        <v>0</v>
      </c>
      <c r="K532" s="12">
        <f t="shared" si="85"/>
        <v>125427</v>
      </c>
      <c r="L532" s="13">
        <f t="shared" si="85"/>
        <v>501.7</v>
      </c>
      <c r="M532" s="8" t="s">
        <v>52</v>
      </c>
      <c r="N532" s="2" t="s">
        <v>926</v>
      </c>
      <c r="O532" s="2" t="s">
        <v>551</v>
      </c>
      <c r="P532" s="2" t="s">
        <v>64</v>
      </c>
      <c r="Q532" s="2" t="s">
        <v>64</v>
      </c>
      <c r="R532" s="2" t="s">
        <v>63</v>
      </c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2" t="s">
        <v>52</v>
      </c>
      <c r="AW532" s="2" t="s">
        <v>1290</v>
      </c>
      <c r="AX532" s="2" t="s">
        <v>52</v>
      </c>
      <c r="AY532" s="2" t="s">
        <v>52</v>
      </c>
    </row>
    <row r="533" spans="1:51" ht="30" customHeight="1">
      <c r="A533" s="8" t="s">
        <v>553</v>
      </c>
      <c r="B533" s="8" t="s">
        <v>52</v>
      </c>
      <c r="C533" s="8" t="s">
        <v>52</v>
      </c>
      <c r="D533" s="9"/>
      <c r="E533" s="12"/>
      <c r="F533" s="13">
        <f>TRUNC(SUMIF(N529:N532, N528, F529:F532),0)</f>
        <v>0</v>
      </c>
      <c r="G533" s="12"/>
      <c r="H533" s="13">
        <f>TRUNC(SUMIF(N529:N532, N528, H529:H532),0)</f>
        <v>8383</v>
      </c>
      <c r="I533" s="12"/>
      <c r="J533" s="13">
        <f>TRUNC(SUMIF(N529:N532, N528, J529:J532),0)</f>
        <v>0</v>
      </c>
      <c r="K533" s="12"/>
      <c r="L533" s="13">
        <f>F533+H533+J533</f>
        <v>8383</v>
      </c>
      <c r="M533" s="8" t="s">
        <v>52</v>
      </c>
      <c r="N533" s="2" t="s">
        <v>67</v>
      </c>
      <c r="O533" s="2" t="s">
        <v>67</v>
      </c>
      <c r="P533" s="2" t="s">
        <v>52</v>
      </c>
      <c r="Q533" s="2" t="s">
        <v>52</v>
      </c>
      <c r="R533" s="2" t="s">
        <v>52</v>
      </c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2" t="s">
        <v>52</v>
      </c>
      <c r="AW533" s="2" t="s">
        <v>52</v>
      </c>
      <c r="AX533" s="2" t="s">
        <v>52</v>
      </c>
      <c r="AY533" s="2" t="s">
        <v>52</v>
      </c>
    </row>
    <row r="534" spans="1:51" ht="30" customHeight="1">
      <c r="A534" s="9"/>
      <c r="B534" s="9"/>
      <c r="C534" s="9"/>
      <c r="D534" s="9"/>
      <c r="E534" s="12"/>
      <c r="F534" s="13"/>
      <c r="G534" s="12"/>
      <c r="H534" s="13"/>
      <c r="I534" s="12"/>
      <c r="J534" s="13"/>
      <c r="K534" s="12"/>
      <c r="L534" s="13"/>
      <c r="M534" s="9"/>
    </row>
    <row r="535" spans="1:51" ht="30" customHeight="1">
      <c r="A535" s="183" t="s">
        <v>1291</v>
      </c>
      <c r="B535" s="183"/>
      <c r="C535" s="183"/>
      <c r="D535" s="183"/>
      <c r="E535" s="184"/>
      <c r="F535" s="185"/>
      <c r="G535" s="184"/>
      <c r="H535" s="185"/>
      <c r="I535" s="184"/>
      <c r="J535" s="185"/>
      <c r="K535" s="184"/>
      <c r="L535" s="185"/>
      <c r="M535" s="183"/>
      <c r="N535" s="1" t="s">
        <v>936</v>
      </c>
    </row>
    <row r="536" spans="1:51" ht="30" customHeight="1">
      <c r="A536" s="8" t="s">
        <v>1292</v>
      </c>
      <c r="B536" s="8" t="s">
        <v>678</v>
      </c>
      <c r="C536" s="8" t="s">
        <v>550</v>
      </c>
      <c r="D536" s="9">
        <v>0.1</v>
      </c>
      <c r="E536" s="12">
        <f>단가대비표!O115</f>
        <v>0</v>
      </c>
      <c r="F536" s="13">
        <f>TRUNC(E536*D536,1)</f>
        <v>0</v>
      </c>
      <c r="G536" s="12">
        <f>단가대비표!P115</f>
        <v>159703</v>
      </c>
      <c r="H536" s="13">
        <f>TRUNC(G536*D536,1)</f>
        <v>15970.3</v>
      </c>
      <c r="I536" s="12">
        <f>단가대비표!V115</f>
        <v>0</v>
      </c>
      <c r="J536" s="13">
        <f>TRUNC(I536*D536,1)</f>
        <v>0</v>
      </c>
      <c r="K536" s="12">
        <f t="shared" ref="K536:L538" si="86">TRUNC(E536+G536+I536,1)</f>
        <v>159703</v>
      </c>
      <c r="L536" s="13">
        <f t="shared" si="86"/>
        <v>15970.3</v>
      </c>
      <c r="M536" s="8" t="s">
        <v>52</v>
      </c>
      <c r="N536" s="2" t="s">
        <v>936</v>
      </c>
      <c r="O536" s="2" t="s">
        <v>1293</v>
      </c>
      <c r="P536" s="2" t="s">
        <v>64</v>
      </c>
      <c r="Q536" s="2" t="s">
        <v>64</v>
      </c>
      <c r="R536" s="2" t="s">
        <v>63</v>
      </c>
      <c r="S536" s="3"/>
      <c r="T536" s="3"/>
      <c r="U536" s="3"/>
      <c r="V536" s="3">
        <v>1</v>
      </c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2" t="s">
        <v>52</v>
      </c>
      <c r="AW536" s="2" t="s">
        <v>1294</v>
      </c>
      <c r="AX536" s="2" t="s">
        <v>52</v>
      </c>
      <c r="AY536" s="2" t="s">
        <v>52</v>
      </c>
    </row>
    <row r="537" spans="1:51" ht="30" customHeight="1">
      <c r="A537" s="8" t="s">
        <v>548</v>
      </c>
      <c r="B537" s="8" t="s">
        <v>549</v>
      </c>
      <c r="C537" s="8" t="s">
        <v>550</v>
      </c>
      <c r="D537" s="9">
        <v>0.03</v>
      </c>
      <c r="E537" s="12">
        <f>단가대비표!O99</f>
        <v>0</v>
      </c>
      <c r="F537" s="13">
        <f>TRUNC(E537*D537,1)</f>
        <v>0</v>
      </c>
      <c r="G537" s="12">
        <f>단가대비표!P99</f>
        <v>125427</v>
      </c>
      <c r="H537" s="13">
        <f>TRUNC(G537*D537,1)</f>
        <v>3762.8</v>
      </c>
      <c r="I537" s="12">
        <f>단가대비표!V99</f>
        <v>0</v>
      </c>
      <c r="J537" s="13">
        <f>TRUNC(I537*D537,1)</f>
        <v>0</v>
      </c>
      <c r="K537" s="12">
        <f t="shared" si="86"/>
        <v>125427</v>
      </c>
      <c r="L537" s="13">
        <f t="shared" si="86"/>
        <v>3762.8</v>
      </c>
      <c r="M537" s="8" t="s">
        <v>52</v>
      </c>
      <c r="N537" s="2" t="s">
        <v>936</v>
      </c>
      <c r="O537" s="2" t="s">
        <v>551</v>
      </c>
      <c r="P537" s="2" t="s">
        <v>64</v>
      </c>
      <c r="Q537" s="2" t="s">
        <v>64</v>
      </c>
      <c r="R537" s="2" t="s">
        <v>63</v>
      </c>
      <c r="S537" s="3"/>
      <c r="T537" s="3"/>
      <c r="U537" s="3"/>
      <c r="V537" s="3">
        <v>1</v>
      </c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2" t="s">
        <v>52</v>
      </c>
      <c r="AW537" s="2" t="s">
        <v>1295</v>
      </c>
      <c r="AX537" s="2" t="s">
        <v>52</v>
      </c>
      <c r="AY537" s="2" t="s">
        <v>52</v>
      </c>
    </row>
    <row r="538" spans="1:51" ht="30" customHeight="1">
      <c r="A538" s="8" t="s">
        <v>559</v>
      </c>
      <c r="B538" s="8" t="s">
        <v>1043</v>
      </c>
      <c r="C538" s="8" t="s">
        <v>341</v>
      </c>
      <c r="D538" s="9">
        <v>1</v>
      </c>
      <c r="E538" s="12">
        <v>0</v>
      </c>
      <c r="F538" s="13">
        <f>TRUNC(E538*D538,1)</f>
        <v>0</v>
      </c>
      <c r="G538" s="12">
        <v>0</v>
      </c>
      <c r="H538" s="13">
        <f>TRUNC(G538*D538,1)</f>
        <v>0</v>
      </c>
      <c r="I538" s="12">
        <f>TRUNC(SUMIF(V536:V538, RIGHTB(O538, 1), H536:H538)*U538, 2)</f>
        <v>591.99</v>
      </c>
      <c r="J538" s="13">
        <f>TRUNC(I538*D538,1)</f>
        <v>591.9</v>
      </c>
      <c r="K538" s="12">
        <f t="shared" si="86"/>
        <v>591.9</v>
      </c>
      <c r="L538" s="13">
        <f t="shared" si="86"/>
        <v>591.9</v>
      </c>
      <c r="M538" s="8" t="s">
        <v>52</v>
      </c>
      <c r="N538" s="2" t="s">
        <v>936</v>
      </c>
      <c r="O538" s="2" t="s">
        <v>561</v>
      </c>
      <c r="P538" s="2" t="s">
        <v>64</v>
      </c>
      <c r="Q538" s="2" t="s">
        <v>64</v>
      </c>
      <c r="R538" s="2" t="s">
        <v>64</v>
      </c>
      <c r="S538" s="3">
        <v>1</v>
      </c>
      <c r="T538" s="3">
        <v>2</v>
      </c>
      <c r="U538" s="3">
        <v>0.03</v>
      </c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2" t="s">
        <v>52</v>
      </c>
      <c r="AW538" s="2" t="s">
        <v>1296</v>
      </c>
      <c r="AX538" s="2" t="s">
        <v>52</v>
      </c>
      <c r="AY538" s="2" t="s">
        <v>52</v>
      </c>
    </row>
    <row r="539" spans="1:51" ht="30" customHeight="1">
      <c r="A539" s="8" t="s">
        <v>553</v>
      </c>
      <c r="B539" s="8" t="s">
        <v>52</v>
      </c>
      <c r="C539" s="8" t="s">
        <v>52</v>
      </c>
      <c r="D539" s="9"/>
      <c r="E539" s="12"/>
      <c r="F539" s="13">
        <f>TRUNC(SUMIF(N536:N538, N535, F536:F538),0)</f>
        <v>0</v>
      </c>
      <c r="G539" s="12"/>
      <c r="H539" s="13">
        <f>TRUNC(SUMIF(N536:N538, N535, H536:H538),0)</f>
        <v>19733</v>
      </c>
      <c r="I539" s="12"/>
      <c r="J539" s="13">
        <f>TRUNC(SUMIF(N536:N538, N535, J536:J538),0)</f>
        <v>591</v>
      </c>
      <c r="K539" s="12"/>
      <c r="L539" s="13">
        <f>F539+H539+J539</f>
        <v>20324</v>
      </c>
      <c r="M539" s="8" t="s">
        <v>52</v>
      </c>
      <c r="N539" s="2" t="s">
        <v>67</v>
      </c>
      <c r="O539" s="2" t="s">
        <v>67</v>
      </c>
      <c r="P539" s="2" t="s">
        <v>52</v>
      </c>
      <c r="Q539" s="2" t="s">
        <v>52</v>
      </c>
      <c r="R539" s="2" t="s">
        <v>52</v>
      </c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2" t="s">
        <v>52</v>
      </c>
      <c r="AW539" s="2" t="s">
        <v>52</v>
      </c>
      <c r="AX539" s="2" t="s">
        <v>52</v>
      </c>
      <c r="AY539" s="2" t="s">
        <v>52</v>
      </c>
    </row>
    <row r="540" spans="1:51" ht="30" customHeight="1">
      <c r="A540" s="9"/>
      <c r="B540" s="9"/>
      <c r="C540" s="9"/>
      <c r="D540" s="9"/>
      <c r="E540" s="12"/>
      <c r="F540" s="13"/>
      <c r="G540" s="12"/>
      <c r="H540" s="13"/>
      <c r="I540" s="12"/>
      <c r="J540" s="13"/>
      <c r="K540" s="12"/>
      <c r="L540" s="13"/>
      <c r="M540" s="9"/>
    </row>
    <row r="541" spans="1:51" ht="30" customHeight="1">
      <c r="A541" s="183" t="s">
        <v>1297</v>
      </c>
      <c r="B541" s="183"/>
      <c r="C541" s="183"/>
      <c r="D541" s="183"/>
      <c r="E541" s="184"/>
      <c r="F541" s="185"/>
      <c r="G541" s="184"/>
      <c r="H541" s="185"/>
      <c r="I541" s="184"/>
      <c r="J541" s="185"/>
      <c r="K541" s="184"/>
      <c r="L541" s="185"/>
      <c r="M541" s="183"/>
      <c r="N541" s="1" t="s">
        <v>1298</v>
      </c>
    </row>
    <row r="542" spans="1:51" ht="30" customHeight="1">
      <c r="A542" s="8" t="s">
        <v>1299</v>
      </c>
      <c r="B542" s="8" t="s">
        <v>866</v>
      </c>
      <c r="C542" s="8" t="s">
        <v>323</v>
      </c>
      <c r="D542" s="9">
        <v>0.2576</v>
      </c>
      <c r="E542" s="12">
        <f>단가대비표!O12</f>
        <v>0</v>
      </c>
      <c r="F542" s="13">
        <f>TRUNC(E542*D542,1)</f>
        <v>0</v>
      </c>
      <c r="G542" s="12">
        <f>단가대비표!P12</f>
        <v>0</v>
      </c>
      <c r="H542" s="13">
        <f>TRUNC(G542*D542,1)</f>
        <v>0</v>
      </c>
      <c r="I542" s="12">
        <f>단가대비표!V12</f>
        <v>59916</v>
      </c>
      <c r="J542" s="13">
        <f>TRUNC(I542*D542,1)</f>
        <v>15434.3</v>
      </c>
      <c r="K542" s="12">
        <f t="shared" ref="K542:L545" si="87">TRUNC(E542+G542+I542,1)</f>
        <v>59916</v>
      </c>
      <c r="L542" s="13">
        <f t="shared" si="87"/>
        <v>15434.3</v>
      </c>
      <c r="M542" s="8" t="s">
        <v>978</v>
      </c>
      <c r="N542" s="2" t="s">
        <v>1298</v>
      </c>
      <c r="O542" s="2" t="s">
        <v>1301</v>
      </c>
      <c r="P542" s="2" t="s">
        <v>64</v>
      </c>
      <c r="Q542" s="2" t="s">
        <v>64</v>
      </c>
      <c r="R542" s="2" t="s">
        <v>63</v>
      </c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2" t="s">
        <v>52</v>
      </c>
      <c r="AW542" s="2" t="s">
        <v>1302</v>
      </c>
      <c r="AX542" s="2" t="s">
        <v>52</v>
      </c>
      <c r="AY542" s="2" t="s">
        <v>52</v>
      </c>
    </row>
    <row r="543" spans="1:51" ht="30" customHeight="1">
      <c r="A543" s="8" t="s">
        <v>981</v>
      </c>
      <c r="B543" s="8" t="s">
        <v>982</v>
      </c>
      <c r="C543" s="8" t="s">
        <v>626</v>
      </c>
      <c r="D543" s="9">
        <v>16.5</v>
      </c>
      <c r="E543" s="12">
        <f>단가대비표!O22</f>
        <v>1285</v>
      </c>
      <c r="F543" s="13">
        <f>TRUNC(E543*D543,1)</f>
        <v>21202.5</v>
      </c>
      <c r="G543" s="12">
        <f>단가대비표!P22</f>
        <v>0</v>
      </c>
      <c r="H543" s="13">
        <f>TRUNC(G543*D543,1)</f>
        <v>0</v>
      </c>
      <c r="I543" s="12">
        <f>단가대비표!V22</f>
        <v>0</v>
      </c>
      <c r="J543" s="13">
        <f>TRUNC(I543*D543,1)</f>
        <v>0</v>
      </c>
      <c r="K543" s="12">
        <f t="shared" si="87"/>
        <v>1285</v>
      </c>
      <c r="L543" s="13">
        <f t="shared" si="87"/>
        <v>21202.5</v>
      </c>
      <c r="M543" s="8" t="s">
        <v>52</v>
      </c>
      <c r="N543" s="2" t="s">
        <v>1298</v>
      </c>
      <c r="O543" s="2" t="s">
        <v>983</v>
      </c>
      <c r="P543" s="2" t="s">
        <v>64</v>
      </c>
      <c r="Q543" s="2" t="s">
        <v>64</v>
      </c>
      <c r="R543" s="2" t="s">
        <v>63</v>
      </c>
      <c r="S543" s="3"/>
      <c r="T543" s="3"/>
      <c r="U543" s="3"/>
      <c r="V543" s="3">
        <v>1</v>
      </c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2" t="s">
        <v>52</v>
      </c>
      <c r="AW543" s="2" t="s">
        <v>1303</v>
      </c>
      <c r="AX543" s="2" t="s">
        <v>52</v>
      </c>
      <c r="AY543" s="2" t="s">
        <v>52</v>
      </c>
    </row>
    <row r="544" spans="1:51" ht="30" customHeight="1">
      <c r="A544" s="8" t="s">
        <v>638</v>
      </c>
      <c r="B544" s="8" t="s">
        <v>1260</v>
      </c>
      <c r="C544" s="8" t="s">
        <v>341</v>
      </c>
      <c r="D544" s="9">
        <v>1</v>
      </c>
      <c r="E544" s="12">
        <f>TRUNC(SUMIF(V542:V545, RIGHTB(O544, 1), F542:F545)*U544, 2)</f>
        <v>8268.9699999999993</v>
      </c>
      <c r="F544" s="13">
        <f>TRUNC(E544*D544,1)</f>
        <v>8268.9</v>
      </c>
      <c r="G544" s="12">
        <v>0</v>
      </c>
      <c r="H544" s="13">
        <f>TRUNC(G544*D544,1)</f>
        <v>0</v>
      </c>
      <c r="I544" s="12">
        <v>0</v>
      </c>
      <c r="J544" s="13">
        <f>TRUNC(I544*D544,1)</f>
        <v>0</v>
      </c>
      <c r="K544" s="12">
        <f t="shared" si="87"/>
        <v>8268.9</v>
      </c>
      <c r="L544" s="13">
        <f t="shared" si="87"/>
        <v>8268.9</v>
      </c>
      <c r="M544" s="8" t="s">
        <v>52</v>
      </c>
      <c r="N544" s="2" t="s">
        <v>1298</v>
      </c>
      <c r="O544" s="2" t="s">
        <v>561</v>
      </c>
      <c r="P544" s="2" t="s">
        <v>64</v>
      </c>
      <c r="Q544" s="2" t="s">
        <v>64</v>
      </c>
      <c r="R544" s="2" t="s">
        <v>64</v>
      </c>
      <c r="S544" s="3">
        <v>0</v>
      </c>
      <c r="T544" s="3">
        <v>0</v>
      </c>
      <c r="U544" s="3">
        <v>0.39</v>
      </c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2" t="s">
        <v>52</v>
      </c>
      <c r="AW544" s="2" t="s">
        <v>1304</v>
      </c>
      <c r="AX544" s="2" t="s">
        <v>52</v>
      </c>
      <c r="AY544" s="2" t="s">
        <v>52</v>
      </c>
    </row>
    <row r="545" spans="1:51" ht="30" customHeight="1">
      <c r="A545" s="8" t="s">
        <v>987</v>
      </c>
      <c r="B545" s="8" t="s">
        <v>549</v>
      </c>
      <c r="C545" s="8" t="s">
        <v>550</v>
      </c>
      <c r="D545" s="9">
        <v>1</v>
      </c>
      <c r="E545" s="12">
        <f>TRUNC(단가대비표!O116*1/8*16/12*25/20, 1)</f>
        <v>0</v>
      </c>
      <c r="F545" s="13">
        <f>TRUNC(E545*D545,1)</f>
        <v>0</v>
      </c>
      <c r="G545" s="12">
        <f>TRUNC(단가대비표!P116*1/8*16/12*25/20, 1)</f>
        <v>38972.699999999997</v>
      </c>
      <c r="H545" s="13">
        <f>TRUNC(G545*D545,1)</f>
        <v>38972.699999999997</v>
      </c>
      <c r="I545" s="12">
        <f>TRUNC(단가대비표!V116*1/8*16/12*25/20, 1)</f>
        <v>0</v>
      </c>
      <c r="J545" s="13">
        <f>TRUNC(I545*D545,1)</f>
        <v>0</v>
      </c>
      <c r="K545" s="12">
        <f t="shared" si="87"/>
        <v>38972.699999999997</v>
      </c>
      <c r="L545" s="13">
        <f t="shared" si="87"/>
        <v>38972.699999999997</v>
      </c>
      <c r="M545" s="8" t="s">
        <v>52</v>
      </c>
      <c r="N545" s="2" t="s">
        <v>1298</v>
      </c>
      <c r="O545" s="2" t="s">
        <v>988</v>
      </c>
      <c r="P545" s="2" t="s">
        <v>64</v>
      </c>
      <c r="Q545" s="2" t="s">
        <v>64</v>
      </c>
      <c r="R545" s="2" t="s">
        <v>63</v>
      </c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2" t="s">
        <v>52</v>
      </c>
      <c r="AW545" s="2" t="s">
        <v>1305</v>
      </c>
      <c r="AX545" s="2" t="s">
        <v>63</v>
      </c>
      <c r="AY545" s="2" t="s">
        <v>52</v>
      </c>
    </row>
    <row r="546" spans="1:51" ht="30" customHeight="1">
      <c r="A546" s="8" t="s">
        <v>553</v>
      </c>
      <c r="B546" s="8" t="s">
        <v>52</v>
      </c>
      <c r="C546" s="8" t="s">
        <v>52</v>
      </c>
      <c r="D546" s="9"/>
      <c r="E546" s="12"/>
      <c r="F546" s="13">
        <f>TRUNC(SUMIF(N542:N545, N541, F542:F545),0)</f>
        <v>29471</v>
      </c>
      <c r="G546" s="12"/>
      <c r="H546" s="13">
        <f>TRUNC(SUMIF(N542:N545, N541, H542:H545),0)</f>
        <v>38972</v>
      </c>
      <c r="I546" s="12"/>
      <c r="J546" s="13">
        <f>TRUNC(SUMIF(N542:N545, N541, J542:J545),0)</f>
        <v>15434</v>
      </c>
      <c r="K546" s="12"/>
      <c r="L546" s="13">
        <f>F546+H546+J546</f>
        <v>83877</v>
      </c>
      <c r="M546" s="8" t="s">
        <v>52</v>
      </c>
      <c r="N546" s="2" t="s">
        <v>67</v>
      </c>
      <c r="O546" s="2" t="s">
        <v>67</v>
      </c>
      <c r="P546" s="2" t="s">
        <v>52</v>
      </c>
      <c r="Q546" s="2" t="s">
        <v>52</v>
      </c>
      <c r="R546" s="2" t="s">
        <v>52</v>
      </c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2" t="s">
        <v>52</v>
      </c>
      <c r="AW546" s="2" t="s">
        <v>52</v>
      </c>
      <c r="AX546" s="2" t="s">
        <v>52</v>
      </c>
      <c r="AY546" s="2" t="s">
        <v>52</v>
      </c>
    </row>
    <row r="547" spans="1:51" ht="30" customHeight="1">
      <c r="A547" s="9"/>
      <c r="B547" s="9"/>
      <c r="C547" s="9"/>
      <c r="D547" s="9"/>
      <c r="E547" s="12"/>
      <c r="F547" s="13"/>
      <c r="G547" s="12"/>
      <c r="H547" s="13"/>
      <c r="I547" s="12"/>
      <c r="J547" s="13"/>
      <c r="K547" s="12"/>
      <c r="L547" s="13"/>
      <c r="M547" s="9"/>
    </row>
    <row r="548" spans="1:51" ht="30" customHeight="1">
      <c r="A548" s="183" t="s">
        <v>1306</v>
      </c>
      <c r="B548" s="183"/>
      <c r="C548" s="183"/>
      <c r="D548" s="183"/>
      <c r="E548" s="184"/>
      <c r="F548" s="185"/>
      <c r="G548" s="184"/>
      <c r="H548" s="185"/>
      <c r="I548" s="184"/>
      <c r="J548" s="185"/>
      <c r="K548" s="184"/>
      <c r="L548" s="185"/>
      <c r="M548" s="183"/>
      <c r="N548" s="1" t="s">
        <v>1307</v>
      </c>
    </row>
    <row r="549" spans="1:51" ht="30" customHeight="1">
      <c r="A549" s="8" t="s">
        <v>1308</v>
      </c>
      <c r="B549" s="8" t="s">
        <v>1309</v>
      </c>
      <c r="C549" s="8" t="s">
        <v>323</v>
      </c>
      <c r="D549" s="9">
        <v>0.25979999999999998</v>
      </c>
      <c r="E549" s="12">
        <f>단가대비표!O11</f>
        <v>0</v>
      </c>
      <c r="F549" s="13">
        <f>TRUNC(E549*D549,1)</f>
        <v>0</v>
      </c>
      <c r="G549" s="12">
        <f>단가대비표!P11</f>
        <v>0</v>
      </c>
      <c r="H549" s="13">
        <f>TRUNC(G549*D549,1)</f>
        <v>0</v>
      </c>
      <c r="I549" s="12">
        <f>단가대비표!V11</f>
        <v>68667</v>
      </c>
      <c r="J549" s="13">
        <f>TRUNC(I549*D549,1)</f>
        <v>17839.599999999999</v>
      </c>
      <c r="K549" s="12">
        <f t="shared" ref="K549:L552" si="88">TRUNC(E549+G549+I549,1)</f>
        <v>68667</v>
      </c>
      <c r="L549" s="13">
        <f t="shared" si="88"/>
        <v>17839.599999999999</v>
      </c>
      <c r="M549" s="8" t="s">
        <v>978</v>
      </c>
      <c r="N549" s="2" t="s">
        <v>1307</v>
      </c>
      <c r="O549" s="2" t="s">
        <v>1311</v>
      </c>
      <c r="P549" s="2" t="s">
        <v>64</v>
      </c>
      <c r="Q549" s="2" t="s">
        <v>64</v>
      </c>
      <c r="R549" s="2" t="s">
        <v>63</v>
      </c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2" t="s">
        <v>52</v>
      </c>
      <c r="AW549" s="2" t="s">
        <v>1312</v>
      </c>
      <c r="AX549" s="2" t="s">
        <v>52</v>
      </c>
      <c r="AY549" s="2" t="s">
        <v>52</v>
      </c>
    </row>
    <row r="550" spans="1:51" ht="30" customHeight="1">
      <c r="A550" s="8" t="s">
        <v>981</v>
      </c>
      <c r="B550" s="8" t="s">
        <v>982</v>
      </c>
      <c r="C550" s="8" t="s">
        <v>626</v>
      </c>
      <c r="D550" s="9">
        <v>10.3</v>
      </c>
      <c r="E550" s="12">
        <f>단가대비표!O22</f>
        <v>1285</v>
      </c>
      <c r="F550" s="13">
        <f>TRUNC(E550*D550,1)</f>
        <v>13235.5</v>
      </c>
      <c r="G550" s="12">
        <f>단가대비표!P22</f>
        <v>0</v>
      </c>
      <c r="H550" s="13">
        <f>TRUNC(G550*D550,1)</f>
        <v>0</v>
      </c>
      <c r="I550" s="12">
        <f>단가대비표!V22</f>
        <v>0</v>
      </c>
      <c r="J550" s="13">
        <f>TRUNC(I550*D550,1)</f>
        <v>0</v>
      </c>
      <c r="K550" s="12">
        <f t="shared" si="88"/>
        <v>1285</v>
      </c>
      <c r="L550" s="13">
        <f t="shared" si="88"/>
        <v>13235.5</v>
      </c>
      <c r="M550" s="8" t="s">
        <v>52</v>
      </c>
      <c r="N550" s="2" t="s">
        <v>1307</v>
      </c>
      <c r="O550" s="2" t="s">
        <v>983</v>
      </c>
      <c r="P550" s="2" t="s">
        <v>64</v>
      </c>
      <c r="Q550" s="2" t="s">
        <v>64</v>
      </c>
      <c r="R550" s="2" t="s">
        <v>63</v>
      </c>
      <c r="S550" s="3"/>
      <c r="T550" s="3"/>
      <c r="U550" s="3"/>
      <c r="V550" s="3">
        <v>1</v>
      </c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2" t="s">
        <v>52</v>
      </c>
      <c r="AW550" s="2" t="s">
        <v>1313</v>
      </c>
      <c r="AX550" s="2" t="s">
        <v>52</v>
      </c>
      <c r="AY550" s="2" t="s">
        <v>52</v>
      </c>
    </row>
    <row r="551" spans="1:51" ht="30" customHeight="1">
      <c r="A551" s="8" t="s">
        <v>638</v>
      </c>
      <c r="B551" s="8" t="s">
        <v>1314</v>
      </c>
      <c r="C551" s="8" t="s">
        <v>341</v>
      </c>
      <c r="D551" s="9">
        <v>1</v>
      </c>
      <c r="E551" s="12">
        <f>TRUNC(SUMIF(V549:V552, RIGHTB(O551, 1), F549:F552)*U551, 2)</f>
        <v>2647.1</v>
      </c>
      <c r="F551" s="13">
        <f>TRUNC(E551*D551,1)</f>
        <v>2647.1</v>
      </c>
      <c r="G551" s="12">
        <v>0</v>
      </c>
      <c r="H551" s="13">
        <f>TRUNC(G551*D551,1)</f>
        <v>0</v>
      </c>
      <c r="I551" s="12">
        <v>0</v>
      </c>
      <c r="J551" s="13">
        <f>TRUNC(I551*D551,1)</f>
        <v>0</v>
      </c>
      <c r="K551" s="12">
        <f t="shared" si="88"/>
        <v>2647.1</v>
      </c>
      <c r="L551" s="13">
        <f t="shared" si="88"/>
        <v>2647.1</v>
      </c>
      <c r="M551" s="8" t="s">
        <v>52</v>
      </c>
      <c r="N551" s="2" t="s">
        <v>1307</v>
      </c>
      <c r="O551" s="2" t="s">
        <v>561</v>
      </c>
      <c r="P551" s="2" t="s">
        <v>64</v>
      </c>
      <c r="Q551" s="2" t="s">
        <v>64</v>
      </c>
      <c r="R551" s="2" t="s">
        <v>64</v>
      </c>
      <c r="S551" s="3">
        <v>0</v>
      </c>
      <c r="T551" s="3">
        <v>0</v>
      </c>
      <c r="U551" s="3">
        <v>0.2</v>
      </c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2" t="s">
        <v>52</v>
      </c>
      <c r="AW551" s="2" t="s">
        <v>1315</v>
      </c>
      <c r="AX551" s="2" t="s">
        <v>52</v>
      </c>
      <c r="AY551" s="2" t="s">
        <v>52</v>
      </c>
    </row>
    <row r="552" spans="1:51" ht="30" customHeight="1">
      <c r="A552" s="8" t="s">
        <v>1316</v>
      </c>
      <c r="B552" s="8" t="s">
        <v>549</v>
      </c>
      <c r="C552" s="8" t="s">
        <v>550</v>
      </c>
      <c r="D552" s="9">
        <v>1</v>
      </c>
      <c r="E552" s="12">
        <f>TRUNC(단가대비표!O117*1/8*16/12*25/20, 1)</f>
        <v>0</v>
      </c>
      <c r="F552" s="13">
        <f>TRUNC(E552*D552,1)</f>
        <v>0</v>
      </c>
      <c r="G552" s="12">
        <f>TRUNC(단가대비표!P117*1/8*16/12*25/20, 1)</f>
        <v>33064.1</v>
      </c>
      <c r="H552" s="13">
        <f>TRUNC(G552*D552,1)</f>
        <v>33064.1</v>
      </c>
      <c r="I552" s="12">
        <f>TRUNC(단가대비표!V117*1/8*16/12*25/20, 1)</f>
        <v>0</v>
      </c>
      <c r="J552" s="13">
        <f>TRUNC(I552*D552,1)</f>
        <v>0</v>
      </c>
      <c r="K552" s="12">
        <f t="shared" si="88"/>
        <v>33064.1</v>
      </c>
      <c r="L552" s="13">
        <f t="shared" si="88"/>
        <v>33064.1</v>
      </c>
      <c r="M552" s="8" t="s">
        <v>52</v>
      </c>
      <c r="N552" s="2" t="s">
        <v>1307</v>
      </c>
      <c r="O552" s="2" t="s">
        <v>1317</v>
      </c>
      <c r="P552" s="2" t="s">
        <v>64</v>
      </c>
      <c r="Q552" s="2" t="s">
        <v>64</v>
      </c>
      <c r="R552" s="2" t="s">
        <v>63</v>
      </c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2" t="s">
        <v>52</v>
      </c>
      <c r="AW552" s="2" t="s">
        <v>1318</v>
      </c>
      <c r="AX552" s="2" t="s">
        <v>63</v>
      </c>
      <c r="AY552" s="2" t="s">
        <v>52</v>
      </c>
    </row>
    <row r="553" spans="1:51" ht="30" customHeight="1">
      <c r="A553" s="8" t="s">
        <v>553</v>
      </c>
      <c r="B553" s="8" t="s">
        <v>52</v>
      </c>
      <c r="C553" s="8" t="s">
        <v>52</v>
      </c>
      <c r="D553" s="9"/>
      <c r="E553" s="12"/>
      <c r="F553" s="13">
        <f>TRUNC(SUMIF(N549:N552, N548, F549:F552),0)</f>
        <v>15882</v>
      </c>
      <c r="G553" s="12"/>
      <c r="H553" s="13">
        <f>TRUNC(SUMIF(N549:N552, N548, H549:H552),0)</f>
        <v>33064</v>
      </c>
      <c r="I553" s="12"/>
      <c r="J553" s="13">
        <f>TRUNC(SUMIF(N549:N552, N548, J549:J552),0)</f>
        <v>17839</v>
      </c>
      <c r="K553" s="12"/>
      <c r="L553" s="13">
        <f>F553+H553+J553</f>
        <v>66785</v>
      </c>
      <c r="M553" s="8" t="s">
        <v>52</v>
      </c>
      <c r="N553" s="2" t="s">
        <v>67</v>
      </c>
      <c r="O553" s="2" t="s">
        <v>67</v>
      </c>
      <c r="P553" s="2" t="s">
        <v>52</v>
      </c>
      <c r="Q553" s="2" t="s">
        <v>52</v>
      </c>
      <c r="R553" s="2" t="s">
        <v>52</v>
      </c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2" t="s">
        <v>52</v>
      </c>
      <c r="AW553" s="2" t="s">
        <v>52</v>
      </c>
      <c r="AX553" s="2" t="s">
        <v>52</v>
      </c>
      <c r="AY553" s="2" t="s">
        <v>52</v>
      </c>
    </row>
  </sheetData>
  <mergeCells count="136">
    <mergeCell ref="A515:M515"/>
    <mergeCell ref="A522:M522"/>
    <mergeCell ref="A528:M528"/>
    <mergeCell ref="A535:M535"/>
    <mergeCell ref="A541:M541"/>
    <mergeCell ref="A548:M548"/>
    <mergeCell ref="A475:M475"/>
    <mergeCell ref="A482:M482"/>
    <mergeCell ref="A486:M486"/>
    <mergeCell ref="A496:M496"/>
    <mergeCell ref="A502:M502"/>
    <mergeCell ref="A509:M509"/>
    <mergeCell ref="A432:M432"/>
    <mergeCell ref="A445:M445"/>
    <mergeCell ref="A451:M451"/>
    <mergeCell ref="A457:M457"/>
    <mergeCell ref="A461:M461"/>
    <mergeCell ref="A468:M468"/>
    <mergeCell ref="A386:M386"/>
    <mergeCell ref="A396:M396"/>
    <mergeCell ref="A401:M401"/>
    <mergeCell ref="A408:M408"/>
    <mergeCell ref="A414:M414"/>
    <mergeCell ref="A419:M419"/>
    <mergeCell ref="A347:M347"/>
    <mergeCell ref="A360:M360"/>
    <mergeCell ref="A364:M364"/>
    <mergeCell ref="A369:M369"/>
    <mergeCell ref="A375:M375"/>
    <mergeCell ref="A381:M381"/>
    <mergeCell ref="A294:M294"/>
    <mergeCell ref="A298:M298"/>
    <mergeCell ref="A303:M303"/>
    <mergeCell ref="A308:M308"/>
    <mergeCell ref="A321:M321"/>
    <mergeCell ref="A334:M334"/>
    <mergeCell ref="A259:M259"/>
    <mergeCell ref="A265:M265"/>
    <mergeCell ref="A271:M271"/>
    <mergeCell ref="A277:M277"/>
    <mergeCell ref="A283:M283"/>
    <mergeCell ref="A290:M290"/>
    <mergeCell ref="A225:M225"/>
    <mergeCell ref="A231:M231"/>
    <mergeCell ref="A238:M238"/>
    <mergeCell ref="A242:M242"/>
    <mergeCell ref="A247:M247"/>
    <mergeCell ref="A253:M253"/>
    <mergeCell ref="A190:M190"/>
    <mergeCell ref="A196:M196"/>
    <mergeCell ref="A205:M205"/>
    <mergeCell ref="A210:M210"/>
    <mergeCell ref="A214:M214"/>
    <mergeCell ref="A219:M219"/>
    <mergeCell ref="A156:M156"/>
    <mergeCell ref="A162:M162"/>
    <mergeCell ref="A171:M171"/>
    <mergeCell ref="A175:M175"/>
    <mergeCell ref="A179:M179"/>
    <mergeCell ref="A184:M184"/>
    <mergeCell ref="A127:M127"/>
    <mergeCell ref="A133:M133"/>
    <mergeCell ref="A139:M139"/>
    <mergeCell ref="A143:M143"/>
    <mergeCell ref="A147:M147"/>
    <mergeCell ref="A151:M151"/>
    <mergeCell ref="A94:M94"/>
    <mergeCell ref="A100:M100"/>
    <mergeCell ref="A105:M105"/>
    <mergeCell ref="A113:M113"/>
    <mergeCell ref="A117:M117"/>
    <mergeCell ref="A122:M122"/>
    <mergeCell ref="A58:M58"/>
    <mergeCell ref="A62:M62"/>
    <mergeCell ref="A67:M67"/>
    <mergeCell ref="A73:M73"/>
    <mergeCell ref="A83:M83"/>
    <mergeCell ref="A87:M87"/>
    <mergeCell ref="A32:M32"/>
    <mergeCell ref="A38:M38"/>
    <mergeCell ref="A42:M42"/>
    <mergeCell ref="A46:M46"/>
    <mergeCell ref="A50:M50"/>
    <mergeCell ref="A54:M54"/>
    <mergeCell ref="A4:M4"/>
    <mergeCell ref="A8:M8"/>
    <mergeCell ref="A14:M14"/>
    <mergeCell ref="A18:M18"/>
    <mergeCell ref="A22:M22"/>
    <mergeCell ref="A27:M27"/>
    <mergeCell ref="AR2:AR3"/>
    <mergeCell ref="AS2:AS3"/>
    <mergeCell ref="AT2:AT3"/>
    <mergeCell ref="AF2:AF3"/>
    <mergeCell ref="AG2:AG3"/>
    <mergeCell ref="AH2:AH3"/>
    <mergeCell ref="AI2:AI3"/>
    <mergeCell ref="AJ2:AJ3"/>
    <mergeCell ref="AK2:AK3"/>
    <mergeCell ref="Z2:Z3"/>
    <mergeCell ref="AA2:AA3"/>
    <mergeCell ref="AB2:AB3"/>
    <mergeCell ref="AC2:AC3"/>
    <mergeCell ref="AD2:AD3"/>
    <mergeCell ref="AE2:AE3"/>
    <mergeCell ref="T2:T3"/>
    <mergeCell ref="U2:U3"/>
    <mergeCell ref="V2:V3"/>
    <mergeCell ref="AU2:AU3"/>
    <mergeCell ref="AV2:AV3"/>
    <mergeCell ref="AW2:AW3"/>
    <mergeCell ref="AL2:AL3"/>
    <mergeCell ref="AM2:AM3"/>
    <mergeCell ref="AN2:AN3"/>
    <mergeCell ref="AO2:AO3"/>
    <mergeCell ref="AP2:AP3"/>
    <mergeCell ref="AQ2:AQ3"/>
    <mergeCell ref="W2:W3"/>
    <mergeCell ref="X2:X3"/>
    <mergeCell ref="Y2:Y3"/>
    <mergeCell ref="N2:N3"/>
    <mergeCell ref="O2:O3"/>
    <mergeCell ref="P2:P3"/>
    <mergeCell ref="Q2:Q3"/>
    <mergeCell ref="R2:R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8"/>
  <sheetViews>
    <sheetView topLeftCell="B1" workbookViewId="0">
      <selection sqref="A1:J1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</cols>
  <sheetData>
    <row r="1" spans="1:11" ht="30" customHeight="1">
      <c r="A1" s="178" t="s">
        <v>1319</v>
      </c>
      <c r="B1" s="178"/>
      <c r="C1" s="178"/>
      <c r="D1" s="178"/>
      <c r="E1" s="178"/>
      <c r="F1" s="178"/>
      <c r="G1" s="178"/>
      <c r="H1" s="178"/>
      <c r="I1" s="178"/>
      <c r="J1" s="178"/>
    </row>
    <row r="2" spans="1:11" ht="30" customHeight="1">
      <c r="A2" s="179" t="s">
        <v>1</v>
      </c>
      <c r="B2" s="179"/>
      <c r="C2" s="179"/>
      <c r="D2" s="179"/>
      <c r="E2" s="179"/>
      <c r="F2" s="179"/>
      <c r="G2" s="179"/>
      <c r="H2" s="179"/>
      <c r="I2" s="179"/>
      <c r="J2" s="179"/>
    </row>
    <row r="3" spans="1:11" ht="30" customHeight="1">
      <c r="A3" s="4" t="s">
        <v>528</v>
      </c>
      <c r="B3" s="4" t="s">
        <v>2</v>
      </c>
      <c r="C3" s="4" t="s">
        <v>3</v>
      </c>
      <c r="D3" s="4" t="s">
        <v>4</v>
      </c>
      <c r="E3" s="4" t="s">
        <v>529</v>
      </c>
      <c r="F3" s="4" t="s">
        <v>530</v>
      </c>
      <c r="G3" s="4" t="s">
        <v>531</v>
      </c>
      <c r="H3" s="4" t="s">
        <v>532</v>
      </c>
      <c r="I3" s="4" t="s">
        <v>533</v>
      </c>
      <c r="J3" s="4" t="s">
        <v>1320</v>
      </c>
      <c r="K3" s="1" t="s">
        <v>1321</v>
      </c>
    </row>
    <row r="4" spans="1:11" ht="30" customHeight="1">
      <c r="A4" s="8" t="s">
        <v>377</v>
      </c>
      <c r="B4" s="8" t="s">
        <v>374</v>
      </c>
      <c r="C4" s="8" t="s">
        <v>375</v>
      </c>
      <c r="D4" s="8" t="s">
        <v>70</v>
      </c>
      <c r="E4" s="14">
        <v>308</v>
      </c>
      <c r="F4" s="14">
        <v>660</v>
      </c>
      <c r="G4" s="14">
        <v>359</v>
      </c>
      <c r="H4" s="14">
        <v>1327</v>
      </c>
      <c r="I4" s="8" t="s">
        <v>376</v>
      </c>
      <c r="J4" s="8" t="s">
        <v>52</v>
      </c>
      <c r="K4" s="2" t="s">
        <v>377</v>
      </c>
    </row>
    <row r="5" spans="1:11" ht="30" customHeight="1">
      <c r="A5" s="8" t="s">
        <v>382</v>
      </c>
      <c r="B5" s="8" t="s">
        <v>379</v>
      </c>
      <c r="C5" s="8" t="s">
        <v>380</v>
      </c>
      <c r="D5" s="8" t="s">
        <v>70</v>
      </c>
      <c r="E5" s="14">
        <v>470</v>
      </c>
      <c r="F5" s="14">
        <v>6349</v>
      </c>
      <c r="G5" s="14">
        <v>362</v>
      </c>
      <c r="H5" s="14">
        <v>7181</v>
      </c>
      <c r="I5" s="8" t="s">
        <v>381</v>
      </c>
      <c r="J5" s="8" t="s">
        <v>52</v>
      </c>
      <c r="K5" s="2" t="s">
        <v>382</v>
      </c>
    </row>
    <row r="6" spans="1:11" ht="30" customHeight="1">
      <c r="A6" s="8" t="s">
        <v>387</v>
      </c>
      <c r="B6" s="8" t="s">
        <v>384</v>
      </c>
      <c r="C6" s="8" t="s">
        <v>385</v>
      </c>
      <c r="D6" s="8" t="s">
        <v>70</v>
      </c>
      <c r="E6" s="14">
        <v>2807</v>
      </c>
      <c r="F6" s="14">
        <v>3880</v>
      </c>
      <c r="G6" s="14">
        <v>1860</v>
      </c>
      <c r="H6" s="14">
        <v>8547</v>
      </c>
      <c r="I6" s="8" t="s">
        <v>386</v>
      </c>
      <c r="J6" s="8" t="s">
        <v>52</v>
      </c>
      <c r="K6" s="2" t="s">
        <v>387</v>
      </c>
    </row>
    <row r="7" spans="1:11" ht="30" customHeight="1">
      <c r="A7" s="8" t="s">
        <v>494</v>
      </c>
      <c r="B7" s="8" t="s">
        <v>491</v>
      </c>
      <c r="C7" s="8" t="s">
        <v>492</v>
      </c>
      <c r="D7" s="8" t="s">
        <v>409</v>
      </c>
      <c r="E7" s="14">
        <v>0</v>
      </c>
      <c r="F7" s="14">
        <v>0</v>
      </c>
      <c r="G7" s="14">
        <v>11514</v>
      </c>
      <c r="H7" s="14">
        <v>11514</v>
      </c>
      <c r="I7" s="8" t="s">
        <v>493</v>
      </c>
      <c r="J7" s="8" t="s">
        <v>52</v>
      </c>
      <c r="K7" s="2" t="s">
        <v>494</v>
      </c>
    </row>
    <row r="8" spans="1:11" ht="30" customHeight="1">
      <c r="A8" s="8" t="s">
        <v>497</v>
      </c>
      <c r="B8" s="8" t="s">
        <v>491</v>
      </c>
      <c r="C8" s="8" t="s">
        <v>495</v>
      </c>
      <c r="D8" s="8" t="s">
        <v>409</v>
      </c>
      <c r="E8" s="14">
        <v>0</v>
      </c>
      <c r="F8" s="14">
        <v>0</v>
      </c>
      <c r="G8" s="14">
        <v>11514</v>
      </c>
      <c r="H8" s="14">
        <v>11514</v>
      </c>
      <c r="I8" s="8" t="s">
        <v>496</v>
      </c>
      <c r="J8" s="8" t="s">
        <v>52</v>
      </c>
      <c r="K8" s="2" t="s">
        <v>497</v>
      </c>
    </row>
  </sheetData>
  <mergeCells count="2">
    <mergeCell ref="A1:J1"/>
    <mergeCell ref="A2:J2"/>
  </mergeCells>
  <phoneticPr fontId="1" type="noConversion"/>
  <pageMargins left="0.78740157480314954" right="0" top="0.39370078740157477" bottom="0.39370078740157477" header="0" footer="0"/>
  <pageSetup paperSize="9" scale="8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16"/>
  <sheetViews>
    <sheetView workbookViewId="0">
      <selection activeCell="A179" sqref="A179"/>
    </sheetView>
  </sheetViews>
  <sheetFormatPr defaultRowHeight="16.5"/>
  <cols>
    <col min="1" max="1" width="83.37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</cols>
  <sheetData>
    <row r="1" spans="1:12" ht="30" customHeight="1">
      <c r="A1" s="178" t="s">
        <v>1322</v>
      </c>
      <c r="B1" s="178"/>
      <c r="C1" s="178"/>
      <c r="D1" s="178"/>
      <c r="E1" s="178"/>
      <c r="F1" s="178"/>
    </row>
    <row r="2" spans="1:12" ht="30" customHeight="1">
      <c r="A2" s="186" t="s">
        <v>1</v>
      </c>
      <c r="B2" s="186"/>
      <c r="C2" s="186"/>
      <c r="D2" s="186"/>
      <c r="E2" s="186"/>
      <c r="F2" s="186"/>
    </row>
    <row r="3" spans="1:12" ht="30" customHeight="1">
      <c r="A3" s="4" t="s">
        <v>1323</v>
      </c>
      <c r="B3" s="4" t="s">
        <v>529</v>
      </c>
      <c r="C3" s="4" t="s">
        <v>530</v>
      </c>
      <c r="D3" s="4" t="s">
        <v>531</v>
      </c>
      <c r="E3" s="4" t="s">
        <v>532</v>
      </c>
      <c r="F3" s="4" t="s">
        <v>1320</v>
      </c>
      <c r="G3" s="1" t="s">
        <v>1321</v>
      </c>
      <c r="H3" s="1" t="s">
        <v>1324</v>
      </c>
      <c r="I3" s="1" t="s">
        <v>1325</v>
      </c>
      <c r="J3" s="1" t="s">
        <v>1326</v>
      </c>
      <c r="K3" s="1" t="s">
        <v>4</v>
      </c>
      <c r="L3" s="1" t="s">
        <v>5</v>
      </c>
    </row>
    <row r="4" spans="1:12" ht="20.100000000000001" customHeight="1">
      <c r="A4" s="15" t="s">
        <v>1327</v>
      </c>
      <c r="B4" s="15"/>
      <c r="C4" s="15"/>
      <c r="D4" s="15"/>
      <c r="E4" s="15"/>
      <c r="F4" s="16" t="s">
        <v>52</v>
      </c>
      <c r="G4" s="1" t="s">
        <v>377</v>
      </c>
      <c r="I4" s="1" t="s">
        <v>374</v>
      </c>
      <c r="J4" s="1" t="s">
        <v>375</v>
      </c>
      <c r="K4" s="1" t="s">
        <v>70</v>
      </c>
    </row>
    <row r="5" spans="1:12" ht="20.100000000000001" customHeight="1">
      <c r="A5" s="17" t="s">
        <v>52</v>
      </c>
      <c r="B5" s="18"/>
      <c r="C5" s="18"/>
      <c r="D5" s="18"/>
      <c r="E5" s="18"/>
      <c r="F5" s="17" t="s">
        <v>52</v>
      </c>
      <c r="G5" s="1" t="s">
        <v>377</v>
      </c>
      <c r="H5" s="1" t="s">
        <v>1328</v>
      </c>
      <c r="I5" s="1" t="s">
        <v>52</v>
      </c>
      <c r="J5" s="1" t="s">
        <v>52</v>
      </c>
      <c r="K5" s="1" t="s">
        <v>52</v>
      </c>
      <c r="L5">
        <v>1</v>
      </c>
    </row>
    <row r="6" spans="1:12" ht="20.100000000000001" customHeight="1">
      <c r="A6" s="17" t="s">
        <v>1329</v>
      </c>
      <c r="B6" s="18">
        <v>0</v>
      </c>
      <c r="C6" s="18">
        <v>0</v>
      </c>
      <c r="D6" s="18">
        <v>0</v>
      </c>
      <c r="E6" s="18">
        <v>0</v>
      </c>
      <c r="F6" s="17" t="s">
        <v>52</v>
      </c>
      <c r="G6" s="1" t="s">
        <v>377</v>
      </c>
      <c r="H6" s="1" t="s">
        <v>1330</v>
      </c>
      <c r="I6" s="1" t="s">
        <v>1331</v>
      </c>
      <c r="J6" s="1" t="s">
        <v>52</v>
      </c>
      <c r="K6" s="1" t="s">
        <v>52</v>
      </c>
    </row>
    <row r="7" spans="1:12" ht="20.100000000000001" customHeight="1">
      <c r="A7" s="17" t="s">
        <v>1332</v>
      </c>
      <c r="B7" s="18">
        <v>0</v>
      </c>
      <c r="C7" s="18">
        <v>0</v>
      </c>
      <c r="D7" s="18">
        <v>0</v>
      </c>
      <c r="E7" s="18">
        <v>0</v>
      </c>
      <c r="F7" s="17" t="s">
        <v>52</v>
      </c>
      <c r="G7" s="1" t="s">
        <v>377</v>
      </c>
      <c r="H7" s="1" t="s">
        <v>1330</v>
      </c>
      <c r="I7" s="1" t="s">
        <v>1332</v>
      </c>
      <c r="J7" s="1" t="s">
        <v>52</v>
      </c>
      <c r="K7" s="1" t="s">
        <v>52</v>
      </c>
    </row>
    <row r="8" spans="1:12" ht="20.100000000000001" customHeight="1">
      <c r="A8" s="17" t="s">
        <v>1333</v>
      </c>
      <c r="B8" s="18">
        <v>0</v>
      </c>
      <c r="C8" s="18">
        <v>0</v>
      </c>
      <c r="D8" s="18">
        <v>0</v>
      </c>
      <c r="E8" s="18">
        <v>0</v>
      </c>
      <c r="F8" s="17" t="s">
        <v>52</v>
      </c>
      <c r="G8" s="1" t="s">
        <v>377</v>
      </c>
      <c r="H8" s="1" t="s">
        <v>1330</v>
      </c>
      <c r="I8" s="1" t="s">
        <v>1334</v>
      </c>
      <c r="J8" s="1" t="s">
        <v>52</v>
      </c>
      <c r="K8" s="1" t="s">
        <v>52</v>
      </c>
    </row>
    <row r="9" spans="1:12" ht="20.100000000000001" customHeight="1">
      <c r="A9" s="17" t="s">
        <v>1335</v>
      </c>
      <c r="B9" s="18">
        <v>0</v>
      </c>
      <c r="C9" s="18">
        <v>0</v>
      </c>
      <c r="D9" s="18">
        <v>0</v>
      </c>
      <c r="E9" s="18">
        <v>0</v>
      </c>
      <c r="F9" s="17" t="s">
        <v>52</v>
      </c>
      <c r="G9" s="1" t="s">
        <v>377</v>
      </c>
      <c r="H9" s="1" t="s">
        <v>1330</v>
      </c>
      <c r="I9" s="1" t="s">
        <v>1336</v>
      </c>
      <c r="J9" s="1" t="s">
        <v>52</v>
      </c>
      <c r="K9" s="1" t="s">
        <v>52</v>
      </c>
    </row>
    <row r="10" spans="1:12" ht="20.100000000000001" customHeight="1">
      <c r="A10" s="17" t="s">
        <v>1337</v>
      </c>
      <c r="B10" s="18">
        <v>0</v>
      </c>
      <c r="C10" s="18">
        <v>0</v>
      </c>
      <c r="D10" s="18">
        <v>0</v>
      </c>
      <c r="E10" s="18">
        <v>0</v>
      </c>
      <c r="F10" s="17" t="s">
        <v>52</v>
      </c>
      <c r="G10" s="1" t="s">
        <v>377</v>
      </c>
      <c r="H10" s="1" t="s">
        <v>1330</v>
      </c>
      <c r="I10" s="1" t="s">
        <v>1338</v>
      </c>
      <c r="J10" s="1" t="s">
        <v>52</v>
      </c>
      <c r="K10" s="1" t="s">
        <v>52</v>
      </c>
    </row>
    <row r="11" spans="1:12" ht="20.100000000000001" customHeight="1">
      <c r="A11" s="17" t="s">
        <v>1339</v>
      </c>
      <c r="B11" s="18">
        <v>0</v>
      </c>
      <c r="C11" s="18">
        <v>0</v>
      </c>
      <c r="D11" s="18">
        <v>0</v>
      </c>
      <c r="E11" s="18">
        <v>0</v>
      </c>
      <c r="F11" s="17" t="s">
        <v>52</v>
      </c>
      <c r="G11" s="1" t="s">
        <v>377</v>
      </c>
      <c r="H11" s="1" t="s">
        <v>1330</v>
      </c>
      <c r="I11" s="1" t="s">
        <v>1340</v>
      </c>
      <c r="J11" s="1" t="s">
        <v>52</v>
      </c>
      <c r="K11" s="1" t="s">
        <v>52</v>
      </c>
    </row>
    <row r="12" spans="1:12" ht="20.100000000000001" customHeight="1">
      <c r="A12" s="17" t="s">
        <v>1341</v>
      </c>
      <c r="B12" s="18">
        <v>0</v>
      </c>
      <c r="C12" s="18">
        <v>0</v>
      </c>
      <c r="D12" s="18">
        <v>0</v>
      </c>
      <c r="E12" s="18">
        <v>0</v>
      </c>
      <c r="F12" s="17" t="s">
        <v>52</v>
      </c>
      <c r="G12" s="1" t="s">
        <v>377</v>
      </c>
      <c r="H12" s="1" t="s">
        <v>1330</v>
      </c>
      <c r="I12" s="1" t="s">
        <v>1342</v>
      </c>
      <c r="J12" s="1" t="s">
        <v>52</v>
      </c>
      <c r="K12" s="1" t="s">
        <v>52</v>
      </c>
    </row>
    <row r="13" spans="1:12" ht="20.100000000000001" customHeight="1">
      <c r="A13" s="17" t="s">
        <v>1343</v>
      </c>
      <c r="B13" s="18">
        <v>0</v>
      </c>
      <c r="C13" s="18">
        <v>0</v>
      </c>
      <c r="D13" s="18">
        <v>0</v>
      </c>
      <c r="E13" s="18">
        <v>0</v>
      </c>
      <c r="F13" s="17" t="s">
        <v>52</v>
      </c>
      <c r="G13" s="1" t="s">
        <v>377</v>
      </c>
      <c r="H13" s="1" t="s">
        <v>1330</v>
      </c>
      <c r="I13" s="1" t="s">
        <v>1344</v>
      </c>
      <c r="J13" s="1" t="s">
        <v>52</v>
      </c>
      <c r="K13" s="1" t="s">
        <v>52</v>
      </c>
    </row>
    <row r="14" spans="1:12" ht="20.100000000000001" customHeight="1">
      <c r="A14" s="17" t="s">
        <v>1345</v>
      </c>
      <c r="B14" s="18">
        <v>0</v>
      </c>
      <c r="C14" s="18">
        <v>0</v>
      </c>
      <c r="D14" s="18">
        <v>0</v>
      </c>
      <c r="E14" s="18">
        <v>0</v>
      </c>
      <c r="F14" s="17" t="s">
        <v>52</v>
      </c>
      <c r="G14" s="1" t="s">
        <v>377</v>
      </c>
      <c r="H14" s="1" t="s">
        <v>1330</v>
      </c>
      <c r="I14" s="1" t="s">
        <v>1346</v>
      </c>
      <c r="J14" s="1" t="s">
        <v>52</v>
      </c>
      <c r="K14" s="1" t="s">
        <v>52</v>
      </c>
    </row>
    <row r="15" spans="1:12" ht="20.100000000000001" customHeight="1">
      <c r="A15" s="17" t="s">
        <v>1332</v>
      </c>
      <c r="B15" s="18">
        <v>0</v>
      </c>
      <c r="C15" s="18">
        <v>0</v>
      </c>
      <c r="D15" s="18">
        <v>0</v>
      </c>
      <c r="E15" s="18">
        <v>0</v>
      </c>
      <c r="F15" s="17" t="s">
        <v>52</v>
      </c>
      <c r="G15" s="1" t="s">
        <v>377</v>
      </c>
      <c r="H15" s="1" t="s">
        <v>1330</v>
      </c>
      <c r="I15" s="1" t="s">
        <v>52</v>
      </c>
      <c r="J15" s="1" t="s">
        <v>52</v>
      </c>
      <c r="K15" s="1" t="s">
        <v>52</v>
      </c>
    </row>
    <row r="16" spans="1:12" ht="20.100000000000001" customHeight="1">
      <c r="A16" s="17" t="s">
        <v>1347</v>
      </c>
      <c r="B16" s="18">
        <v>308.3</v>
      </c>
      <c r="C16" s="18">
        <v>0</v>
      </c>
      <c r="D16" s="18">
        <v>0</v>
      </c>
      <c r="E16" s="18">
        <v>308.3</v>
      </c>
      <c r="F16" s="17" t="s">
        <v>52</v>
      </c>
      <c r="G16" s="1" t="s">
        <v>377</v>
      </c>
      <c r="H16" s="1" t="s">
        <v>1330</v>
      </c>
      <c r="I16" s="1" t="s">
        <v>1348</v>
      </c>
      <c r="J16" s="1" t="s">
        <v>52</v>
      </c>
      <c r="K16" s="1" t="s">
        <v>52</v>
      </c>
    </row>
    <row r="17" spans="1:12" ht="20.100000000000001" customHeight="1">
      <c r="A17" s="17" t="s">
        <v>1349</v>
      </c>
      <c r="B17" s="18">
        <v>0</v>
      </c>
      <c r="C17" s="18">
        <v>660.9</v>
      </c>
      <c r="D17" s="18">
        <v>0</v>
      </c>
      <c r="E17" s="18">
        <v>660.9</v>
      </c>
      <c r="F17" s="17" t="s">
        <v>52</v>
      </c>
      <c r="G17" s="1" t="s">
        <v>377</v>
      </c>
      <c r="H17" s="1" t="s">
        <v>1330</v>
      </c>
      <c r="I17" s="1" t="s">
        <v>1350</v>
      </c>
      <c r="J17" s="1" t="s">
        <v>52</v>
      </c>
      <c r="K17" s="1" t="s">
        <v>52</v>
      </c>
    </row>
    <row r="18" spans="1:12" ht="20.100000000000001" customHeight="1">
      <c r="A18" s="17" t="s">
        <v>1351</v>
      </c>
      <c r="B18" s="18">
        <v>0</v>
      </c>
      <c r="C18" s="18">
        <v>0</v>
      </c>
      <c r="D18" s="18">
        <v>359.7</v>
      </c>
      <c r="E18" s="18">
        <v>359.7</v>
      </c>
      <c r="F18" s="17" t="s">
        <v>52</v>
      </c>
      <c r="G18" s="1" t="s">
        <v>377</v>
      </c>
      <c r="H18" s="1" t="s">
        <v>1330</v>
      </c>
      <c r="I18" s="1" t="s">
        <v>1352</v>
      </c>
      <c r="J18" s="1" t="s">
        <v>52</v>
      </c>
      <c r="K18" s="1" t="s">
        <v>52</v>
      </c>
    </row>
    <row r="19" spans="1:12" ht="20.100000000000001" customHeight="1">
      <c r="A19" s="17" t="s">
        <v>1353</v>
      </c>
      <c r="B19" s="18">
        <v>308.3</v>
      </c>
      <c r="C19" s="18">
        <v>660.9</v>
      </c>
      <c r="D19" s="18">
        <v>359.7</v>
      </c>
      <c r="E19" s="18">
        <v>1328.9</v>
      </c>
      <c r="F19" s="17" t="s">
        <v>52</v>
      </c>
      <c r="G19" s="1" t="s">
        <v>377</v>
      </c>
      <c r="H19" s="1" t="s">
        <v>1330</v>
      </c>
      <c r="I19" s="1" t="s">
        <v>1354</v>
      </c>
      <c r="J19" s="1" t="s">
        <v>52</v>
      </c>
      <c r="K19" s="1" t="s">
        <v>52</v>
      </c>
    </row>
    <row r="20" spans="1:12" ht="20.100000000000001" customHeight="1">
      <c r="A20" s="17" t="s">
        <v>1355</v>
      </c>
      <c r="B20" s="19">
        <v>308</v>
      </c>
      <c r="C20" s="19">
        <v>660</v>
      </c>
      <c r="D20" s="19">
        <v>359</v>
      </c>
      <c r="E20" s="19">
        <v>1327</v>
      </c>
      <c r="F20" s="20"/>
    </row>
    <row r="21" spans="1:12" ht="20.100000000000001" customHeight="1">
      <c r="A21" s="20"/>
      <c r="B21" s="20"/>
      <c r="C21" s="20"/>
      <c r="D21" s="20"/>
      <c r="E21" s="20"/>
      <c r="F21" s="20"/>
    </row>
    <row r="22" spans="1:12" ht="20.100000000000001" customHeight="1">
      <c r="A22" s="20" t="s">
        <v>1356</v>
      </c>
      <c r="B22" s="20"/>
      <c r="C22" s="20"/>
      <c r="D22" s="20"/>
      <c r="E22" s="20"/>
      <c r="F22" s="17" t="s">
        <v>52</v>
      </c>
      <c r="G22" s="1" t="s">
        <v>382</v>
      </c>
      <c r="I22" s="1" t="s">
        <v>379</v>
      </c>
      <c r="J22" s="1" t="s">
        <v>380</v>
      </c>
      <c r="K22" s="1" t="s">
        <v>70</v>
      </c>
    </row>
    <row r="23" spans="1:12" ht="20.100000000000001" customHeight="1">
      <c r="A23" s="17" t="s">
        <v>52</v>
      </c>
      <c r="B23" s="18"/>
      <c r="C23" s="18"/>
      <c r="D23" s="18"/>
      <c r="E23" s="18"/>
      <c r="F23" s="17" t="s">
        <v>52</v>
      </c>
      <c r="G23" s="1" t="s">
        <v>382</v>
      </c>
      <c r="H23" s="1" t="s">
        <v>1328</v>
      </c>
      <c r="I23" s="1" t="s">
        <v>52</v>
      </c>
      <c r="J23" s="1" t="s">
        <v>52</v>
      </c>
      <c r="K23" s="1" t="s">
        <v>70</v>
      </c>
      <c r="L23">
        <v>1</v>
      </c>
    </row>
    <row r="24" spans="1:12" ht="20.100000000000001" customHeight="1">
      <c r="A24" s="17" t="s">
        <v>1357</v>
      </c>
      <c r="B24" s="18">
        <v>0</v>
      </c>
      <c r="C24" s="18">
        <v>0</v>
      </c>
      <c r="D24" s="18">
        <v>0</v>
      </c>
      <c r="E24" s="18">
        <v>0</v>
      </c>
      <c r="F24" s="17" t="s">
        <v>52</v>
      </c>
      <c r="G24" s="1" t="s">
        <v>382</v>
      </c>
      <c r="H24" s="1" t="s">
        <v>1330</v>
      </c>
      <c r="I24" s="1" t="s">
        <v>1358</v>
      </c>
      <c r="J24" s="1" t="s">
        <v>52</v>
      </c>
      <c r="K24" s="1" t="s">
        <v>52</v>
      </c>
    </row>
    <row r="25" spans="1:12" ht="20.100000000000001" customHeight="1">
      <c r="A25" s="17" t="s">
        <v>1359</v>
      </c>
      <c r="B25" s="18">
        <v>0</v>
      </c>
      <c r="C25" s="18">
        <v>0</v>
      </c>
      <c r="D25" s="18">
        <v>0</v>
      </c>
      <c r="E25" s="18">
        <v>0</v>
      </c>
      <c r="F25" s="17" t="s">
        <v>52</v>
      </c>
      <c r="G25" s="1" t="s">
        <v>382</v>
      </c>
      <c r="H25" s="1" t="s">
        <v>1330</v>
      </c>
      <c r="I25" s="1" t="s">
        <v>1360</v>
      </c>
      <c r="J25" s="1" t="s">
        <v>52</v>
      </c>
      <c r="K25" s="1" t="s">
        <v>52</v>
      </c>
    </row>
    <row r="26" spans="1:12" ht="20.100000000000001" customHeight="1">
      <c r="A26" s="17" t="s">
        <v>1361</v>
      </c>
      <c r="B26" s="18">
        <v>0</v>
      </c>
      <c r="C26" s="18">
        <v>0</v>
      </c>
      <c r="D26" s="18">
        <v>0</v>
      </c>
      <c r="E26" s="18">
        <v>0</v>
      </c>
      <c r="F26" s="17" t="s">
        <v>52</v>
      </c>
      <c r="G26" s="1" t="s">
        <v>382</v>
      </c>
      <c r="H26" s="1" t="s">
        <v>1330</v>
      </c>
      <c r="I26" s="1" t="s">
        <v>1362</v>
      </c>
      <c r="J26" s="1" t="s">
        <v>52</v>
      </c>
      <c r="K26" s="1" t="s">
        <v>52</v>
      </c>
    </row>
    <row r="27" spans="1:12" ht="20.100000000000001" customHeight="1">
      <c r="A27" s="17" t="s">
        <v>1363</v>
      </c>
      <c r="B27" s="18">
        <v>0</v>
      </c>
      <c r="C27" s="18">
        <v>0</v>
      </c>
      <c r="D27" s="18">
        <v>0</v>
      </c>
      <c r="E27" s="18">
        <v>0</v>
      </c>
      <c r="F27" s="17" t="s">
        <v>52</v>
      </c>
      <c r="G27" s="1" t="s">
        <v>382</v>
      </c>
      <c r="H27" s="1" t="s">
        <v>1330</v>
      </c>
      <c r="I27" s="1" t="s">
        <v>1364</v>
      </c>
      <c r="J27" s="1" t="s">
        <v>52</v>
      </c>
      <c r="K27" s="1" t="s">
        <v>52</v>
      </c>
    </row>
    <row r="28" spans="1:12" ht="20.100000000000001" customHeight="1">
      <c r="A28" s="17" t="s">
        <v>1365</v>
      </c>
      <c r="B28" s="18">
        <v>0</v>
      </c>
      <c r="C28" s="18">
        <v>0</v>
      </c>
      <c r="D28" s="18">
        <v>0</v>
      </c>
      <c r="E28" s="18">
        <v>0</v>
      </c>
      <c r="F28" s="17" t="s">
        <v>52</v>
      </c>
      <c r="G28" s="1" t="s">
        <v>382</v>
      </c>
      <c r="H28" s="1" t="s">
        <v>1330</v>
      </c>
      <c r="I28" s="1" t="s">
        <v>1366</v>
      </c>
      <c r="J28" s="1" t="s">
        <v>52</v>
      </c>
      <c r="K28" s="1" t="s">
        <v>52</v>
      </c>
    </row>
    <row r="29" spans="1:12" ht="20.100000000000001" customHeight="1">
      <c r="A29" s="17" t="s">
        <v>1367</v>
      </c>
      <c r="B29" s="18">
        <v>0</v>
      </c>
      <c r="C29" s="18">
        <v>0</v>
      </c>
      <c r="D29" s="18">
        <v>0</v>
      </c>
      <c r="E29" s="18">
        <v>0</v>
      </c>
      <c r="F29" s="17" t="s">
        <v>52</v>
      </c>
      <c r="G29" s="1" t="s">
        <v>382</v>
      </c>
      <c r="H29" s="1" t="s">
        <v>1330</v>
      </c>
      <c r="I29" s="1" t="s">
        <v>1368</v>
      </c>
      <c r="J29" s="1" t="s">
        <v>52</v>
      </c>
      <c r="K29" s="1" t="s">
        <v>52</v>
      </c>
    </row>
    <row r="30" spans="1:12" ht="20.100000000000001" customHeight="1">
      <c r="A30" s="21" t="s">
        <v>1369</v>
      </c>
      <c r="B30" s="125">
        <v>0</v>
      </c>
      <c r="C30" s="125">
        <v>0</v>
      </c>
      <c r="D30" s="125">
        <v>0</v>
      </c>
      <c r="E30" s="125">
        <v>0</v>
      </c>
      <c r="F30" s="21" t="s">
        <v>52</v>
      </c>
      <c r="G30" s="1" t="s">
        <v>382</v>
      </c>
      <c r="H30" s="1" t="s">
        <v>1330</v>
      </c>
      <c r="I30" s="1" t="s">
        <v>1370</v>
      </c>
      <c r="J30" s="1" t="s">
        <v>52</v>
      </c>
      <c r="K30" s="1" t="s">
        <v>52</v>
      </c>
    </row>
    <row r="31" spans="1:12" ht="20.100000000000001" customHeight="1">
      <c r="A31" s="17" t="s">
        <v>1371</v>
      </c>
      <c r="B31" s="18">
        <v>0</v>
      </c>
      <c r="C31" s="18">
        <v>0</v>
      </c>
      <c r="D31" s="18">
        <v>0</v>
      </c>
      <c r="E31" s="18">
        <v>0</v>
      </c>
      <c r="F31" s="17" t="s">
        <v>52</v>
      </c>
      <c r="G31" s="1" t="s">
        <v>382</v>
      </c>
      <c r="H31" s="1" t="s">
        <v>1330</v>
      </c>
      <c r="I31" s="1" t="s">
        <v>1372</v>
      </c>
      <c r="J31" s="1" t="s">
        <v>52</v>
      </c>
      <c r="K31" s="1" t="s">
        <v>52</v>
      </c>
    </row>
    <row r="32" spans="1:12" ht="20.100000000000001" customHeight="1">
      <c r="A32" s="17" t="s">
        <v>1373</v>
      </c>
      <c r="B32" s="18">
        <v>0</v>
      </c>
      <c r="C32" s="18">
        <v>0</v>
      </c>
      <c r="D32" s="18">
        <v>0</v>
      </c>
      <c r="E32" s="18">
        <v>0</v>
      </c>
      <c r="F32" s="17" t="s">
        <v>52</v>
      </c>
      <c r="G32" s="1" t="s">
        <v>382</v>
      </c>
      <c r="H32" s="1" t="s">
        <v>1330</v>
      </c>
      <c r="I32" s="1" t="s">
        <v>1346</v>
      </c>
      <c r="J32" s="1" t="s">
        <v>52</v>
      </c>
      <c r="K32" s="1" t="s">
        <v>52</v>
      </c>
    </row>
    <row r="33" spans="1:11" ht="20.100000000000001" customHeight="1">
      <c r="A33" s="17" t="s">
        <v>1374</v>
      </c>
      <c r="B33" s="18">
        <v>224.9</v>
      </c>
      <c r="C33" s="18">
        <v>0</v>
      </c>
      <c r="D33" s="18">
        <v>0</v>
      </c>
      <c r="E33" s="18">
        <v>224.9</v>
      </c>
      <c r="F33" s="17" t="s">
        <v>52</v>
      </c>
      <c r="G33" s="1" t="s">
        <v>382</v>
      </c>
      <c r="H33" s="1" t="s">
        <v>1330</v>
      </c>
      <c r="I33" s="1" t="s">
        <v>1348</v>
      </c>
      <c r="J33" s="1" t="s">
        <v>52</v>
      </c>
      <c r="K33" s="1" t="s">
        <v>52</v>
      </c>
    </row>
    <row r="34" spans="1:11" ht="20.100000000000001" customHeight="1">
      <c r="A34" s="17" t="s">
        <v>1375</v>
      </c>
      <c r="B34" s="18">
        <v>0</v>
      </c>
      <c r="C34" s="18">
        <v>482</v>
      </c>
      <c r="D34" s="18">
        <v>0</v>
      </c>
      <c r="E34" s="18">
        <v>482</v>
      </c>
      <c r="F34" s="17" t="s">
        <v>52</v>
      </c>
      <c r="G34" s="1" t="s">
        <v>382</v>
      </c>
      <c r="H34" s="1" t="s">
        <v>1330</v>
      </c>
      <c r="I34" s="1" t="s">
        <v>1350</v>
      </c>
      <c r="J34" s="1" t="s">
        <v>52</v>
      </c>
      <c r="K34" s="1" t="s">
        <v>52</v>
      </c>
    </row>
    <row r="35" spans="1:11" ht="20.100000000000001" customHeight="1">
      <c r="A35" s="17" t="s">
        <v>1376</v>
      </c>
      <c r="B35" s="18">
        <v>0</v>
      </c>
      <c r="C35" s="18">
        <v>0</v>
      </c>
      <c r="D35" s="18">
        <v>262.3</v>
      </c>
      <c r="E35" s="18">
        <v>262.3</v>
      </c>
      <c r="F35" s="17" t="s">
        <v>52</v>
      </c>
      <c r="G35" s="1" t="s">
        <v>382</v>
      </c>
      <c r="H35" s="1" t="s">
        <v>1330</v>
      </c>
      <c r="I35" s="1" t="s">
        <v>1352</v>
      </c>
      <c r="J35" s="1" t="s">
        <v>52</v>
      </c>
      <c r="K35" s="1" t="s">
        <v>52</v>
      </c>
    </row>
    <row r="36" spans="1:11" ht="20.100000000000001" customHeight="1">
      <c r="A36" s="17" t="s">
        <v>1353</v>
      </c>
      <c r="B36" s="18">
        <v>224.9</v>
      </c>
      <c r="C36" s="18">
        <v>482</v>
      </c>
      <c r="D36" s="18">
        <v>262.3</v>
      </c>
      <c r="E36" s="18">
        <v>969.2</v>
      </c>
      <c r="F36" s="17" t="s">
        <v>52</v>
      </c>
      <c r="G36" s="1" t="s">
        <v>382</v>
      </c>
      <c r="H36" s="1" t="s">
        <v>1330</v>
      </c>
      <c r="I36" s="1" t="s">
        <v>1354</v>
      </c>
      <c r="J36" s="1" t="s">
        <v>52</v>
      </c>
      <c r="K36" s="1" t="s">
        <v>52</v>
      </c>
    </row>
    <row r="37" spans="1:11" ht="20.100000000000001" customHeight="1">
      <c r="A37" s="17" t="s">
        <v>1332</v>
      </c>
      <c r="B37" s="18">
        <v>0</v>
      </c>
      <c r="C37" s="18">
        <v>0</v>
      </c>
      <c r="D37" s="18">
        <v>0</v>
      </c>
      <c r="E37" s="18">
        <v>0</v>
      </c>
      <c r="F37" s="17" t="s">
        <v>52</v>
      </c>
      <c r="G37" s="1" t="s">
        <v>382</v>
      </c>
      <c r="H37" s="1" t="s">
        <v>1330</v>
      </c>
      <c r="I37" s="1" t="s">
        <v>52</v>
      </c>
      <c r="J37" s="1" t="s">
        <v>52</v>
      </c>
      <c r="K37" s="1" t="s">
        <v>52</v>
      </c>
    </row>
    <row r="38" spans="1:11" ht="20.100000000000001" customHeight="1">
      <c r="A38" s="17" t="s">
        <v>1377</v>
      </c>
      <c r="B38" s="18">
        <v>0</v>
      </c>
      <c r="C38" s="18">
        <v>0</v>
      </c>
      <c r="D38" s="18">
        <v>0</v>
      </c>
      <c r="E38" s="18">
        <v>0</v>
      </c>
      <c r="F38" s="17" t="s">
        <v>52</v>
      </c>
      <c r="G38" s="1" t="s">
        <v>382</v>
      </c>
      <c r="H38" s="1" t="s">
        <v>1330</v>
      </c>
      <c r="I38" s="1" t="s">
        <v>1378</v>
      </c>
      <c r="J38" s="1" t="s">
        <v>52</v>
      </c>
      <c r="K38" s="1" t="s">
        <v>52</v>
      </c>
    </row>
    <row r="39" spans="1:11" ht="20.100000000000001" customHeight="1">
      <c r="A39" s="17" t="s">
        <v>1379</v>
      </c>
      <c r="B39" s="18">
        <v>0</v>
      </c>
      <c r="C39" s="18">
        <v>0</v>
      </c>
      <c r="D39" s="18">
        <v>0</v>
      </c>
      <c r="E39" s="18">
        <v>0</v>
      </c>
      <c r="F39" s="17" t="s">
        <v>52</v>
      </c>
      <c r="G39" s="1" t="s">
        <v>382</v>
      </c>
      <c r="H39" s="1" t="s">
        <v>1330</v>
      </c>
      <c r="I39" s="1" t="s">
        <v>1380</v>
      </c>
      <c r="J39" s="1" t="s">
        <v>52</v>
      </c>
      <c r="K39" s="1" t="s">
        <v>52</v>
      </c>
    </row>
    <row r="40" spans="1:11" ht="20.100000000000001" customHeight="1">
      <c r="A40" s="17" t="s">
        <v>1381</v>
      </c>
      <c r="B40" s="18">
        <v>0</v>
      </c>
      <c r="C40" s="18">
        <v>0</v>
      </c>
      <c r="D40" s="18">
        <v>0</v>
      </c>
      <c r="E40" s="18">
        <v>0</v>
      </c>
      <c r="F40" s="17" t="s">
        <v>52</v>
      </c>
      <c r="G40" s="1" t="s">
        <v>382</v>
      </c>
      <c r="H40" s="1" t="s">
        <v>1330</v>
      </c>
      <c r="I40" s="1" t="s">
        <v>1382</v>
      </c>
      <c r="J40" s="1" t="s">
        <v>52</v>
      </c>
      <c r="K40" s="1" t="s">
        <v>52</v>
      </c>
    </row>
    <row r="41" spans="1:11" ht="20.100000000000001" customHeight="1">
      <c r="A41" s="17" t="s">
        <v>1383</v>
      </c>
      <c r="B41" s="18">
        <v>0</v>
      </c>
      <c r="C41" s="18">
        <v>0</v>
      </c>
      <c r="D41" s="18">
        <v>0</v>
      </c>
      <c r="E41" s="18">
        <v>0</v>
      </c>
      <c r="F41" s="17" t="s">
        <v>52</v>
      </c>
      <c r="G41" s="1" t="s">
        <v>382</v>
      </c>
      <c r="H41" s="1" t="s">
        <v>1330</v>
      </c>
      <c r="I41" s="1" t="s">
        <v>1384</v>
      </c>
      <c r="J41" s="1" t="s">
        <v>52</v>
      </c>
      <c r="K41" s="1" t="s">
        <v>52</v>
      </c>
    </row>
    <row r="42" spans="1:11" ht="20.100000000000001" customHeight="1">
      <c r="A42" s="17" t="s">
        <v>1363</v>
      </c>
      <c r="B42" s="18">
        <v>0</v>
      </c>
      <c r="C42" s="18">
        <v>0</v>
      </c>
      <c r="D42" s="18">
        <v>0</v>
      </c>
      <c r="E42" s="18">
        <v>0</v>
      </c>
      <c r="F42" s="17" t="s">
        <v>52</v>
      </c>
      <c r="G42" s="1" t="s">
        <v>382</v>
      </c>
      <c r="H42" s="1" t="s">
        <v>1330</v>
      </c>
      <c r="I42" s="1" t="s">
        <v>1364</v>
      </c>
      <c r="J42" s="1" t="s">
        <v>52</v>
      </c>
      <c r="K42" s="1" t="s">
        <v>52</v>
      </c>
    </row>
    <row r="43" spans="1:11" ht="20.100000000000001" customHeight="1">
      <c r="A43" s="17" t="s">
        <v>1385</v>
      </c>
      <c r="B43" s="18">
        <v>0</v>
      </c>
      <c r="C43" s="18">
        <v>0</v>
      </c>
      <c r="D43" s="18">
        <v>0</v>
      </c>
      <c r="E43" s="18">
        <v>0</v>
      </c>
      <c r="F43" s="17" t="s">
        <v>52</v>
      </c>
      <c r="G43" s="1" t="s">
        <v>382</v>
      </c>
      <c r="H43" s="1" t="s">
        <v>1330</v>
      </c>
      <c r="I43" s="1" t="s">
        <v>1386</v>
      </c>
      <c r="J43" s="1" t="s">
        <v>52</v>
      </c>
      <c r="K43" s="1" t="s">
        <v>52</v>
      </c>
    </row>
    <row r="44" spans="1:11" ht="20.100000000000001" customHeight="1">
      <c r="A44" s="17" t="s">
        <v>1387</v>
      </c>
      <c r="B44" s="18">
        <v>0</v>
      </c>
      <c r="C44" s="18">
        <v>0</v>
      </c>
      <c r="D44" s="18">
        <v>0</v>
      </c>
      <c r="E44" s="18">
        <v>0</v>
      </c>
      <c r="F44" s="17" t="s">
        <v>52</v>
      </c>
      <c r="G44" s="1" t="s">
        <v>382</v>
      </c>
      <c r="H44" s="1" t="s">
        <v>1330</v>
      </c>
      <c r="I44" s="1" t="s">
        <v>1388</v>
      </c>
      <c r="J44" s="1" t="s">
        <v>52</v>
      </c>
      <c r="K44" s="1" t="s">
        <v>52</v>
      </c>
    </row>
    <row r="45" spans="1:11" ht="20.100000000000001" customHeight="1">
      <c r="A45" s="17" t="s">
        <v>1389</v>
      </c>
      <c r="B45" s="18">
        <v>0</v>
      </c>
      <c r="C45" s="18">
        <v>0</v>
      </c>
      <c r="D45" s="18">
        <v>0</v>
      </c>
      <c r="E45" s="18">
        <v>0</v>
      </c>
      <c r="F45" s="17" t="s">
        <v>52</v>
      </c>
      <c r="G45" s="1" t="s">
        <v>382</v>
      </c>
      <c r="H45" s="1" t="s">
        <v>1330</v>
      </c>
      <c r="I45" s="1" t="s">
        <v>1390</v>
      </c>
      <c r="J45" s="1" t="s">
        <v>52</v>
      </c>
      <c r="K45" s="1" t="s">
        <v>52</v>
      </c>
    </row>
    <row r="46" spans="1:11" ht="20.100000000000001" customHeight="1">
      <c r="A46" s="17" t="s">
        <v>1391</v>
      </c>
      <c r="B46" s="18">
        <v>0</v>
      </c>
      <c r="C46" s="18">
        <v>0</v>
      </c>
      <c r="D46" s="18">
        <v>0</v>
      </c>
      <c r="E46" s="18">
        <v>0</v>
      </c>
      <c r="F46" s="17" t="s">
        <v>52</v>
      </c>
      <c r="G46" s="1" t="s">
        <v>382</v>
      </c>
      <c r="H46" s="1" t="s">
        <v>1330</v>
      </c>
      <c r="I46" s="1" t="s">
        <v>1392</v>
      </c>
      <c r="J46" s="1" t="s">
        <v>52</v>
      </c>
      <c r="K46" s="1" t="s">
        <v>52</v>
      </c>
    </row>
    <row r="47" spans="1:11" ht="20.100000000000001" customHeight="1">
      <c r="A47" s="17" t="s">
        <v>1393</v>
      </c>
      <c r="B47" s="18">
        <v>246</v>
      </c>
      <c r="C47" s="18">
        <v>0</v>
      </c>
      <c r="D47" s="18">
        <v>0</v>
      </c>
      <c r="E47" s="18">
        <v>246</v>
      </c>
      <c r="F47" s="17" t="s">
        <v>52</v>
      </c>
      <c r="G47" s="1" t="s">
        <v>382</v>
      </c>
      <c r="H47" s="1" t="s">
        <v>1330</v>
      </c>
      <c r="I47" s="1" t="s">
        <v>1394</v>
      </c>
      <c r="J47" s="1" t="s">
        <v>52</v>
      </c>
      <c r="K47" s="1" t="s">
        <v>52</v>
      </c>
    </row>
    <row r="48" spans="1:11" ht="20.100000000000001" customHeight="1">
      <c r="A48" s="17" t="s">
        <v>1395</v>
      </c>
      <c r="B48" s="18">
        <v>0</v>
      </c>
      <c r="C48" s="18">
        <v>5867.7</v>
      </c>
      <c r="D48" s="18">
        <v>0</v>
      </c>
      <c r="E48" s="18">
        <v>5867.7</v>
      </c>
      <c r="F48" s="17" t="s">
        <v>52</v>
      </c>
      <c r="G48" s="1" t="s">
        <v>382</v>
      </c>
      <c r="H48" s="1" t="s">
        <v>1330</v>
      </c>
      <c r="I48" s="1" t="s">
        <v>1396</v>
      </c>
      <c r="J48" s="1" t="s">
        <v>52</v>
      </c>
      <c r="K48" s="1" t="s">
        <v>52</v>
      </c>
    </row>
    <row r="49" spans="1:12" ht="20.100000000000001" customHeight="1">
      <c r="A49" s="17" t="s">
        <v>1397</v>
      </c>
      <c r="B49" s="18">
        <v>0</v>
      </c>
      <c r="C49" s="18">
        <v>0</v>
      </c>
      <c r="D49" s="18">
        <v>100.5</v>
      </c>
      <c r="E49" s="18">
        <v>100.5</v>
      </c>
      <c r="F49" s="17" t="s">
        <v>52</v>
      </c>
      <c r="G49" s="1" t="s">
        <v>382</v>
      </c>
      <c r="H49" s="1" t="s">
        <v>1330</v>
      </c>
      <c r="I49" s="1" t="s">
        <v>1398</v>
      </c>
      <c r="J49" s="1" t="s">
        <v>52</v>
      </c>
      <c r="K49" s="1" t="s">
        <v>52</v>
      </c>
    </row>
    <row r="50" spans="1:12" ht="20.100000000000001" customHeight="1">
      <c r="A50" s="17" t="s">
        <v>1353</v>
      </c>
      <c r="B50" s="18">
        <v>246</v>
      </c>
      <c r="C50" s="18">
        <v>5867.7</v>
      </c>
      <c r="D50" s="18">
        <v>100.5</v>
      </c>
      <c r="E50" s="18">
        <v>6214.2</v>
      </c>
      <c r="F50" s="17" t="s">
        <v>52</v>
      </c>
      <c r="G50" s="1" t="s">
        <v>382</v>
      </c>
      <c r="H50" s="1" t="s">
        <v>1330</v>
      </c>
      <c r="I50" s="1" t="s">
        <v>1354</v>
      </c>
      <c r="J50" s="1" t="s">
        <v>52</v>
      </c>
      <c r="K50" s="1" t="s">
        <v>52</v>
      </c>
    </row>
    <row r="51" spans="1:12" ht="20.100000000000001" customHeight="1">
      <c r="A51" s="17" t="s">
        <v>1332</v>
      </c>
      <c r="B51" s="18">
        <v>0</v>
      </c>
      <c r="C51" s="18">
        <v>0</v>
      </c>
      <c r="D51" s="18">
        <v>0</v>
      </c>
      <c r="E51" s="18">
        <v>0</v>
      </c>
      <c r="F51" s="17" t="s">
        <v>52</v>
      </c>
      <c r="G51" s="1" t="s">
        <v>382</v>
      </c>
      <c r="H51" s="1" t="s">
        <v>1330</v>
      </c>
      <c r="I51" s="1" t="s">
        <v>52</v>
      </c>
      <c r="J51" s="1" t="s">
        <v>52</v>
      </c>
      <c r="K51" s="1" t="s">
        <v>52</v>
      </c>
    </row>
    <row r="52" spans="1:12" ht="20.100000000000001" customHeight="1">
      <c r="A52" s="17" t="s">
        <v>1399</v>
      </c>
      <c r="B52" s="18">
        <v>470.9</v>
      </c>
      <c r="C52" s="18">
        <v>6349.7</v>
      </c>
      <c r="D52" s="18">
        <v>362.8</v>
      </c>
      <c r="E52" s="18">
        <v>7183.4</v>
      </c>
      <c r="F52" s="17" t="s">
        <v>52</v>
      </c>
      <c r="G52" s="1" t="s">
        <v>382</v>
      </c>
      <c r="H52" s="1" t="s">
        <v>1330</v>
      </c>
      <c r="I52" s="1" t="s">
        <v>1400</v>
      </c>
      <c r="J52" s="1" t="s">
        <v>52</v>
      </c>
      <c r="K52" s="1" t="s">
        <v>52</v>
      </c>
    </row>
    <row r="53" spans="1:12" ht="20.100000000000001" customHeight="1">
      <c r="A53" s="17" t="s">
        <v>1355</v>
      </c>
      <c r="B53" s="19">
        <v>470</v>
      </c>
      <c r="C53" s="19">
        <v>6349</v>
      </c>
      <c r="D53" s="19">
        <v>362</v>
      </c>
      <c r="E53" s="19">
        <v>7181</v>
      </c>
      <c r="F53" s="20"/>
    </row>
    <row r="54" spans="1:12" ht="20.100000000000001" customHeight="1">
      <c r="A54" s="20"/>
      <c r="B54" s="20"/>
      <c r="C54" s="20"/>
      <c r="D54" s="20"/>
      <c r="E54" s="20"/>
      <c r="F54" s="20"/>
    </row>
    <row r="55" spans="1:12" ht="20.100000000000001" customHeight="1">
      <c r="A55" s="20" t="s">
        <v>1401</v>
      </c>
      <c r="B55" s="20"/>
      <c r="C55" s="20"/>
      <c r="D55" s="20"/>
      <c r="E55" s="20"/>
      <c r="F55" s="17" t="s">
        <v>52</v>
      </c>
      <c r="G55" s="1" t="s">
        <v>387</v>
      </c>
      <c r="I55" s="1" t="s">
        <v>384</v>
      </c>
      <c r="J55" s="1" t="s">
        <v>385</v>
      </c>
      <c r="K55" s="1" t="s">
        <v>70</v>
      </c>
    </row>
    <row r="56" spans="1:12" ht="20.100000000000001" customHeight="1">
      <c r="A56" s="17" t="s">
        <v>52</v>
      </c>
      <c r="B56" s="18"/>
      <c r="C56" s="18"/>
      <c r="D56" s="18"/>
      <c r="E56" s="18"/>
      <c r="F56" s="17" t="s">
        <v>52</v>
      </c>
      <c r="G56" s="1" t="s">
        <v>387</v>
      </c>
      <c r="H56" s="1" t="s">
        <v>1328</v>
      </c>
      <c r="I56" s="1" t="s">
        <v>52</v>
      </c>
      <c r="J56" s="1" t="s">
        <v>52</v>
      </c>
      <c r="K56" s="1" t="s">
        <v>70</v>
      </c>
      <c r="L56">
        <v>1</v>
      </c>
    </row>
    <row r="57" spans="1:12" ht="20.100000000000001" customHeight="1">
      <c r="A57" s="21" t="s">
        <v>1402</v>
      </c>
      <c r="B57" s="125">
        <v>0</v>
      </c>
      <c r="C57" s="125">
        <v>0</v>
      </c>
      <c r="D57" s="125">
        <v>0</v>
      </c>
      <c r="E57" s="125">
        <v>0</v>
      </c>
      <c r="F57" s="21" t="s">
        <v>52</v>
      </c>
      <c r="G57" s="1" t="s">
        <v>387</v>
      </c>
      <c r="H57" s="1" t="s">
        <v>1330</v>
      </c>
      <c r="I57" s="1" t="s">
        <v>1403</v>
      </c>
      <c r="J57" s="1" t="s">
        <v>52</v>
      </c>
      <c r="K57" s="1" t="s">
        <v>52</v>
      </c>
    </row>
    <row r="58" spans="1:12" ht="20.100000000000001" customHeight="1">
      <c r="A58" s="17" t="s">
        <v>1404</v>
      </c>
      <c r="B58" s="18">
        <v>0</v>
      </c>
      <c r="C58" s="18">
        <v>0</v>
      </c>
      <c r="D58" s="18">
        <v>0</v>
      </c>
      <c r="E58" s="18">
        <v>0</v>
      </c>
      <c r="F58" s="17" t="s">
        <v>52</v>
      </c>
      <c r="G58" s="1" t="s">
        <v>387</v>
      </c>
      <c r="H58" s="1" t="s">
        <v>1330</v>
      </c>
      <c r="I58" s="1" t="s">
        <v>1405</v>
      </c>
      <c r="J58" s="1" t="s">
        <v>52</v>
      </c>
      <c r="K58" s="1" t="s">
        <v>52</v>
      </c>
    </row>
    <row r="59" spans="1:12" ht="20.100000000000001" customHeight="1">
      <c r="A59" s="17" t="s">
        <v>1406</v>
      </c>
      <c r="B59" s="18">
        <v>0</v>
      </c>
      <c r="C59" s="18">
        <v>0</v>
      </c>
      <c r="D59" s="18">
        <v>0</v>
      </c>
      <c r="E59" s="18">
        <v>0</v>
      </c>
      <c r="F59" s="17" t="s">
        <v>52</v>
      </c>
      <c r="G59" s="1" t="s">
        <v>387</v>
      </c>
      <c r="H59" s="1" t="s">
        <v>1330</v>
      </c>
      <c r="I59" s="1" t="s">
        <v>1407</v>
      </c>
      <c r="J59" s="1" t="s">
        <v>52</v>
      </c>
      <c r="K59" s="1" t="s">
        <v>52</v>
      </c>
    </row>
    <row r="60" spans="1:12" ht="20.100000000000001" customHeight="1">
      <c r="A60" s="17" t="s">
        <v>1408</v>
      </c>
      <c r="B60" s="18">
        <v>0</v>
      </c>
      <c r="C60" s="18">
        <v>0</v>
      </c>
      <c r="D60" s="18">
        <v>0</v>
      </c>
      <c r="E60" s="18">
        <v>0</v>
      </c>
      <c r="F60" s="17" t="s">
        <v>52</v>
      </c>
      <c r="G60" s="1" t="s">
        <v>387</v>
      </c>
      <c r="H60" s="1" t="s">
        <v>1330</v>
      </c>
      <c r="I60" s="1" t="s">
        <v>1409</v>
      </c>
      <c r="J60" s="1" t="s">
        <v>52</v>
      </c>
      <c r="K60" s="1" t="s">
        <v>52</v>
      </c>
    </row>
    <row r="61" spans="1:12" ht="20.100000000000001" customHeight="1">
      <c r="A61" s="17" t="s">
        <v>1332</v>
      </c>
      <c r="B61" s="18">
        <v>0</v>
      </c>
      <c r="C61" s="18">
        <v>0</v>
      </c>
      <c r="D61" s="18">
        <v>0</v>
      </c>
      <c r="E61" s="18">
        <v>0</v>
      </c>
      <c r="F61" s="17" t="s">
        <v>52</v>
      </c>
      <c r="G61" s="1" t="s">
        <v>387</v>
      </c>
      <c r="H61" s="1" t="s">
        <v>1330</v>
      </c>
      <c r="I61" s="1" t="s">
        <v>52</v>
      </c>
      <c r="J61" s="1" t="s">
        <v>52</v>
      </c>
      <c r="K61" s="1" t="s">
        <v>52</v>
      </c>
    </row>
    <row r="62" spans="1:12" ht="20.100000000000001" customHeight="1">
      <c r="A62" s="17" t="s">
        <v>1410</v>
      </c>
      <c r="B62" s="18">
        <v>0</v>
      </c>
      <c r="C62" s="18">
        <v>0</v>
      </c>
      <c r="D62" s="18">
        <v>0</v>
      </c>
      <c r="E62" s="18">
        <v>0</v>
      </c>
      <c r="F62" s="17" t="s">
        <v>52</v>
      </c>
      <c r="G62" s="1" t="s">
        <v>387</v>
      </c>
      <c r="H62" s="1" t="s">
        <v>1330</v>
      </c>
      <c r="I62" s="1" t="s">
        <v>1411</v>
      </c>
      <c r="J62" s="1" t="s">
        <v>52</v>
      </c>
      <c r="K62" s="1" t="s">
        <v>52</v>
      </c>
    </row>
    <row r="63" spans="1:12" ht="20.100000000000001" customHeight="1">
      <c r="A63" s="17" t="s">
        <v>1412</v>
      </c>
      <c r="B63" s="18">
        <v>0</v>
      </c>
      <c r="C63" s="18">
        <v>0</v>
      </c>
      <c r="D63" s="18">
        <v>0</v>
      </c>
      <c r="E63" s="18">
        <v>0</v>
      </c>
      <c r="F63" s="17" t="s">
        <v>52</v>
      </c>
      <c r="G63" s="1" t="s">
        <v>387</v>
      </c>
      <c r="H63" s="1" t="s">
        <v>1330</v>
      </c>
      <c r="I63" s="1" t="s">
        <v>1413</v>
      </c>
      <c r="J63" s="1" t="s">
        <v>52</v>
      </c>
      <c r="K63" s="1" t="s">
        <v>52</v>
      </c>
    </row>
    <row r="64" spans="1:12" ht="20.100000000000001" customHeight="1">
      <c r="A64" s="17" t="s">
        <v>1414</v>
      </c>
      <c r="B64" s="18">
        <v>0</v>
      </c>
      <c r="C64" s="18">
        <v>0</v>
      </c>
      <c r="D64" s="18">
        <v>0</v>
      </c>
      <c r="E64" s="18">
        <v>0</v>
      </c>
      <c r="F64" s="17" t="s">
        <v>52</v>
      </c>
      <c r="G64" s="1" t="s">
        <v>387</v>
      </c>
      <c r="H64" s="1" t="s">
        <v>1330</v>
      </c>
      <c r="I64" s="1" t="s">
        <v>1415</v>
      </c>
      <c r="J64" s="1" t="s">
        <v>52</v>
      </c>
      <c r="K64" s="1" t="s">
        <v>52</v>
      </c>
    </row>
    <row r="65" spans="1:11" ht="20.100000000000001" customHeight="1">
      <c r="A65" s="17" t="s">
        <v>1416</v>
      </c>
      <c r="B65" s="18">
        <v>0</v>
      </c>
      <c r="C65" s="18">
        <v>0</v>
      </c>
      <c r="D65" s="18">
        <v>0</v>
      </c>
      <c r="E65" s="18">
        <v>0</v>
      </c>
      <c r="F65" s="17" t="s">
        <v>52</v>
      </c>
      <c r="G65" s="1" t="s">
        <v>387</v>
      </c>
      <c r="H65" s="1" t="s">
        <v>1330</v>
      </c>
      <c r="I65" s="1" t="s">
        <v>1417</v>
      </c>
      <c r="J65" s="1" t="s">
        <v>52</v>
      </c>
      <c r="K65" s="1" t="s">
        <v>52</v>
      </c>
    </row>
    <row r="66" spans="1:11" ht="20.100000000000001" customHeight="1">
      <c r="A66" s="17" t="s">
        <v>1418</v>
      </c>
      <c r="B66" s="18">
        <v>0</v>
      </c>
      <c r="C66" s="18">
        <v>0</v>
      </c>
      <c r="D66" s="18">
        <v>0</v>
      </c>
      <c r="E66" s="18">
        <v>0</v>
      </c>
      <c r="F66" s="17" t="s">
        <v>52</v>
      </c>
      <c r="G66" s="1" t="s">
        <v>387</v>
      </c>
      <c r="H66" s="1" t="s">
        <v>1330</v>
      </c>
      <c r="I66" s="1" t="s">
        <v>1419</v>
      </c>
      <c r="J66" s="1" t="s">
        <v>52</v>
      </c>
      <c r="K66" s="1" t="s">
        <v>52</v>
      </c>
    </row>
    <row r="67" spans="1:11" ht="20.100000000000001" customHeight="1">
      <c r="A67" s="17" t="s">
        <v>1420</v>
      </c>
      <c r="B67" s="18">
        <v>0</v>
      </c>
      <c r="C67" s="18">
        <v>0</v>
      </c>
      <c r="D67" s="18">
        <v>0</v>
      </c>
      <c r="E67" s="18">
        <v>0</v>
      </c>
      <c r="F67" s="17" t="s">
        <v>52</v>
      </c>
      <c r="G67" s="1" t="s">
        <v>387</v>
      </c>
      <c r="H67" s="1" t="s">
        <v>1330</v>
      </c>
      <c r="I67" s="1" t="s">
        <v>1421</v>
      </c>
      <c r="J67" s="1" t="s">
        <v>52</v>
      </c>
      <c r="K67" s="1" t="s">
        <v>52</v>
      </c>
    </row>
    <row r="68" spans="1:11" ht="20.100000000000001" customHeight="1">
      <c r="A68" s="17" t="s">
        <v>1422</v>
      </c>
      <c r="B68" s="18">
        <v>0</v>
      </c>
      <c r="C68" s="18">
        <v>0</v>
      </c>
      <c r="D68" s="18">
        <v>0</v>
      </c>
      <c r="E68" s="18">
        <v>0</v>
      </c>
      <c r="F68" s="17" t="s">
        <v>52</v>
      </c>
      <c r="G68" s="1" t="s">
        <v>387</v>
      </c>
      <c r="H68" s="1" t="s">
        <v>1330</v>
      </c>
      <c r="I68" s="1" t="s">
        <v>1423</v>
      </c>
      <c r="J68" s="1" t="s">
        <v>52</v>
      </c>
      <c r="K68" s="1" t="s">
        <v>52</v>
      </c>
    </row>
    <row r="69" spans="1:11" ht="20.100000000000001" customHeight="1">
      <c r="A69" s="17" t="s">
        <v>1424</v>
      </c>
      <c r="B69" s="18">
        <v>0</v>
      </c>
      <c r="C69" s="18">
        <v>0</v>
      </c>
      <c r="D69" s="18">
        <v>0</v>
      </c>
      <c r="E69" s="18">
        <v>0</v>
      </c>
      <c r="F69" s="17" t="s">
        <v>52</v>
      </c>
      <c r="G69" s="1" t="s">
        <v>387</v>
      </c>
      <c r="H69" s="1" t="s">
        <v>1330</v>
      </c>
      <c r="I69" s="1" t="s">
        <v>1425</v>
      </c>
      <c r="J69" s="1" t="s">
        <v>52</v>
      </c>
      <c r="K69" s="1" t="s">
        <v>52</v>
      </c>
    </row>
    <row r="70" spans="1:11" ht="20.100000000000001" customHeight="1">
      <c r="A70" s="17" t="s">
        <v>1426</v>
      </c>
      <c r="B70" s="18">
        <v>0</v>
      </c>
      <c r="C70" s="18">
        <v>0</v>
      </c>
      <c r="D70" s="18">
        <v>0</v>
      </c>
      <c r="E70" s="18">
        <v>0</v>
      </c>
      <c r="F70" s="17" t="s">
        <v>52</v>
      </c>
      <c r="G70" s="1" t="s">
        <v>387</v>
      </c>
      <c r="H70" s="1" t="s">
        <v>1330</v>
      </c>
      <c r="I70" s="1" t="s">
        <v>1427</v>
      </c>
      <c r="J70" s="1" t="s">
        <v>52</v>
      </c>
      <c r="K70" s="1" t="s">
        <v>52</v>
      </c>
    </row>
    <row r="71" spans="1:11" ht="20.100000000000001" customHeight="1">
      <c r="A71" s="17" t="s">
        <v>1428</v>
      </c>
      <c r="B71" s="18">
        <v>0</v>
      </c>
      <c r="C71" s="18">
        <v>0</v>
      </c>
      <c r="D71" s="18">
        <v>0</v>
      </c>
      <c r="E71" s="18">
        <v>0</v>
      </c>
      <c r="F71" s="17" t="s">
        <v>52</v>
      </c>
      <c r="G71" s="1" t="s">
        <v>387</v>
      </c>
      <c r="H71" s="1" t="s">
        <v>1330</v>
      </c>
      <c r="I71" s="1" t="s">
        <v>1429</v>
      </c>
      <c r="J71" s="1" t="s">
        <v>52</v>
      </c>
      <c r="K71" s="1" t="s">
        <v>52</v>
      </c>
    </row>
    <row r="72" spans="1:11" ht="20.100000000000001" customHeight="1">
      <c r="A72" s="17" t="s">
        <v>1430</v>
      </c>
      <c r="B72" s="18">
        <v>0</v>
      </c>
      <c r="C72" s="18">
        <v>0</v>
      </c>
      <c r="D72" s="18">
        <v>0</v>
      </c>
      <c r="E72" s="18">
        <v>0</v>
      </c>
      <c r="F72" s="17" t="s">
        <v>52</v>
      </c>
      <c r="G72" s="1" t="s">
        <v>387</v>
      </c>
      <c r="H72" s="1" t="s">
        <v>1330</v>
      </c>
      <c r="I72" s="1" t="s">
        <v>1431</v>
      </c>
      <c r="J72" s="1" t="s">
        <v>52</v>
      </c>
      <c r="K72" s="1" t="s">
        <v>52</v>
      </c>
    </row>
    <row r="73" spans="1:11" ht="20.100000000000001" customHeight="1">
      <c r="A73" s="17" t="s">
        <v>1432</v>
      </c>
      <c r="B73" s="18">
        <v>0</v>
      </c>
      <c r="C73" s="18">
        <v>0</v>
      </c>
      <c r="D73" s="18">
        <v>0</v>
      </c>
      <c r="E73" s="18">
        <v>0</v>
      </c>
      <c r="F73" s="17" t="s">
        <v>52</v>
      </c>
      <c r="G73" s="1" t="s">
        <v>387</v>
      </c>
      <c r="H73" s="1" t="s">
        <v>1330</v>
      </c>
      <c r="I73" s="1" t="s">
        <v>1433</v>
      </c>
      <c r="J73" s="1" t="s">
        <v>52</v>
      </c>
      <c r="K73" s="1" t="s">
        <v>52</v>
      </c>
    </row>
    <row r="74" spans="1:11" ht="20.100000000000001" customHeight="1">
      <c r="A74" s="17" t="s">
        <v>1434</v>
      </c>
      <c r="B74" s="18">
        <v>0</v>
      </c>
      <c r="C74" s="18">
        <v>0</v>
      </c>
      <c r="D74" s="18">
        <v>0</v>
      </c>
      <c r="E74" s="18">
        <v>0</v>
      </c>
      <c r="F74" s="17" t="s">
        <v>52</v>
      </c>
      <c r="G74" s="1" t="s">
        <v>387</v>
      </c>
      <c r="H74" s="1" t="s">
        <v>1330</v>
      </c>
      <c r="I74" s="1" t="s">
        <v>1435</v>
      </c>
      <c r="J74" s="1" t="s">
        <v>52</v>
      </c>
      <c r="K74" s="1" t="s">
        <v>52</v>
      </c>
    </row>
    <row r="75" spans="1:11" ht="20.100000000000001" customHeight="1">
      <c r="A75" s="17" t="s">
        <v>1436</v>
      </c>
      <c r="B75" s="18">
        <v>0</v>
      </c>
      <c r="C75" s="18">
        <v>0</v>
      </c>
      <c r="D75" s="18">
        <v>0</v>
      </c>
      <c r="E75" s="18">
        <v>0</v>
      </c>
      <c r="F75" s="17" t="s">
        <v>52</v>
      </c>
      <c r="G75" s="1" t="s">
        <v>387</v>
      </c>
      <c r="H75" s="1" t="s">
        <v>1330</v>
      </c>
      <c r="I75" s="1" t="s">
        <v>1437</v>
      </c>
      <c r="J75" s="1" t="s">
        <v>52</v>
      </c>
      <c r="K75" s="1" t="s">
        <v>52</v>
      </c>
    </row>
    <row r="76" spans="1:11" ht="20.100000000000001" customHeight="1">
      <c r="A76" s="17" t="s">
        <v>1438</v>
      </c>
      <c r="B76" s="18">
        <v>0</v>
      </c>
      <c r="C76" s="18">
        <v>0</v>
      </c>
      <c r="D76" s="18">
        <v>0</v>
      </c>
      <c r="E76" s="18">
        <v>0</v>
      </c>
      <c r="F76" s="17" t="s">
        <v>52</v>
      </c>
      <c r="G76" s="1" t="s">
        <v>387</v>
      </c>
      <c r="H76" s="1" t="s">
        <v>1330</v>
      </c>
      <c r="I76" s="1" t="s">
        <v>1439</v>
      </c>
      <c r="J76" s="1" t="s">
        <v>52</v>
      </c>
      <c r="K76" s="1" t="s">
        <v>52</v>
      </c>
    </row>
    <row r="77" spans="1:11" ht="20.100000000000001" customHeight="1">
      <c r="A77" s="17" t="s">
        <v>1440</v>
      </c>
      <c r="B77" s="18">
        <v>0</v>
      </c>
      <c r="C77" s="18">
        <v>0</v>
      </c>
      <c r="D77" s="18">
        <v>0</v>
      </c>
      <c r="E77" s="18">
        <v>0</v>
      </c>
      <c r="F77" s="17" t="s">
        <v>52</v>
      </c>
      <c r="G77" s="1" t="s">
        <v>387</v>
      </c>
      <c r="H77" s="1" t="s">
        <v>1330</v>
      </c>
      <c r="I77" s="1" t="s">
        <v>1441</v>
      </c>
      <c r="J77" s="1" t="s">
        <v>52</v>
      </c>
      <c r="K77" s="1" t="s">
        <v>52</v>
      </c>
    </row>
    <row r="78" spans="1:11" ht="20.100000000000001" customHeight="1">
      <c r="A78" s="17" t="s">
        <v>1442</v>
      </c>
      <c r="B78" s="18">
        <v>0</v>
      </c>
      <c r="C78" s="18">
        <v>0</v>
      </c>
      <c r="D78" s="18">
        <v>0</v>
      </c>
      <c r="E78" s="18">
        <v>0</v>
      </c>
      <c r="F78" s="17" t="s">
        <v>52</v>
      </c>
      <c r="G78" s="1" t="s">
        <v>387</v>
      </c>
      <c r="H78" s="1" t="s">
        <v>1330</v>
      </c>
      <c r="I78" s="1" t="s">
        <v>1443</v>
      </c>
      <c r="J78" s="1" t="s">
        <v>52</v>
      </c>
      <c r="K78" s="1" t="s">
        <v>52</v>
      </c>
    </row>
    <row r="79" spans="1:11" ht="20.100000000000001" customHeight="1">
      <c r="A79" s="17" t="s">
        <v>1332</v>
      </c>
      <c r="B79" s="18">
        <v>0</v>
      </c>
      <c r="C79" s="18">
        <v>0</v>
      </c>
      <c r="D79" s="18">
        <v>0</v>
      </c>
      <c r="E79" s="18">
        <v>0</v>
      </c>
      <c r="F79" s="17" t="s">
        <v>52</v>
      </c>
      <c r="G79" s="1" t="s">
        <v>387</v>
      </c>
      <c r="H79" s="1" t="s">
        <v>1330</v>
      </c>
      <c r="I79" s="1" t="s">
        <v>52</v>
      </c>
      <c r="J79" s="1" t="s">
        <v>52</v>
      </c>
      <c r="K79" s="1" t="s">
        <v>52</v>
      </c>
    </row>
    <row r="80" spans="1:11" ht="20.100000000000001" customHeight="1">
      <c r="A80" s="17" t="s">
        <v>1444</v>
      </c>
      <c r="B80" s="18">
        <v>0</v>
      </c>
      <c r="C80" s="18">
        <v>0</v>
      </c>
      <c r="D80" s="18">
        <v>0</v>
      </c>
      <c r="E80" s="18">
        <v>0</v>
      </c>
      <c r="F80" s="17" t="s">
        <v>52</v>
      </c>
      <c r="G80" s="1" t="s">
        <v>387</v>
      </c>
      <c r="H80" s="1" t="s">
        <v>1330</v>
      </c>
      <c r="I80" s="1" t="s">
        <v>1445</v>
      </c>
      <c r="J80" s="1" t="s">
        <v>52</v>
      </c>
      <c r="K80" s="1" t="s">
        <v>52</v>
      </c>
    </row>
    <row r="81" spans="1:11" ht="20.100000000000001" customHeight="1">
      <c r="A81" s="17" t="s">
        <v>1446</v>
      </c>
      <c r="B81" s="18">
        <v>0</v>
      </c>
      <c r="C81" s="18">
        <v>0</v>
      </c>
      <c r="D81" s="18">
        <v>0</v>
      </c>
      <c r="E81" s="18">
        <v>0</v>
      </c>
      <c r="F81" s="17" t="s">
        <v>52</v>
      </c>
      <c r="G81" s="1" t="s">
        <v>387</v>
      </c>
      <c r="H81" s="1" t="s">
        <v>1330</v>
      </c>
      <c r="I81" s="1" t="s">
        <v>1447</v>
      </c>
      <c r="J81" s="1" t="s">
        <v>52</v>
      </c>
      <c r="K81" s="1" t="s">
        <v>52</v>
      </c>
    </row>
    <row r="82" spans="1:11" ht="20.100000000000001" customHeight="1">
      <c r="A82" s="17" t="s">
        <v>1448</v>
      </c>
      <c r="B82" s="18">
        <v>0</v>
      </c>
      <c r="C82" s="18">
        <v>0</v>
      </c>
      <c r="D82" s="18">
        <v>0</v>
      </c>
      <c r="E82" s="18">
        <v>0</v>
      </c>
      <c r="F82" s="17" t="s">
        <v>52</v>
      </c>
      <c r="G82" s="1" t="s">
        <v>387</v>
      </c>
      <c r="H82" s="1" t="s">
        <v>1330</v>
      </c>
      <c r="I82" s="1" t="s">
        <v>1449</v>
      </c>
      <c r="J82" s="1" t="s">
        <v>52</v>
      </c>
      <c r="K82" s="1" t="s">
        <v>52</v>
      </c>
    </row>
    <row r="83" spans="1:11" ht="20.100000000000001" customHeight="1">
      <c r="A83" s="17" t="s">
        <v>1450</v>
      </c>
      <c r="B83" s="18">
        <v>0</v>
      </c>
      <c r="C83" s="18">
        <v>0</v>
      </c>
      <c r="D83" s="18">
        <v>0</v>
      </c>
      <c r="E83" s="18">
        <v>0</v>
      </c>
      <c r="F83" s="17" t="s">
        <v>52</v>
      </c>
      <c r="G83" s="1" t="s">
        <v>387</v>
      </c>
      <c r="H83" s="1" t="s">
        <v>1330</v>
      </c>
      <c r="I83" s="1" t="s">
        <v>1451</v>
      </c>
      <c r="J83" s="1" t="s">
        <v>52</v>
      </c>
      <c r="K83" s="1" t="s">
        <v>52</v>
      </c>
    </row>
    <row r="84" spans="1:11" ht="20.100000000000001" customHeight="1">
      <c r="A84" s="21" t="s">
        <v>1452</v>
      </c>
      <c r="B84" s="125">
        <v>0</v>
      </c>
      <c r="C84" s="125">
        <v>0</v>
      </c>
      <c r="D84" s="125">
        <v>0</v>
      </c>
      <c r="E84" s="125">
        <v>0</v>
      </c>
      <c r="F84" s="21" t="s">
        <v>52</v>
      </c>
      <c r="G84" s="1" t="s">
        <v>387</v>
      </c>
      <c r="H84" s="1" t="s">
        <v>1330</v>
      </c>
      <c r="I84" s="1" t="s">
        <v>1453</v>
      </c>
      <c r="J84" s="1" t="s">
        <v>52</v>
      </c>
      <c r="K84" s="1" t="s">
        <v>52</v>
      </c>
    </row>
    <row r="85" spans="1:11" ht="20.100000000000001" customHeight="1">
      <c r="A85" s="17" t="s">
        <v>1332</v>
      </c>
      <c r="B85" s="18">
        <v>0</v>
      </c>
      <c r="C85" s="18">
        <v>0</v>
      </c>
      <c r="D85" s="18">
        <v>0</v>
      </c>
      <c r="E85" s="18">
        <v>0</v>
      </c>
      <c r="F85" s="17" t="s">
        <v>52</v>
      </c>
      <c r="G85" s="1" t="s">
        <v>387</v>
      </c>
      <c r="H85" s="1" t="s">
        <v>1330</v>
      </c>
      <c r="I85" s="1" t="s">
        <v>52</v>
      </c>
      <c r="J85" s="1" t="s">
        <v>52</v>
      </c>
      <c r="K85" s="1" t="s">
        <v>52</v>
      </c>
    </row>
    <row r="86" spans="1:11" ht="20.100000000000001" customHeight="1">
      <c r="A86" s="17" t="s">
        <v>1454</v>
      </c>
      <c r="B86" s="18">
        <v>0</v>
      </c>
      <c r="C86" s="18">
        <v>0</v>
      </c>
      <c r="D86" s="18">
        <v>0</v>
      </c>
      <c r="E86" s="18">
        <v>0</v>
      </c>
      <c r="F86" s="17" t="s">
        <v>52</v>
      </c>
      <c r="G86" s="1" t="s">
        <v>387</v>
      </c>
      <c r="H86" s="1" t="s">
        <v>1330</v>
      </c>
      <c r="I86" s="1" t="s">
        <v>1455</v>
      </c>
      <c r="J86" s="1" t="s">
        <v>52</v>
      </c>
      <c r="K86" s="1" t="s">
        <v>52</v>
      </c>
    </row>
    <row r="87" spans="1:11" ht="20.100000000000001" customHeight="1">
      <c r="A87" s="17" t="s">
        <v>1456</v>
      </c>
      <c r="B87" s="18">
        <v>0</v>
      </c>
      <c r="C87" s="18">
        <v>0</v>
      </c>
      <c r="D87" s="18">
        <v>0</v>
      </c>
      <c r="E87" s="18">
        <v>0</v>
      </c>
      <c r="F87" s="17" t="s">
        <v>52</v>
      </c>
      <c r="G87" s="1" t="s">
        <v>387</v>
      </c>
      <c r="H87" s="1" t="s">
        <v>1330</v>
      </c>
      <c r="I87" s="1" t="s">
        <v>1457</v>
      </c>
      <c r="J87" s="1" t="s">
        <v>52</v>
      </c>
      <c r="K87" s="1" t="s">
        <v>52</v>
      </c>
    </row>
    <row r="88" spans="1:11" ht="20.100000000000001" customHeight="1">
      <c r="A88" s="17" t="s">
        <v>1458</v>
      </c>
      <c r="B88" s="18">
        <v>0</v>
      </c>
      <c r="C88" s="18">
        <v>0</v>
      </c>
      <c r="D88" s="18">
        <v>0</v>
      </c>
      <c r="E88" s="18">
        <v>0</v>
      </c>
      <c r="F88" s="17" t="s">
        <v>52</v>
      </c>
      <c r="G88" s="1" t="s">
        <v>387</v>
      </c>
      <c r="H88" s="1" t="s">
        <v>1330</v>
      </c>
      <c r="I88" s="1" t="s">
        <v>1459</v>
      </c>
      <c r="J88" s="1" t="s">
        <v>52</v>
      </c>
      <c r="K88" s="1" t="s">
        <v>52</v>
      </c>
    </row>
    <row r="89" spans="1:11" ht="20.100000000000001" customHeight="1">
      <c r="A89" s="17" t="s">
        <v>1460</v>
      </c>
      <c r="B89" s="18">
        <v>0</v>
      </c>
      <c r="C89" s="18">
        <v>0</v>
      </c>
      <c r="D89" s="18">
        <v>0</v>
      </c>
      <c r="E89" s="18">
        <v>0</v>
      </c>
      <c r="F89" s="17" t="s">
        <v>52</v>
      </c>
      <c r="G89" s="1" t="s">
        <v>387</v>
      </c>
      <c r="H89" s="1" t="s">
        <v>1330</v>
      </c>
      <c r="I89" s="1" t="s">
        <v>1461</v>
      </c>
      <c r="J89" s="1" t="s">
        <v>52</v>
      </c>
      <c r="K89" s="1" t="s">
        <v>52</v>
      </c>
    </row>
    <row r="90" spans="1:11" ht="20.100000000000001" customHeight="1">
      <c r="A90" s="17" t="s">
        <v>1462</v>
      </c>
      <c r="B90" s="18">
        <v>0</v>
      </c>
      <c r="C90" s="18">
        <v>0</v>
      </c>
      <c r="D90" s="18">
        <v>0</v>
      </c>
      <c r="E90" s="18">
        <v>0</v>
      </c>
      <c r="F90" s="17" t="s">
        <v>52</v>
      </c>
      <c r="G90" s="1" t="s">
        <v>387</v>
      </c>
      <c r="H90" s="1" t="s">
        <v>1330</v>
      </c>
      <c r="I90" s="1" t="s">
        <v>1463</v>
      </c>
      <c r="J90" s="1" t="s">
        <v>52</v>
      </c>
      <c r="K90" s="1" t="s">
        <v>52</v>
      </c>
    </row>
    <row r="91" spans="1:11" ht="20.100000000000001" customHeight="1">
      <c r="A91" s="17" t="s">
        <v>1464</v>
      </c>
      <c r="B91" s="18">
        <v>2807.4</v>
      </c>
      <c r="C91" s="18">
        <v>0</v>
      </c>
      <c r="D91" s="18">
        <v>0</v>
      </c>
      <c r="E91" s="18">
        <v>2807.4</v>
      </c>
      <c r="F91" s="17" t="s">
        <v>52</v>
      </c>
      <c r="G91" s="1" t="s">
        <v>387</v>
      </c>
      <c r="H91" s="1" t="s">
        <v>1330</v>
      </c>
      <c r="I91" s="1" t="s">
        <v>1465</v>
      </c>
      <c r="J91" s="1" t="s">
        <v>52</v>
      </c>
      <c r="K91" s="1" t="s">
        <v>52</v>
      </c>
    </row>
    <row r="92" spans="1:11" ht="20.100000000000001" customHeight="1">
      <c r="A92" s="17" t="s">
        <v>1466</v>
      </c>
      <c r="B92" s="18">
        <v>0</v>
      </c>
      <c r="C92" s="18">
        <v>3880.5</v>
      </c>
      <c r="D92" s="18">
        <v>0</v>
      </c>
      <c r="E92" s="18">
        <v>3880.5</v>
      </c>
      <c r="F92" s="17" t="s">
        <v>52</v>
      </c>
      <c r="G92" s="1" t="s">
        <v>387</v>
      </c>
      <c r="H92" s="1" t="s">
        <v>1330</v>
      </c>
      <c r="I92" s="1" t="s">
        <v>1467</v>
      </c>
      <c r="J92" s="1" t="s">
        <v>52</v>
      </c>
      <c r="K92" s="1" t="s">
        <v>52</v>
      </c>
    </row>
    <row r="93" spans="1:11" ht="20.100000000000001" customHeight="1">
      <c r="A93" s="17" t="s">
        <v>1468</v>
      </c>
      <c r="B93" s="18">
        <v>0</v>
      </c>
      <c r="C93" s="18">
        <v>0</v>
      </c>
      <c r="D93" s="18">
        <v>1822</v>
      </c>
      <c r="E93" s="18">
        <v>1822</v>
      </c>
      <c r="F93" s="17" t="s">
        <v>52</v>
      </c>
      <c r="G93" s="1" t="s">
        <v>387</v>
      </c>
      <c r="H93" s="1" t="s">
        <v>1330</v>
      </c>
      <c r="I93" s="1" t="s">
        <v>1469</v>
      </c>
      <c r="J93" s="1" t="s">
        <v>52</v>
      </c>
      <c r="K93" s="1" t="s">
        <v>52</v>
      </c>
    </row>
    <row r="94" spans="1:11" ht="20.100000000000001" customHeight="1">
      <c r="A94" s="17" t="s">
        <v>1470</v>
      </c>
      <c r="B94" s="18">
        <v>2807.4</v>
      </c>
      <c r="C94" s="18">
        <v>3880.5</v>
      </c>
      <c r="D94" s="18">
        <v>1822</v>
      </c>
      <c r="E94" s="18">
        <v>8509.9</v>
      </c>
      <c r="F94" s="17" t="s">
        <v>52</v>
      </c>
      <c r="G94" s="1" t="s">
        <v>387</v>
      </c>
      <c r="H94" s="1" t="s">
        <v>1330</v>
      </c>
      <c r="I94" s="1" t="s">
        <v>1471</v>
      </c>
      <c r="J94" s="1" t="s">
        <v>52</v>
      </c>
      <c r="K94" s="1" t="s">
        <v>52</v>
      </c>
    </row>
    <row r="95" spans="1:11" ht="20.100000000000001" customHeight="1">
      <c r="A95" s="17" t="s">
        <v>1332</v>
      </c>
      <c r="B95" s="18">
        <v>0</v>
      </c>
      <c r="C95" s="18">
        <v>0</v>
      </c>
      <c r="D95" s="18">
        <v>0</v>
      </c>
      <c r="E95" s="18">
        <v>0</v>
      </c>
      <c r="F95" s="17" t="s">
        <v>52</v>
      </c>
      <c r="G95" s="1" t="s">
        <v>387</v>
      </c>
      <c r="H95" s="1" t="s">
        <v>1330</v>
      </c>
      <c r="I95" s="1" t="s">
        <v>52</v>
      </c>
      <c r="J95" s="1" t="s">
        <v>52</v>
      </c>
      <c r="K95" s="1" t="s">
        <v>52</v>
      </c>
    </row>
    <row r="96" spans="1:11" ht="20.100000000000001" customHeight="1">
      <c r="A96" s="17" t="s">
        <v>1472</v>
      </c>
      <c r="B96" s="18">
        <v>0</v>
      </c>
      <c r="C96" s="18">
        <v>0</v>
      </c>
      <c r="D96" s="18">
        <v>0</v>
      </c>
      <c r="E96" s="18">
        <v>0</v>
      </c>
      <c r="F96" s="17" t="s">
        <v>52</v>
      </c>
      <c r="G96" s="1" t="s">
        <v>387</v>
      </c>
      <c r="H96" s="1" t="s">
        <v>1330</v>
      </c>
      <c r="I96" s="1" t="s">
        <v>1473</v>
      </c>
      <c r="J96" s="1" t="s">
        <v>52</v>
      </c>
      <c r="K96" s="1" t="s">
        <v>52</v>
      </c>
    </row>
    <row r="97" spans="1:12" ht="20.100000000000001" customHeight="1">
      <c r="A97" s="17" t="s">
        <v>1474</v>
      </c>
      <c r="B97" s="18">
        <v>0</v>
      </c>
      <c r="C97" s="18">
        <v>0</v>
      </c>
      <c r="D97" s="18">
        <v>0</v>
      </c>
      <c r="E97" s="18">
        <v>0</v>
      </c>
      <c r="F97" s="17" t="s">
        <v>52</v>
      </c>
      <c r="G97" s="1" t="s">
        <v>387</v>
      </c>
      <c r="H97" s="1" t="s">
        <v>1330</v>
      </c>
      <c r="I97" s="1" t="s">
        <v>1475</v>
      </c>
      <c r="J97" s="1" t="s">
        <v>52</v>
      </c>
      <c r="K97" s="1" t="s">
        <v>52</v>
      </c>
    </row>
    <row r="98" spans="1:12" ht="20.100000000000001" customHeight="1">
      <c r="A98" s="17" t="s">
        <v>1476</v>
      </c>
      <c r="B98" s="18">
        <v>0</v>
      </c>
      <c r="C98" s="18">
        <v>0</v>
      </c>
      <c r="D98" s="18">
        <v>0</v>
      </c>
      <c r="E98" s="18">
        <v>0</v>
      </c>
      <c r="F98" s="17" t="s">
        <v>52</v>
      </c>
      <c r="G98" s="1" t="s">
        <v>387</v>
      </c>
      <c r="H98" s="1" t="s">
        <v>1330</v>
      </c>
      <c r="I98" s="1" t="s">
        <v>1477</v>
      </c>
      <c r="J98" s="1" t="s">
        <v>52</v>
      </c>
      <c r="K98" s="1" t="s">
        <v>52</v>
      </c>
    </row>
    <row r="99" spans="1:12" ht="20.100000000000001" customHeight="1">
      <c r="A99" s="17" t="s">
        <v>1478</v>
      </c>
      <c r="B99" s="18">
        <v>0</v>
      </c>
      <c r="C99" s="18">
        <v>0</v>
      </c>
      <c r="D99" s="18">
        <v>38.4</v>
      </c>
      <c r="E99" s="18">
        <v>38.4</v>
      </c>
      <c r="F99" s="17" t="s">
        <v>52</v>
      </c>
      <c r="G99" s="1" t="s">
        <v>387</v>
      </c>
      <c r="H99" s="1" t="s">
        <v>1330</v>
      </c>
      <c r="I99" s="1" t="s">
        <v>1479</v>
      </c>
      <c r="J99" s="1" t="s">
        <v>52</v>
      </c>
      <c r="K99" s="1" t="s">
        <v>52</v>
      </c>
    </row>
    <row r="100" spans="1:12" ht="20.100000000000001" customHeight="1">
      <c r="A100" s="17" t="s">
        <v>1470</v>
      </c>
      <c r="B100" s="18">
        <v>0</v>
      </c>
      <c r="C100" s="18">
        <v>0</v>
      </c>
      <c r="D100" s="18">
        <v>38.4</v>
      </c>
      <c r="E100" s="18">
        <v>38.4</v>
      </c>
      <c r="F100" s="17" t="s">
        <v>52</v>
      </c>
      <c r="G100" s="1" t="s">
        <v>387</v>
      </c>
      <c r="H100" s="1" t="s">
        <v>1330</v>
      </c>
      <c r="I100" s="1" t="s">
        <v>1471</v>
      </c>
      <c r="J100" s="1" t="s">
        <v>52</v>
      </c>
      <c r="K100" s="1" t="s">
        <v>52</v>
      </c>
    </row>
    <row r="101" spans="1:12" ht="20.100000000000001" customHeight="1">
      <c r="A101" s="17" t="s">
        <v>1332</v>
      </c>
      <c r="B101" s="18">
        <v>0</v>
      </c>
      <c r="C101" s="18">
        <v>0</v>
      </c>
      <c r="D101" s="18">
        <v>0</v>
      </c>
      <c r="E101" s="18">
        <v>0</v>
      </c>
      <c r="F101" s="17" t="s">
        <v>52</v>
      </c>
      <c r="G101" s="1" t="s">
        <v>387</v>
      </c>
      <c r="H101" s="1" t="s">
        <v>1330</v>
      </c>
      <c r="I101" s="1" t="s">
        <v>52</v>
      </c>
      <c r="J101" s="1" t="s">
        <v>52</v>
      </c>
      <c r="K101" s="1" t="s">
        <v>52</v>
      </c>
    </row>
    <row r="102" spans="1:12" ht="20.100000000000001" customHeight="1">
      <c r="A102" s="17" t="s">
        <v>1355</v>
      </c>
      <c r="B102" s="19">
        <v>2807</v>
      </c>
      <c r="C102" s="19">
        <v>3880</v>
      </c>
      <c r="D102" s="19">
        <v>1860</v>
      </c>
      <c r="E102" s="19">
        <v>8547</v>
      </c>
      <c r="F102" s="20"/>
    </row>
    <row r="103" spans="1:12" ht="20.100000000000001" customHeight="1">
      <c r="A103" s="20"/>
      <c r="B103" s="20"/>
      <c r="C103" s="20"/>
      <c r="D103" s="20"/>
      <c r="E103" s="20"/>
      <c r="F103" s="20"/>
    </row>
    <row r="104" spans="1:12" ht="20.100000000000001" customHeight="1">
      <c r="A104" s="20" t="s">
        <v>1480</v>
      </c>
      <c r="B104" s="20"/>
      <c r="C104" s="20"/>
      <c r="D104" s="20"/>
      <c r="E104" s="20"/>
      <c r="F104" s="17" t="s">
        <v>52</v>
      </c>
      <c r="G104" s="1" t="s">
        <v>494</v>
      </c>
      <c r="I104" s="1" t="s">
        <v>491</v>
      </c>
      <c r="J104" s="1" t="s">
        <v>492</v>
      </c>
      <c r="K104" s="1" t="s">
        <v>409</v>
      </c>
    </row>
    <row r="105" spans="1:12" ht="20.100000000000001" customHeight="1">
      <c r="A105" s="17" t="s">
        <v>52</v>
      </c>
      <c r="B105" s="18"/>
      <c r="C105" s="18"/>
      <c r="D105" s="18"/>
      <c r="E105" s="18"/>
      <c r="F105" s="17" t="s">
        <v>52</v>
      </c>
      <c r="G105" s="1" t="s">
        <v>494</v>
      </c>
      <c r="H105" s="1" t="s">
        <v>1328</v>
      </c>
      <c r="I105" s="1" t="s">
        <v>52</v>
      </c>
      <c r="J105" s="1" t="s">
        <v>52</v>
      </c>
      <c r="K105" s="1" t="s">
        <v>52</v>
      </c>
      <c r="L105">
        <v>1</v>
      </c>
    </row>
    <row r="106" spans="1:12" ht="20.100000000000001" customHeight="1">
      <c r="A106" s="17" t="s">
        <v>1481</v>
      </c>
      <c r="B106" s="18">
        <v>0</v>
      </c>
      <c r="C106" s="18">
        <v>0</v>
      </c>
      <c r="D106" s="18">
        <v>0</v>
      </c>
      <c r="E106" s="18">
        <v>0</v>
      </c>
      <c r="F106" s="17" t="s">
        <v>52</v>
      </c>
      <c r="G106" s="1" t="s">
        <v>494</v>
      </c>
      <c r="H106" s="1" t="s">
        <v>1330</v>
      </c>
      <c r="I106" s="1" t="s">
        <v>1482</v>
      </c>
      <c r="J106" s="1" t="s">
        <v>52</v>
      </c>
      <c r="K106" s="1" t="s">
        <v>52</v>
      </c>
    </row>
    <row r="107" spans="1:12" ht="20.100000000000001" customHeight="1">
      <c r="A107" s="17" t="s">
        <v>1483</v>
      </c>
      <c r="B107" s="18">
        <v>0</v>
      </c>
      <c r="C107" s="18">
        <v>0</v>
      </c>
      <c r="D107" s="18">
        <v>0</v>
      </c>
      <c r="E107" s="18">
        <v>0</v>
      </c>
      <c r="F107" s="17" t="s">
        <v>52</v>
      </c>
      <c r="G107" s="1" t="s">
        <v>494</v>
      </c>
      <c r="H107" s="1" t="s">
        <v>1330</v>
      </c>
      <c r="I107" s="1" t="s">
        <v>1484</v>
      </c>
      <c r="J107" s="1" t="s">
        <v>52</v>
      </c>
      <c r="K107" s="1" t="s">
        <v>52</v>
      </c>
    </row>
    <row r="108" spans="1:12" ht="20.100000000000001" customHeight="1">
      <c r="A108" s="17" t="s">
        <v>1485</v>
      </c>
      <c r="B108" s="18">
        <v>0</v>
      </c>
      <c r="C108" s="18">
        <v>0</v>
      </c>
      <c r="D108" s="18">
        <v>0</v>
      </c>
      <c r="E108" s="18">
        <v>0</v>
      </c>
      <c r="F108" s="17" t="s">
        <v>52</v>
      </c>
      <c r="G108" s="1" t="s">
        <v>494</v>
      </c>
      <c r="H108" s="1" t="s">
        <v>1330</v>
      </c>
      <c r="I108" s="1" t="s">
        <v>1486</v>
      </c>
      <c r="J108" s="1" t="s">
        <v>52</v>
      </c>
      <c r="K108" s="1" t="s">
        <v>52</v>
      </c>
    </row>
    <row r="109" spans="1:12" ht="20.100000000000001" customHeight="1">
      <c r="A109" s="17" t="s">
        <v>1332</v>
      </c>
      <c r="B109" s="18">
        <v>0</v>
      </c>
      <c r="C109" s="18">
        <v>0</v>
      </c>
      <c r="D109" s="18">
        <v>0</v>
      </c>
      <c r="E109" s="18">
        <v>0</v>
      </c>
      <c r="F109" s="17" t="s">
        <v>52</v>
      </c>
      <c r="G109" s="1" t="s">
        <v>494</v>
      </c>
      <c r="H109" s="1" t="s">
        <v>1330</v>
      </c>
      <c r="I109" s="1" t="s">
        <v>52</v>
      </c>
      <c r="J109" s="1" t="s">
        <v>52</v>
      </c>
      <c r="K109" s="1" t="s">
        <v>52</v>
      </c>
    </row>
    <row r="110" spans="1:12" ht="20.100000000000001" customHeight="1">
      <c r="A110" s="17" t="s">
        <v>1487</v>
      </c>
      <c r="B110" s="18">
        <v>0</v>
      </c>
      <c r="C110" s="18">
        <v>0</v>
      </c>
      <c r="D110" s="18">
        <v>0</v>
      </c>
      <c r="E110" s="18">
        <v>0</v>
      </c>
      <c r="F110" s="17" t="s">
        <v>52</v>
      </c>
      <c r="G110" s="1" t="s">
        <v>494</v>
      </c>
      <c r="H110" s="1" t="s">
        <v>1330</v>
      </c>
      <c r="I110" s="1" t="s">
        <v>1488</v>
      </c>
      <c r="J110" s="1" t="s">
        <v>52</v>
      </c>
      <c r="K110" s="1" t="s">
        <v>52</v>
      </c>
    </row>
    <row r="111" spans="1:12" ht="20.100000000000001" customHeight="1">
      <c r="A111" s="21" t="s">
        <v>1489</v>
      </c>
      <c r="B111" s="125">
        <v>0</v>
      </c>
      <c r="C111" s="125">
        <v>0</v>
      </c>
      <c r="D111" s="125">
        <v>0</v>
      </c>
      <c r="E111" s="125">
        <v>0</v>
      </c>
      <c r="F111" s="21" t="s">
        <v>52</v>
      </c>
      <c r="G111" s="1" t="s">
        <v>494</v>
      </c>
      <c r="H111" s="1" t="s">
        <v>1330</v>
      </c>
      <c r="I111" s="1" t="s">
        <v>1490</v>
      </c>
      <c r="J111" s="1" t="s">
        <v>52</v>
      </c>
      <c r="K111" s="1" t="s">
        <v>52</v>
      </c>
    </row>
    <row r="112" spans="1:12" ht="20.100000000000001" customHeight="1">
      <c r="A112" s="17" t="s">
        <v>1491</v>
      </c>
      <c r="B112" s="18">
        <v>0</v>
      </c>
      <c r="C112" s="18">
        <v>0</v>
      </c>
      <c r="D112" s="18">
        <v>0</v>
      </c>
      <c r="E112" s="18">
        <v>0</v>
      </c>
      <c r="F112" s="17" t="s">
        <v>52</v>
      </c>
      <c r="G112" s="1" t="s">
        <v>494</v>
      </c>
      <c r="H112" s="1" t="s">
        <v>1330</v>
      </c>
      <c r="I112" s="1" t="s">
        <v>1492</v>
      </c>
      <c r="J112" s="1" t="s">
        <v>52</v>
      </c>
      <c r="K112" s="1" t="s">
        <v>52</v>
      </c>
    </row>
    <row r="113" spans="1:11" ht="20.100000000000001" customHeight="1">
      <c r="A113" s="17" t="s">
        <v>1332</v>
      </c>
      <c r="B113" s="18">
        <v>0</v>
      </c>
      <c r="C113" s="18">
        <v>0</v>
      </c>
      <c r="D113" s="18">
        <v>0</v>
      </c>
      <c r="E113" s="18">
        <v>0</v>
      </c>
      <c r="F113" s="17" t="s">
        <v>52</v>
      </c>
      <c r="G113" s="1" t="s">
        <v>494</v>
      </c>
      <c r="H113" s="1" t="s">
        <v>1330</v>
      </c>
      <c r="I113" s="1" t="s">
        <v>52</v>
      </c>
      <c r="J113" s="1" t="s">
        <v>52</v>
      </c>
      <c r="K113" s="1" t="s">
        <v>52</v>
      </c>
    </row>
    <row r="114" spans="1:11" ht="20.100000000000001" customHeight="1">
      <c r="A114" s="17" t="s">
        <v>1493</v>
      </c>
      <c r="B114" s="18">
        <v>0</v>
      </c>
      <c r="C114" s="18">
        <v>0</v>
      </c>
      <c r="D114" s="18">
        <v>0</v>
      </c>
      <c r="E114" s="18">
        <v>0</v>
      </c>
      <c r="F114" s="17" t="s">
        <v>52</v>
      </c>
      <c r="G114" s="1" t="s">
        <v>494</v>
      </c>
      <c r="H114" s="1" t="s">
        <v>1330</v>
      </c>
      <c r="I114" s="1" t="s">
        <v>1494</v>
      </c>
      <c r="J114" s="1" t="s">
        <v>52</v>
      </c>
      <c r="K114" s="1" t="s">
        <v>52</v>
      </c>
    </row>
    <row r="115" spans="1:11" ht="20.100000000000001" customHeight="1">
      <c r="A115" s="17" t="s">
        <v>1495</v>
      </c>
      <c r="B115" s="18">
        <v>0</v>
      </c>
      <c r="C115" s="18">
        <v>0</v>
      </c>
      <c r="D115" s="18">
        <v>0</v>
      </c>
      <c r="E115" s="18">
        <v>0</v>
      </c>
      <c r="F115" s="17" t="s">
        <v>52</v>
      </c>
      <c r="G115" s="1" t="s">
        <v>494</v>
      </c>
      <c r="H115" s="1" t="s">
        <v>1330</v>
      </c>
      <c r="I115" s="1" t="s">
        <v>1496</v>
      </c>
      <c r="J115" s="1" t="s">
        <v>52</v>
      </c>
      <c r="K115" s="1" t="s">
        <v>52</v>
      </c>
    </row>
    <row r="116" spans="1:11" ht="20.100000000000001" customHeight="1">
      <c r="A116" s="17" t="s">
        <v>1497</v>
      </c>
      <c r="B116" s="18">
        <v>0</v>
      </c>
      <c r="C116" s="18">
        <v>0</v>
      </c>
      <c r="D116" s="18">
        <v>0</v>
      </c>
      <c r="E116" s="18">
        <v>0</v>
      </c>
      <c r="F116" s="17" t="s">
        <v>52</v>
      </c>
      <c r="G116" s="1" t="s">
        <v>494</v>
      </c>
      <c r="H116" s="1" t="s">
        <v>1330</v>
      </c>
      <c r="I116" s="1" t="s">
        <v>1498</v>
      </c>
      <c r="J116" s="1" t="s">
        <v>52</v>
      </c>
      <c r="K116" s="1" t="s">
        <v>52</v>
      </c>
    </row>
    <row r="117" spans="1:11" ht="20.100000000000001" customHeight="1">
      <c r="A117" s="17" t="s">
        <v>1499</v>
      </c>
      <c r="B117" s="18">
        <v>0</v>
      </c>
      <c r="C117" s="18">
        <v>0</v>
      </c>
      <c r="D117" s="18">
        <v>0</v>
      </c>
      <c r="E117" s="18">
        <v>0</v>
      </c>
      <c r="F117" s="17" t="s">
        <v>52</v>
      </c>
      <c r="G117" s="1" t="s">
        <v>494</v>
      </c>
      <c r="H117" s="1" t="s">
        <v>1330</v>
      </c>
      <c r="I117" s="1" t="s">
        <v>1500</v>
      </c>
      <c r="J117" s="1" t="s">
        <v>52</v>
      </c>
      <c r="K117" s="1" t="s">
        <v>52</v>
      </c>
    </row>
    <row r="118" spans="1:11" ht="20.100000000000001" customHeight="1">
      <c r="A118" s="17" t="s">
        <v>1501</v>
      </c>
      <c r="B118" s="18">
        <v>0</v>
      </c>
      <c r="C118" s="18">
        <v>0</v>
      </c>
      <c r="D118" s="18">
        <v>0</v>
      </c>
      <c r="E118" s="18">
        <v>0</v>
      </c>
      <c r="F118" s="17" t="s">
        <v>52</v>
      </c>
      <c r="G118" s="1" t="s">
        <v>494</v>
      </c>
      <c r="H118" s="1" t="s">
        <v>1330</v>
      </c>
      <c r="I118" s="1" t="s">
        <v>1502</v>
      </c>
      <c r="J118" s="1" t="s">
        <v>52</v>
      </c>
      <c r="K118" s="1" t="s">
        <v>52</v>
      </c>
    </row>
    <row r="119" spans="1:11" ht="20.100000000000001" customHeight="1">
      <c r="A119" s="17" t="s">
        <v>1503</v>
      </c>
      <c r="B119" s="18">
        <v>0</v>
      </c>
      <c r="C119" s="18">
        <v>0</v>
      </c>
      <c r="D119" s="18">
        <v>0</v>
      </c>
      <c r="E119" s="18">
        <v>0</v>
      </c>
      <c r="F119" s="17" t="s">
        <v>52</v>
      </c>
      <c r="G119" s="1" t="s">
        <v>494</v>
      </c>
      <c r="H119" s="1" t="s">
        <v>1330</v>
      </c>
      <c r="I119" s="1" t="s">
        <v>1504</v>
      </c>
      <c r="J119" s="1" t="s">
        <v>52</v>
      </c>
      <c r="K119" s="1" t="s">
        <v>52</v>
      </c>
    </row>
    <row r="120" spans="1:11" ht="20.100000000000001" customHeight="1">
      <c r="A120" s="17" t="s">
        <v>1505</v>
      </c>
      <c r="B120" s="18">
        <v>0</v>
      </c>
      <c r="C120" s="18">
        <v>0</v>
      </c>
      <c r="D120" s="18">
        <v>0</v>
      </c>
      <c r="E120" s="18">
        <v>0</v>
      </c>
      <c r="F120" s="17" t="s">
        <v>52</v>
      </c>
      <c r="G120" s="1" t="s">
        <v>494</v>
      </c>
      <c r="H120" s="1" t="s">
        <v>1330</v>
      </c>
      <c r="I120" s="1" t="s">
        <v>1506</v>
      </c>
      <c r="J120" s="1" t="s">
        <v>52</v>
      </c>
      <c r="K120" s="1" t="s">
        <v>52</v>
      </c>
    </row>
    <row r="121" spans="1:11" ht="20.100000000000001" customHeight="1">
      <c r="A121" s="17" t="s">
        <v>1507</v>
      </c>
      <c r="B121" s="18">
        <v>0</v>
      </c>
      <c r="C121" s="18">
        <v>0</v>
      </c>
      <c r="D121" s="18">
        <v>0</v>
      </c>
      <c r="E121" s="18">
        <v>0</v>
      </c>
      <c r="F121" s="17" t="s">
        <v>52</v>
      </c>
      <c r="G121" s="1" t="s">
        <v>494</v>
      </c>
      <c r="H121" s="1" t="s">
        <v>1330</v>
      </c>
      <c r="I121" s="1" t="s">
        <v>1508</v>
      </c>
      <c r="J121" s="1" t="s">
        <v>52</v>
      </c>
      <c r="K121" s="1" t="s">
        <v>52</v>
      </c>
    </row>
    <row r="122" spans="1:11" ht="20.100000000000001" customHeight="1">
      <c r="A122" s="17" t="s">
        <v>1509</v>
      </c>
      <c r="B122" s="18">
        <v>0</v>
      </c>
      <c r="C122" s="18">
        <v>0</v>
      </c>
      <c r="D122" s="18">
        <v>0</v>
      </c>
      <c r="E122" s="18">
        <v>0</v>
      </c>
      <c r="F122" s="17" t="s">
        <v>52</v>
      </c>
      <c r="G122" s="1" t="s">
        <v>494</v>
      </c>
      <c r="H122" s="1" t="s">
        <v>1330</v>
      </c>
      <c r="I122" s="1" t="s">
        <v>1510</v>
      </c>
      <c r="J122" s="1" t="s">
        <v>52</v>
      </c>
      <c r="K122" s="1" t="s">
        <v>52</v>
      </c>
    </row>
    <row r="123" spans="1:11" ht="20.100000000000001" customHeight="1">
      <c r="A123" s="17" t="s">
        <v>1511</v>
      </c>
      <c r="B123" s="18">
        <v>0</v>
      </c>
      <c r="C123" s="18">
        <v>0</v>
      </c>
      <c r="D123" s="18">
        <v>0</v>
      </c>
      <c r="E123" s="18">
        <v>0</v>
      </c>
      <c r="F123" s="17" t="s">
        <v>52</v>
      </c>
      <c r="G123" s="1" t="s">
        <v>494</v>
      </c>
      <c r="H123" s="1" t="s">
        <v>1330</v>
      </c>
      <c r="I123" s="1" t="s">
        <v>1512</v>
      </c>
      <c r="J123" s="1" t="s">
        <v>52</v>
      </c>
      <c r="K123" s="1" t="s">
        <v>52</v>
      </c>
    </row>
    <row r="124" spans="1:11" ht="20.100000000000001" customHeight="1">
      <c r="A124" s="17" t="s">
        <v>1513</v>
      </c>
      <c r="B124" s="18">
        <v>0</v>
      </c>
      <c r="C124" s="18">
        <v>0</v>
      </c>
      <c r="D124" s="18">
        <v>0</v>
      </c>
      <c r="E124" s="18">
        <v>0</v>
      </c>
      <c r="F124" s="17" t="s">
        <v>52</v>
      </c>
      <c r="G124" s="1" t="s">
        <v>494</v>
      </c>
      <c r="H124" s="1" t="s">
        <v>1330</v>
      </c>
      <c r="I124" s="1" t="s">
        <v>1514</v>
      </c>
      <c r="J124" s="1" t="s">
        <v>52</v>
      </c>
      <c r="K124" s="1" t="s">
        <v>52</v>
      </c>
    </row>
    <row r="125" spans="1:11" ht="20.100000000000001" customHeight="1">
      <c r="A125" s="17" t="s">
        <v>1515</v>
      </c>
      <c r="B125" s="18">
        <v>0</v>
      </c>
      <c r="C125" s="18">
        <v>0</v>
      </c>
      <c r="D125" s="18">
        <v>0</v>
      </c>
      <c r="E125" s="18">
        <v>0</v>
      </c>
      <c r="F125" s="17" t="s">
        <v>52</v>
      </c>
      <c r="G125" s="1" t="s">
        <v>494</v>
      </c>
      <c r="H125" s="1" t="s">
        <v>1330</v>
      </c>
      <c r="I125" s="1" t="s">
        <v>1516</v>
      </c>
      <c r="J125" s="1" t="s">
        <v>52</v>
      </c>
      <c r="K125" s="1" t="s">
        <v>52</v>
      </c>
    </row>
    <row r="126" spans="1:11" ht="20.100000000000001" customHeight="1">
      <c r="A126" s="17" t="s">
        <v>1517</v>
      </c>
      <c r="B126" s="18">
        <v>0</v>
      </c>
      <c r="C126" s="18">
        <v>0</v>
      </c>
      <c r="D126" s="18">
        <v>0</v>
      </c>
      <c r="E126" s="18">
        <v>0</v>
      </c>
      <c r="F126" s="17" t="s">
        <v>52</v>
      </c>
      <c r="G126" s="1" t="s">
        <v>494</v>
      </c>
      <c r="H126" s="1" t="s">
        <v>1330</v>
      </c>
      <c r="I126" s="1" t="s">
        <v>1518</v>
      </c>
      <c r="J126" s="1" t="s">
        <v>52</v>
      </c>
      <c r="K126" s="1" t="s">
        <v>52</v>
      </c>
    </row>
    <row r="127" spans="1:11" ht="20.100000000000001" customHeight="1">
      <c r="A127" s="17" t="s">
        <v>1519</v>
      </c>
      <c r="B127" s="18">
        <v>0</v>
      </c>
      <c r="C127" s="18">
        <v>0</v>
      </c>
      <c r="D127" s="18">
        <v>0</v>
      </c>
      <c r="E127" s="18">
        <v>0</v>
      </c>
      <c r="F127" s="17" t="s">
        <v>52</v>
      </c>
      <c r="G127" s="1" t="s">
        <v>494</v>
      </c>
      <c r="H127" s="1" t="s">
        <v>1330</v>
      </c>
      <c r="I127" s="1" t="s">
        <v>1520</v>
      </c>
      <c r="J127" s="1" t="s">
        <v>52</v>
      </c>
      <c r="K127" s="1" t="s">
        <v>52</v>
      </c>
    </row>
    <row r="128" spans="1:11" ht="20.100000000000001" customHeight="1">
      <c r="A128" s="17" t="s">
        <v>1521</v>
      </c>
      <c r="B128" s="18">
        <v>0</v>
      </c>
      <c r="C128" s="18">
        <v>0</v>
      </c>
      <c r="D128" s="18">
        <v>0</v>
      </c>
      <c r="E128" s="18">
        <v>0</v>
      </c>
      <c r="F128" s="17" t="s">
        <v>52</v>
      </c>
      <c r="G128" s="1" t="s">
        <v>494</v>
      </c>
      <c r="H128" s="1" t="s">
        <v>1330</v>
      </c>
      <c r="I128" s="1" t="s">
        <v>1522</v>
      </c>
      <c r="J128" s="1" t="s">
        <v>52</v>
      </c>
      <c r="K128" s="1" t="s">
        <v>52</v>
      </c>
    </row>
    <row r="129" spans="1:11" ht="20.100000000000001" customHeight="1">
      <c r="A129" s="17" t="s">
        <v>1523</v>
      </c>
      <c r="B129" s="18">
        <v>0</v>
      </c>
      <c r="C129" s="18">
        <v>0</v>
      </c>
      <c r="D129" s="18">
        <v>0</v>
      </c>
      <c r="E129" s="18">
        <v>0</v>
      </c>
      <c r="F129" s="17" t="s">
        <v>52</v>
      </c>
      <c r="G129" s="1" t="s">
        <v>494</v>
      </c>
      <c r="H129" s="1" t="s">
        <v>1330</v>
      </c>
      <c r="I129" s="1" t="s">
        <v>1524</v>
      </c>
      <c r="J129" s="1" t="s">
        <v>52</v>
      </c>
      <c r="K129" s="1" t="s">
        <v>52</v>
      </c>
    </row>
    <row r="130" spans="1:11" ht="20.100000000000001" customHeight="1">
      <c r="A130" s="17" t="s">
        <v>1525</v>
      </c>
      <c r="B130" s="18">
        <v>0</v>
      </c>
      <c r="C130" s="18">
        <v>0</v>
      </c>
      <c r="D130" s="18">
        <v>0</v>
      </c>
      <c r="E130" s="18">
        <v>0</v>
      </c>
      <c r="F130" s="17" t="s">
        <v>52</v>
      </c>
      <c r="G130" s="1" t="s">
        <v>494</v>
      </c>
      <c r="H130" s="1" t="s">
        <v>1330</v>
      </c>
      <c r="I130" s="1" t="s">
        <v>1526</v>
      </c>
      <c r="J130" s="1" t="s">
        <v>52</v>
      </c>
      <c r="K130" s="1" t="s">
        <v>52</v>
      </c>
    </row>
    <row r="131" spans="1:11" ht="20.100000000000001" customHeight="1">
      <c r="A131" s="17" t="s">
        <v>1527</v>
      </c>
      <c r="B131" s="18">
        <v>0</v>
      </c>
      <c r="C131" s="18">
        <v>0</v>
      </c>
      <c r="D131" s="18">
        <v>0</v>
      </c>
      <c r="E131" s="18">
        <v>0</v>
      </c>
      <c r="F131" s="17" t="s">
        <v>52</v>
      </c>
      <c r="G131" s="1" t="s">
        <v>494</v>
      </c>
      <c r="H131" s="1" t="s">
        <v>1330</v>
      </c>
      <c r="I131" s="1" t="s">
        <v>1528</v>
      </c>
      <c r="J131" s="1" t="s">
        <v>52</v>
      </c>
      <c r="K131" s="1" t="s">
        <v>52</v>
      </c>
    </row>
    <row r="132" spans="1:11" ht="20.100000000000001" customHeight="1">
      <c r="A132" s="17" t="s">
        <v>1529</v>
      </c>
      <c r="B132" s="18">
        <v>0</v>
      </c>
      <c r="C132" s="18">
        <v>0</v>
      </c>
      <c r="D132" s="18">
        <v>0</v>
      </c>
      <c r="E132" s="18">
        <v>0</v>
      </c>
      <c r="F132" s="17" t="s">
        <v>52</v>
      </c>
      <c r="G132" s="1" t="s">
        <v>494</v>
      </c>
      <c r="H132" s="1" t="s">
        <v>1330</v>
      </c>
      <c r="I132" s="1" t="s">
        <v>1530</v>
      </c>
      <c r="J132" s="1" t="s">
        <v>52</v>
      </c>
      <c r="K132" s="1" t="s">
        <v>52</v>
      </c>
    </row>
    <row r="133" spans="1:11" ht="20.100000000000001" customHeight="1">
      <c r="A133" s="17" t="s">
        <v>1531</v>
      </c>
      <c r="B133" s="18">
        <v>0</v>
      </c>
      <c r="C133" s="18">
        <v>0</v>
      </c>
      <c r="D133" s="18">
        <v>0</v>
      </c>
      <c r="E133" s="18">
        <v>0</v>
      </c>
      <c r="F133" s="17" t="s">
        <v>52</v>
      </c>
      <c r="G133" s="1" t="s">
        <v>494</v>
      </c>
      <c r="H133" s="1" t="s">
        <v>1330</v>
      </c>
      <c r="I133" s="1" t="s">
        <v>1532</v>
      </c>
      <c r="J133" s="1" t="s">
        <v>52</v>
      </c>
      <c r="K133" s="1" t="s">
        <v>52</v>
      </c>
    </row>
    <row r="134" spans="1:11" ht="20.100000000000001" customHeight="1">
      <c r="A134" s="17" t="s">
        <v>1533</v>
      </c>
      <c r="B134" s="18">
        <v>0</v>
      </c>
      <c r="C134" s="18">
        <v>0</v>
      </c>
      <c r="D134" s="18">
        <v>0</v>
      </c>
      <c r="E134" s="18">
        <v>0</v>
      </c>
      <c r="F134" s="17" t="s">
        <v>52</v>
      </c>
      <c r="G134" s="1" t="s">
        <v>494</v>
      </c>
      <c r="H134" s="1" t="s">
        <v>1330</v>
      </c>
      <c r="I134" s="1" t="s">
        <v>1534</v>
      </c>
      <c r="J134" s="1" t="s">
        <v>52</v>
      </c>
      <c r="K134" s="1" t="s">
        <v>52</v>
      </c>
    </row>
    <row r="135" spans="1:11" ht="20.100000000000001" customHeight="1">
      <c r="A135" s="17" t="s">
        <v>1535</v>
      </c>
      <c r="B135" s="18">
        <v>0</v>
      </c>
      <c r="C135" s="18">
        <v>0</v>
      </c>
      <c r="D135" s="18">
        <v>0</v>
      </c>
      <c r="E135" s="18">
        <v>0</v>
      </c>
      <c r="F135" s="17" t="s">
        <v>52</v>
      </c>
      <c r="G135" s="1" t="s">
        <v>494</v>
      </c>
      <c r="H135" s="1" t="s">
        <v>1330</v>
      </c>
      <c r="I135" s="1" t="s">
        <v>1536</v>
      </c>
      <c r="J135" s="1" t="s">
        <v>52</v>
      </c>
      <c r="K135" s="1" t="s">
        <v>52</v>
      </c>
    </row>
    <row r="136" spans="1:11" ht="20.100000000000001" customHeight="1">
      <c r="A136" s="17" t="s">
        <v>1537</v>
      </c>
      <c r="B136" s="18">
        <v>0</v>
      </c>
      <c r="C136" s="18">
        <v>0</v>
      </c>
      <c r="D136" s="18">
        <v>352.3</v>
      </c>
      <c r="E136" s="18">
        <v>352.3</v>
      </c>
      <c r="F136" s="17" t="s">
        <v>52</v>
      </c>
      <c r="G136" s="1" t="s">
        <v>494</v>
      </c>
      <c r="H136" s="1" t="s">
        <v>1330</v>
      </c>
      <c r="I136" s="1" t="s">
        <v>1538</v>
      </c>
      <c r="J136" s="1" t="s">
        <v>52</v>
      </c>
      <c r="K136" s="1" t="s">
        <v>52</v>
      </c>
    </row>
    <row r="137" spans="1:11" ht="20.100000000000001" customHeight="1">
      <c r="A137" s="17" t="s">
        <v>1539</v>
      </c>
      <c r="B137" s="18">
        <v>0</v>
      </c>
      <c r="C137" s="18">
        <v>0</v>
      </c>
      <c r="D137" s="18">
        <v>5514.6</v>
      </c>
      <c r="E137" s="18">
        <v>5514.6</v>
      </c>
      <c r="F137" s="17" t="s">
        <v>52</v>
      </c>
      <c r="G137" s="1" t="s">
        <v>494</v>
      </c>
      <c r="H137" s="1" t="s">
        <v>1330</v>
      </c>
      <c r="I137" s="1" t="s">
        <v>1540</v>
      </c>
      <c r="J137" s="1" t="s">
        <v>52</v>
      </c>
      <c r="K137" s="1" t="s">
        <v>52</v>
      </c>
    </row>
    <row r="138" spans="1:11" ht="20.100000000000001" customHeight="1">
      <c r="A138" s="21" t="s">
        <v>1541</v>
      </c>
      <c r="B138" s="125">
        <v>0</v>
      </c>
      <c r="C138" s="125">
        <v>0</v>
      </c>
      <c r="D138" s="125">
        <v>2183.9</v>
      </c>
      <c r="E138" s="125">
        <v>2183.9</v>
      </c>
      <c r="F138" s="21" t="s">
        <v>52</v>
      </c>
      <c r="G138" s="1" t="s">
        <v>494</v>
      </c>
      <c r="H138" s="1" t="s">
        <v>1330</v>
      </c>
      <c r="I138" s="1" t="s">
        <v>1542</v>
      </c>
      <c r="J138" s="1" t="s">
        <v>52</v>
      </c>
      <c r="K138" s="1" t="s">
        <v>52</v>
      </c>
    </row>
    <row r="139" spans="1:11" ht="20.100000000000001" customHeight="1">
      <c r="A139" s="17" t="s">
        <v>1353</v>
      </c>
      <c r="B139" s="18">
        <v>0</v>
      </c>
      <c r="C139" s="18">
        <v>0</v>
      </c>
      <c r="D139" s="18">
        <v>8050.8</v>
      </c>
      <c r="E139" s="18">
        <v>8050.8</v>
      </c>
      <c r="F139" s="17" t="s">
        <v>52</v>
      </c>
      <c r="G139" s="1" t="s">
        <v>494</v>
      </c>
      <c r="H139" s="1" t="s">
        <v>1330</v>
      </c>
      <c r="I139" s="1" t="s">
        <v>1354</v>
      </c>
      <c r="J139" s="1" t="s">
        <v>52</v>
      </c>
      <c r="K139" s="1" t="s">
        <v>52</v>
      </c>
    </row>
    <row r="140" spans="1:11" ht="20.100000000000001" customHeight="1">
      <c r="A140" s="17" t="s">
        <v>1332</v>
      </c>
      <c r="B140" s="18">
        <v>0</v>
      </c>
      <c r="C140" s="18">
        <v>0</v>
      </c>
      <c r="D140" s="18">
        <v>0</v>
      </c>
      <c r="E140" s="18">
        <v>0</v>
      </c>
      <c r="F140" s="17" t="s">
        <v>52</v>
      </c>
      <c r="G140" s="1" t="s">
        <v>494</v>
      </c>
      <c r="H140" s="1" t="s">
        <v>1330</v>
      </c>
      <c r="I140" s="1" t="s">
        <v>52</v>
      </c>
      <c r="J140" s="1" t="s">
        <v>52</v>
      </c>
      <c r="K140" s="1" t="s">
        <v>52</v>
      </c>
    </row>
    <row r="141" spans="1:11" ht="20.100000000000001" customHeight="1">
      <c r="A141" s="17" t="s">
        <v>1543</v>
      </c>
      <c r="B141" s="18">
        <v>0</v>
      </c>
      <c r="C141" s="18">
        <v>0</v>
      </c>
      <c r="D141" s="18">
        <v>0</v>
      </c>
      <c r="E141" s="18">
        <v>0</v>
      </c>
      <c r="F141" s="17" t="s">
        <v>52</v>
      </c>
      <c r="G141" s="1" t="s">
        <v>494</v>
      </c>
      <c r="H141" s="1" t="s">
        <v>1330</v>
      </c>
      <c r="I141" s="1" t="s">
        <v>1544</v>
      </c>
      <c r="J141" s="1" t="s">
        <v>52</v>
      </c>
      <c r="K141" s="1" t="s">
        <v>52</v>
      </c>
    </row>
    <row r="142" spans="1:11" ht="20.100000000000001" customHeight="1">
      <c r="A142" s="17" t="s">
        <v>1497</v>
      </c>
      <c r="B142" s="18">
        <v>0</v>
      </c>
      <c r="C142" s="18">
        <v>0</v>
      </c>
      <c r="D142" s="18">
        <v>0</v>
      </c>
      <c r="E142" s="18">
        <v>0</v>
      </c>
      <c r="F142" s="17" t="s">
        <v>52</v>
      </c>
      <c r="G142" s="1" t="s">
        <v>494</v>
      </c>
      <c r="H142" s="1" t="s">
        <v>1330</v>
      </c>
      <c r="I142" s="1" t="s">
        <v>1498</v>
      </c>
      <c r="J142" s="1" t="s">
        <v>52</v>
      </c>
      <c r="K142" s="1" t="s">
        <v>52</v>
      </c>
    </row>
    <row r="143" spans="1:11" ht="20.100000000000001" customHeight="1">
      <c r="A143" s="17" t="s">
        <v>1499</v>
      </c>
      <c r="B143" s="18">
        <v>0</v>
      </c>
      <c r="C143" s="18">
        <v>0</v>
      </c>
      <c r="D143" s="18">
        <v>0</v>
      </c>
      <c r="E143" s="18">
        <v>0</v>
      </c>
      <c r="F143" s="17" t="s">
        <v>52</v>
      </c>
      <c r="G143" s="1" t="s">
        <v>494</v>
      </c>
      <c r="H143" s="1" t="s">
        <v>1330</v>
      </c>
      <c r="I143" s="1" t="s">
        <v>1500</v>
      </c>
      <c r="J143" s="1" t="s">
        <v>52</v>
      </c>
      <c r="K143" s="1" t="s">
        <v>52</v>
      </c>
    </row>
    <row r="144" spans="1:11" ht="20.100000000000001" customHeight="1">
      <c r="A144" s="17" t="s">
        <v>1545</v>
      </c>
      <c r="B144" s="18">
        <v>0</v>
      </c>
      <c r="C144" s="18">
        <v>0</v>
      </c>
      <c r="D144" s="18">
        <v>0</v>
      </c>
      <c r="E144" s="18">
        <v>0</v>
      </c>
      <c r="F144" s="17" t="s">
        <v>52</v>
      </c>
      <c r="G144" s="1" t="s">
        <v>494</v>
      </c>
      <c r="H144" s="1" t="s">
        <v>1330</v>
      </c>
      <c r="I144" s="1" t="s">
        <v>1546</v>
      </c>
      <c r="J144" s="1" t="s">
        <v>52</v>
      </c>
      <c r="K144" s="1" t="s">
        <v>52</v>
      </c>
    </row>
    <row r="145" spans="1:11" ht="20.100000000000001" customHeight="1">
      <c r="A145" s="17" t="s">
        <v>1507</v>
      </c>
      <c r="B145" s="18">
        <v>0</v>
      </c>
      <c r="C145" s="18">
        <v>0</v>
      </c>
      <c r="D145" s="18">
        <v>0</v>
      </c>
      <c r="E145" s="18">
        <v>0</v>
      </c>
      <c r="F145" s="17" t="s">
        <v>52</v>
      </c>
      <c r="G145" s="1" t="s">
        <v>494</v>
      </c>
      <c r="H145" s="1" t="s">
        <v>1330</v>
      </c>
      <c r="I145" s="1" t="s">
        <v>1508</v>
      </c>
      <c r="J145" s="1" t="s">
        <v>52</v>
      </c>
      <c r="K145" s="1" t="s">
        <v>52</v>
      </c>
    </row>
    <row r="146" spans="1:11" ht="20.100000000000001" customHeight="1">
      <c r="A146" s="17" t="s">
        <v>1547</v>
      </c>
      <c r="B146" s="18">
        <v>0</v>
      </c>
      <c r="C146" s="18">
        <v>0</v>
      </c>
      <c r="D146" s="18">
        <v>0</v>
      </c>
      <c r="E146" s="18">
        <v>0</v>
      </c>
      <c r="F146" s="17" t="s">
        <v>52</v>
      </c>
      <c r="G146" s="1" t="s">
        <v>494</v>
      </c>
      <c r="H146" s="1" t="s">
        <v>1330</v>
      </c>
      <c r="I146" s="1" t="s">
        <v>1548</v>
      </c>
      <c r="J146" s="1" t="s">
        <v>52</v>
      </c>
      <c r="K146" s="1" t="s">
        <v>52</v>
      </c>
    </row>
    <row r="147" spans="1:11" ht="20.100000000000001" customHeight="1">
      <c r="A147" s="17" t="s">
        <v>1549</v>
      </c>
      <c r="B147" s="18">
        <v>0</v>
      </c>
      <c r="C147" s="18">
        <v>0</v>
      </c>
      <c r="D147" s="18">
        <v>397</v>
      </c>
      <c r="E147" s="18">
        <v>397</v>
      </c>
      <c r="F147" s="17" t="s">
        <v>52</v>
      </c>
      <c r="G147" s="1" t="s">
        <v>494</v>
      </c>
      <c r="H147" s="1" t="s">
        <v>1330</v>
      </c>
      <c r="I147" s="1" t="s">
        <v>1550</v>
      </c>
      <c r="J147" s="1" t="s">
        <v>52</v>
      </c>
      <c r="K147" s="1" t="s">
        <v>52</v>
      </c>
    </row>
    <row r="148" spans="1:11" ht="20.100000000000001" customHeight="1">
      <c r="A148" s="17" t="s">
        <v>1551</v>
      </c>
      <c r="B148" s="18">
        <v>0</v>
      </c>
      <c r="C148" s="18">
        <v>0</v>
      </c>
      <c r="D148" s="18">
        <v>826.6</v>
      </c>
      <c r="E148" s="18">
        <v>826.6</v>
      </c>
      <c r="F148" s="17" t="s">
        <v>52</v>
      </c>
      <c r="G148" s="1" t="s">
        <v>494</v>
      </c>
      <c r="H148" s="1" t="s">
        <v>1330</v>
      </c>
      <c r="I148" s="1" t="s">
        <v>1552</v>
      </c>
      <c r="J148" s="1" t="s">
        <v>52</v>
      </c>
      <c r="K148" s="1" t="s">
        <v>52</v>
      </c>
    </row>
    <row r="149" spans="1:11" ht="20.100000000000001" customHeight="1">
      <c r="A149" s="17" t="s">
        <v>1553</v>
      </c>
      <c r="B149" s="18">
        <v>0</v>
      </c>
      <c r="C149" s="18">
        <v>0</v>
      </c>
      <c r="D149" s="18">
        <v>445.9</v>
      </c>
      <c r="E149" s="18">
        <v>445.9</v>
      </c>
      <c r="F149" s="17" t="s">
        <v>52</v>
      </c>
      <c r="G149" s="1" t="s">
        <v>494</v>
      </c>
      <c r="H149" s="1" t="s">
        <v>1330</v>
      </c>
      <c r="I149" s="1" t="s">
        <v>1554</v>
      </c>
      <c r="J149" s="1" t="s">
        <v>52</v>
      </c>
      <c r="K149" s="1" t="s">
        <v>52</v>
      </c>
    </row>
    <row r="150" spans="1:11" ht="20.100000000000001" customHeight="1">
      <c r="A150" s="17" t="s">
        <v>1353</v>
      </c>
      <c r="B150" s="18">
        <v>0</v>
      </c>
      <c r="C150" s="18">
        <v>0</v>
      </c>
      <c r="D150" s="18">
        <v>1669.5</v>
      </c>
      <c r="E150" s="18">
        <v>1669.5</v>
      </c>
      <c r="F150" s="17" t="s">
        <v>52</v>
      </c>
      <c r="G150" s="1" t="s">
        <v>494</v>
      </c>
      <c r="H150" s="1" t="s">
        <v>1330</v>
      </c>
      <c r="I150" s="1" t="s">
        <v>1354</v>
      </c>
      <c r="J150" s="1" t="s">
        <v>52</v>
      </c>
      <c r="K150" s="1" t="s">
        <v>52</v>
      </c>
    </row>
    <row r="151" spans="1:11" ht="20.100000000000001" customHeight="1">
      <c r="A151" s="17" t="s">
        <v>1332</v>
      </c>
      <c r="B151" s="18">
        <v>0</v>
      </c>
      <c r="C151" s="18">
        <v>0</v>
      </c>
      <c r="D151" s="18">
        <v>0</v>
      </c>
      <c r="E151" s="18">
        <v>0</v>
      </c>
      <c r="F151" s="17" t="s">
        <v>52</v>
      </c>
      <c r="G151" s="1" t="s">
        <v>494</v>
      </c>
      <c r="H151" s="1" t="s">
        <v>1330</v>
      </c>
      <c r="I151" s="1" t="s">
        <v>52</v>
      </c>
      <c r="J151" s="1" t="s">
        <v>52</v>
      </c>
      <c r="K151" s="1" t="s">
        <v>52</v>
      </c>
    </row>
    <row r="152" spans="1:11" ht="20.100000000000001" customHeight="1">
      <c r="A152" s="17" t="s">
        <v>1555</v>
      </c>
      <c r="B152" s="18">
        <v>0</v>
      </c>
      <c r="C152" s="18">
        <v>0</v>
      </c>
      <c r="D152" s="18">
        <v>0</v>
      </c>
      <c r="E152" s="18">
        <v>0</v>
      </c>
      <c r="F152" s="17" t="s">
        <v>52</v>
      </c>
      <c r="G152" s="1" t="s">
        <v>494</v>
      </c>
      <c r="H152" s="1" t="s">
        <v>1330</v>
      </c>
      <c r="I152" s="1" t="s">
        <v>1556</v>
      </c>
      <c r="J152" s="1" t="s">
        <v>52</v>
      </c>
      <c r="K152" s="1" t="s">
        <v>52</v>
      </c>
    </row>
    <row r="153" spans="1:11" ht="20.100000000000001" customHeight="1">
      <c r="A153" s="17" t="s">
        <v>1557</v>
      </c>
      <c r="B153" s="18">
        <v>0</v>
      </c>
      <c r="C153" s="18">
        <v>0</v>
      </c>
      <c r="D153" s="18">
        <v>0</v>
      </c>
      <c r="E153" s="18">
        <v>0</v>
      </c>
      <c r="F153" s="17" t="s">
        <v>52</v>
      </c>
      <c r="G153" s="1" t="s">
        <v>494</v>
      </c>
      <c r="H153" s="1" t="s">
        <v>1330</v>
      </c>
      <c r="I153" s="1" t="s">
        <v>1558</v>
      </c>
      <c r="J153" s="1" t="s">
        <v>52</v>
      </c>
      <c r="K153" s="1" t="s">
        <v>52</v>
      </c>
    </row>
    <row r="154" spans="1:11" ht="20.100000000000001" customHeight="1">
      <c r="A154" s="17" t="s">
        <v>1559</v>
      </c>
      <c r="B154" s="18">
        <v>0</v>
      </c>
      <c r="C154" s="18">
        <v>0</v>
      </c>
      <c r="D154" s="18">
        <v>1402.2</v>
      </c>
      <c r="E154" s="18">
        <v>1402.2</v>
      </c>
      <c r="F154" s="17" t="s">
        <v>52</v>
      </c>
      <c r="G154" s="1" t="s">
        <v>494</v>
      </c>
      <c r="H154" s="1" t="s">
        <v>1330</v>
      </c>
      <c r="I154" s="1" t="s">
        <v>1560</v>
      </c>
      <c r="J154" s="1" t="s">
        <v>52</v>
      </c>
      <c r="K154" s="1" t="s">
        <v>52</v>
      </c>
    </row>
    <row r="155" spans="1:11" ht="20.100000000000001" customHeight="1">
      <c r="A155" s="17" t="s">
        <v>1561</v>
      </c>
      <c r="B155" s="18">
        <v>0</v>
      </c>
      <c r="C155" s="18">
        <v>0</v>
      </c>
      <c r="D155" s="18">
        <v>0</v>
      </c>
      <c r="E155" s="18">
        <v>0</v>
      </c>
      <c r="F155" s="17" t="s">
        <v>52</v>
      </c>
      <c r="G155" s="1" t="s">
        <v>494</v>
      </c>
      <c r="H155" s="1" t="s">
        <v>1330</v>
      </c>
      <c r="I155" s="1" t="s">
        <v>1562</v>
      </c>
      <c r="J155" s="1" t="s">
        <v>52</v>
      </c>
      <c r="K155" s="1" t="s">
        <v>52</v>
      </c>
    </row>
    <row r="156" spans="1:11" ht="20.100000000000001" customHeight="1">
      <c r="A156" s="17" t="s">
        <v>1563</v>
      </c>
      <c r="B156" s="18">
        <v>0</v>
      </c>
      <c r="C156" s="18">
        <v>0</v>
      </c>
      <c r="D156" s="18">
        <v>391.9</v>
      </c>
      <c r="E156" s="18">
        <v>391.9</v>
      </c>
      <c r="F156" s="17" t="s">
        <v>52</v>
      </c>
      <c r="G156" s="1" t="s">
        <v>494</v>
      </c>
      <c r="H156" s="1" t="s">
        <v>1330</v>
      </c>
      <c r="I156" s="1" t="s">
        <v>1564</v>
      </c>
      <c r="J156" s="1" t="s">
        <v>52</v>
      </c>
      <c r="K156" s="1" t="s">
        <v>52</v>
      </c>
    </row>
    <row r="157" spans="1:11" ht="20.100000000000001" customHeight="1">
      <c r="A157" s="17" t="s">
        <v>1353</v>
      </c>
      <c r="B157" s="18">
        <v>0</v>
      </c>
      <c r="C157" s="18">
        <v>0</v>
      </c>
      <c r="D157" s="18">
        <v>1794.1</v>
      </c>
      <c r="E157" s="18">
        <v>1794.1</v>
      </c>
      <c r="F157" s="17" t="s">
        <v>52</v>
      </c>
      <c r="G157" s="1" t="s">
        <v>494</v>
      </c>
      <c r="H157" s="1" t="s">
        <v>1330</v>
      </c>
      <c r="I157" s="1" t="s">
        <v>1354</v>
      </c>
      <c r="J157" s="1" t="s">
        <v>52</v>
      </c>
      <c r="K157" s="1" t="s">
        <v>52</v>
      </c>
    </row>
    <row r="158" spans="1:11" ht="20.100000000000001" customHeight="1">
      <c r="A158" s="17" t="s">
        <v>1332</v>
      </c>
      <c r="B158" s="18">
        <v>0</v>
      </c>
      <c r="C158" s="18">
        <v>0</v>
      </c>
      <c r="D158" s="18">
        <v>0</v>
      </c>
      <c r="E158" s="18">
        <v>0</v>
      </c>
      <c r="F158" s="17" t="s">
        <v>52</v>
      </c>
      <c r="G158" s="1" t="s">
        <v>494</v>
      </c>
      <c r="H158" s="1" t="s">
        <v>1330</v>
      </c>
      <c r="I158" s="1" t="s">
        <v>52</v>
      </c>
      <c r="J158" s="1" t="s">
        <v>52</v>
      </c>
      <c r="K158" s="1" t="s">
        <v>52</v>
      </c>
    </row>
    <row r="159" spans="1:11" ht="20.100000000000001" customHeight="1">
      <c r="A159" s="17" t="s">
        <v>1399</v>
      </c>
      <c r="B159" s="18">
        <v>0</v>
      </c>
      <c r="C159" s="18">
        <v>0</v>
      </c>
      <c r="D159" s="18">
        <v>11514.4</v>
      </c>
      <c r="E159" s="18">
        <v>11514.4</v>
      </c>
      <c r="F159" s="17" t="s">
        <v>52</v>
      </c>
      <c r="G159" s="1" t="s">
        <v>494</v>
      </c>
      <c r="H159" s="1" t="s">
        <v>1330</v>
      </c>
      <c r="I159" s="1" t="s">
        <v>1400</v>
      </c>
      <c r="J159" s="1" t="s">
        <v>52</v>
      </c>
      <c r="K159" s="1" t="s">
        <v>52</v>
      </c>
    </row>
    <row r="160" spans="1:11" ht="20.100000000000001" customHeight="1">
      <c r="A160" s="17" t="s">
        <v>1355</v>
      </c>
      <c r="B160" s="19">
        <v>0</v>
      </c>
      <c r="C160" s="19">
        <v>0</v>
      </c>
      <c r="D160" s="19">
        <v>11514</v>
      </c>
      <c r="E160" s="19">
        <v>11514</v>
      </c>
      <c r="F160" s="20"/>
    </row>
    <row r="161" spans="1:12" ht="20.100000000000001" customHeight="1">
      <c r="A161" s="20"/>
      <c r="B161" s="20"/>
      <c r="C161" s="20"/>
      <c r="D161" s="20"/>
      <c r="E161" s="20"/>
      <c r="F161" s="20"/>
    </row>
    <row r="162" spans="1:12" ht="20.100000000000001" customHeight="1">
      <c r="A162" s="20" t="s">
        <v>1565</v>
      </c>
      <c r="B162" s="20"/>
      <c r="C162" s="20"/>
      <c r="D162" s="20"/>
      <c r="E162" s="20"/>
      <c r="F162" s="17" t="s">
        <v>52</v>
      </c>
      <c r="G162" s="1" t="s">
        <v>497</v>
      </c>
      <c r="I162" s="1" t="s">
        <v>491</v>
      </c>
      <c r="J162" s="1" t="s">
        <v>495</v>
      </c>
      <c r="K162" s="1" t="s">
        <v>409</v>
      </c>
    </row>
    <row r="163" spans="1:12" ht="20.100000000000001" customHeight="1">
      <c r="A163" s="17" t="s">
        <v>52</v>
      </c>
      <c r="B163" s="18"/>
      <c r="C163" s="18"/>
      <c r="D163" s="18"/>
      <c r="E163" s="18"/>
      <c r="F163" s="17" t="s">
        <v>52</v>
      </c>
      <c r="G163" s="1" t="s">
        <v>497</v>
      </c>
      <c r="H163" s="1" t="s">
        <v>1328</v>
      </c>
      <c r="I163" s="1" t="s">
        <v>52</v>
      </c>
      <c r="J163" s="1" t="s">
        <v>52</v>
      </c>
      <c r="K163" s="1" t="s">
        <v>52</v>
      </c>
      <c r="L163">
        <v>1</v>
      </c>
    </row>
    <row r="164" spans="1:12" ht="20.100000000000001" customHeight="1">
      <c r="A164" s="17" t="s">
        <v>1481</v>
      </c>
      <c r="B164" s="18">
        <v>0</v>
      </c>
      <c r="C164" s="18">
        <v>0</v>
      </c>
      <c r="D164" s="18">
        <v>0</v>
      </c>
      <c r="E164" s="18">
        <v>0</v>
      </c>
      <c r="F164" s="17" t="s">
        <v>52</v>
      </c>
      <c r="G164" s="1" t="s">
        <v>497</v>
      </c>
      <c r="H164" s="1" t="s">
        <v>1330</v>
      </c>
      <c r="I164" s="1" t="s">
        <v>1482</v>
      </c>
      <c r="J164" s="1" t="s">
        <v>52</v>
      </c>
      <c r="K164" s="1" t="s">
        <v>52</v>
      </c>
    </row>
    <row r="165" spans="1:12" ht="20.100000000000001" customHeight="1">
      <c r="A165" s="21" t="s">
        <v>1483</v>
      </c>
      <c r="B165" s="125">
        <v>0</v>
      </c>
      <c r="C165" s="125">
        <v>0</v>
      </c>
      <c r="D165" s="125">
        <v>0</v>
      </c>
      <c r="E165" s="125">
        <v>0</v>
      </c>
      <c r="F165" s="21" t="s">
        <v>52</v>
      </c>
      <c r="G165" s="1" t="s">
        <v>497</v>
      </c>
      <c r="H165" s="1" t="s">
        <v>1330</v>
      </c>
      <c r="I165" s="1" t="s">
        <v>1484</v>
      </c>
      <c r="J165" s="1" t="s">
        <v>52</v>
      </c>
      <c r="K165" s="1" t="s">
        <v>52</v>
      </c>
    </row>
    <row r="166" spans="1:12" ht="20.100000000000001" customHeight="1">
      <c r="A166" s="17" t="s">
        <v>1485</v>
      </c>
      <c r="B166" s="18">
        <v>0</v>
      </c>
      <c r="C166" s="18">
        <v>0</v>
      </c>
      <c r="D166" s="18">
        <v>0</v>
      </c>
      <c r="E166" s="18">
        <v>0</v>
      </c>
      <c r="F166" s="17" t="s">
        <v>52</v>
      </c>
      <c r="G166" s="1" t="s">
        <v>497</v>
      </c>
      <c r="H166" s="1" t="s">
        <v>1330</v>
      </c>
      <c r="I166" s="1" t="s">
        <v>1486</v>
      </c>
      <c r="J166" s="1" t="s">
        <v>52</v>
      </c>
      <c r="K166" s="1" t="s">
        <v>52</v>
      </c>
    </row>
    <row r="167" spans="1:12" ht="20.100000000000001" customHeight="1">
      <c r="A167" s="17" t="s">
        <v>1332</v>
      </c>
      <c r="B167" s="18">
        <v>0</v>
      </c>
      <c r="C167" s="18">
        <v>0</v>
      </c>
      <c r="D167" s="18">
        <v>0</v>
      </c>
      <c r="E167" s="18">
        <v>0</v>
      </c>
      <c r="F167" s="17" t="s">
        <v>52</v>
      </c>
      <c r="G167" s="1" t="s">
        <v>497</v>
      </c>
      <c r="H167" s="1" t="s">
        <v>1330</v>
      </c>
      <c r="I167" s="1" t="s">
        <v>52</v>
      </c>
      <c r="J167" s="1" t="s">
        <v>52</v>
      </c>
      <c r="K167" s="1" t="s">
        <v>52</v>
      </c>
    </row>
    <row r="168" spans="1:12" ht="20.100000000000001" customHeight="1">
      <c r="A168" s="17" t="s">
        <v>1487</v>
      </c>
      <c r="B168" s="18">
        <v>0</v>
      </c>
      <c r="C168" s="18">
        <v>0</v>
      </c>
      <c r="D168" s="18">
        <v>0</v>
      </c>
      <c r="E168" s="18">
        <v>0</v>
      </c>
      <c r="F168" s="17" t="s">
        <v>52</v>
      </c>
      <c r="G168" s="1" t="s">
        <v>497</v>
      </c>
      <c r="H168" s="1" t="s">
        <v>1330</v>
      </c>
      <c r="I168" s="1" t="s">
        <v>1488</v>
      </c>
      <c r="J168" s="1" t="s">
        <v>52</v>
      </c>
      <c r="K168" s="1" t="s">
        <v>52</v>
      </c>
    </row>
    <row r="169" spans="1:12" ht="20.100000000000001" customHeight="1">
      <c r="A169" s="17" t="s">
        <v>1489</v>
      </c>
      <c r="B169" s="18">
        <v>0</v>
      </c>
      <c r="C169" s="18">
        <v>0</v>
      </c>
      <c r="D169" s="18">
        <v>0</v>
      </c>
      <c r="E169" s="18">
        <v>0</v>
      </c>
      <c r="F169" s="17" t="s">
        <v>52</v>
      </c>
      <c r="G169" s="1" t="s">
        <v>497</v>
      </c>
      <c r="H169" s="1" t="s">
        <v>1330</v>
      </c>
      <c r="I169" s="1" t="s">
        <v>1490</v>
      </c>
      <c r="J169" s="1" t="s">
        <v>52</v>
      </c>
      <c r="K169" s="1" t="s">
        <v>52</v>
      </c>
    </row>
    <row r="170" spans="1:12" ht="20.100000000000001" customHeight="1">
      <c r="A170" s="17" t="s">
        <v>1491</v>
      </c>
      <c r="B170" s="18">
        <v>0</v>
      </c>
      <c r="C170" s="18">
        <v>0</v>
      </c>
      <c r="D170" s="18">
        <v>0</v>
      </c>
      <c r="E170" s="18">
        <v>0</v>
      </c>
      <c r="F170" s="17" t="s">
        <v>52</v>
      </c>
      <c r="G170" s="1" t="s">
        <v>497</v>
      </c>
      <c r="H170" s="1" t="s">
        <v>1330</v>
      </c>
      <c r="I170" s="1" t="s">
        <v>1492</v>
      </c>
      <c r="J170" s="1" t="s">
        <v>52</v>
      </c>
      <c r="K170" s="1" t="s">
        <v>52</v>
      </c>
    </row>
    <row r="171" spans="1:12" ht="20.100000000000001" customHeight="1">
      <c r="A171" s="17" t="s">
        <v>1332</v>
      </c>
      <c r="B171" s="18">
        <v>0</v>
      </c>
      <c r="C171" s="18">
        <v>0</v>
      </c>
      <c r="D171" s="18">
        <v>0</v>
      </c>
      <c r="E171" s="18">
        <v>0</v>
      </c>
      <c r="F171" s="17" t="s">
        <v>52</v>
      </c>
      <c r="G171" s="1" t="s">
        <v>497</v>
      </c>
      <c r="H171" s="1" t="s">
        <v>1330</v>
      </c>
      <c r="I171" s="1" t="s">
        <v>52</v>
      </c>
      <c r="J171" s="1" t="s">
        <v>52</v>
      </c>
      <c r="K171" s="1" t="s">
        <v>52</v>
      </c>
    </row>
    <row r="172" spans="1:12" ht="20.100000000000001" customHeight="1">
      <c r="A172" s="17" t="s">
        <v>1493</v>
      </c>
      <c r="B172" s="18">
        <v>0</v>
      </c>
      <c r="C172" s="18">
        <v>0</v>
      </c>
      <c r="D172" s="18">
        <v>0</v>
      </c>
      <c r="E172" s="18">
        <v>0</v>
      </c>
      <c r="F172" s="17" t="s">
        <v>52</v>
      </c>
      <c r="G172" s="1" t="s">
        <v>497</v>
      </c>
      <c r="H172" s="1" t="s">
        <v>1330</v>
      </c>
      <c r="I172" s="1" t="s">
        <v>1494</v>
      </c>
      <c r="J172" s="1" t="s">
        <v>52</v>
      </c>
      <c r="K172" s="1" t="s">
        <v>52</v>
      </c>
    </row>
    <row r="173" spans="1:12" ht="20.100000000000001" customHeight="1">
      <c r="A173" s="17" t="s">
        <v>1495</v>
      </c>
      <c r="B173" s="18">
        <v>0</v>
      </c>
      <c r="C173" s="18">
        <v>0</v>
      </c>
      <c r="D173" s="18">
        <v>0</v>
      </c>
      <c r="E173" s="18">
        <v>0</v>
      </c>
      <c r="F173" s="17" t="s">
        <v>52</v>
      </c>
      <c r="G173" s="1" t="s">
        <v>497</v>
      </c>
      <c r="H173" s="1" t="s">
        <v>1330</v>
      </c>
      <c r="I173" s="1" t="s">
        <v>1496</v>
      </c>
      <c r="J173" s="1" t="s">
        <v>52</v>
      </c>
      <c r="K173" s="1" t="s">
        <v>52</v>
      </c>
    </row>
    <row r="174" spans="1:12" ht="20.100000000000001" customHeight="1">
      <c r="A174" s="17" t="s">
        <v>1497</v>
      </c>
      <c r="B174" s="18">
        <v>0</v>
      </c>
      <c r="C174" s="18">
        <v>0</v>
      </c>
      <c r="D174" s="18">
        <v>0</v>
      </c>
      <c r="E174" s="18">
        <v>0</v>
      </c>
      <c r="F174" s="17" t="s">
        <v>52</v>
      </c>
      <c r="G174" s="1" t="s">
        <v>497</v>
      </c>
      <c r="H174" s="1" t="s">
        <v>1330</v>
      </c>
      <c r="I174" s="1" t="s">
        <v>1498</v>
      </c>
      <c r="J174" s="1" t="s">
        <v>52</v>
      </c>
      <c r="K174" s="1" t="s">
        <v>52</v>
      </c>
    </row>
    <row r="175" spans="1:12" ht="20.100000000000001" customHeight="1">
      <c r="A175" s="17" t="s">
        <v>1499</v>
      </c>
      <c r="B175" s="18">
        <v>0</v>
      </c>
      <c r="C175" s="18">
        <v>0</v>
      </c>
      <c r="D175" s="18">
        <v>0</v>
      </c>
      <c r="E175" s="18">
        <v>0</v>
      </c>
      <c r="F175" s="17" t="s">
        <v>52</v>
      </c>
      <c r="G175" s="1" t="s">
        <v>497</v>
      </c>
      <c r="H175" s="1" t="s">
        <v>1330</v>
      </c>
      <c r="I175" s="1" t="s">
        <v>1500</v>
      </c>
      <c r="J175" s="1" t="s">
        <v>52</v>
      </c>
      <c r="K175" s="1" t="s">
        <v>52</v>
      </c>
    </row>
    <row r="176" spans="1:12" ht="20.100000000000001" customHeight="1">
      <c r="A176" s="17" t="s">
        <v>1501</v>
      </c>
      <c r="B176" s="18">
        <v>0</v>
      </c>
      <c r="C176" s="18">
        <v>0</v>
      </c>
      <c r="D176" s="18">
        <v>0</v>
      </c>
      <c r="E176" s="18">
        <v>0</v>
      </c>
      <c r="F176" s="17" t="s">
        <v>52</v>
      </c>
      <c r="G176" s="1" t="s">
        <v>497</v>
      </c>
      <c r="H176" s="1" t="s">
        <v>1330</v>
      </c>
      <c r="I176" s="1" t="s">
        <v>1502</v>
      </c>
      <c r="J176" s="1" t="s">
        <v>52</v>
      </c>
      <c r="K176" s="1" t="s">
        <v>52</v>
      </c>
    </row>
    <row r="177" spans="1:11" ht="20.100000000000001" customHeight="1">
      <c r="A177" s="17" t="s">
        <v>1503</v>
      </c>
      <c r="B177" s="18">
        <v>0</v>
      </c>
      <c r="C177" s="18">
        <v>0</v>
      </c>
      <c r="D177" s="18">
        <v>0</v>
      </c>
      <c r="E177" s="18">
        <v>0</v>
      </c>
      <c r="F177" s="17" t="s">
        <v>52</v>
      </c>
      <c r="G177" s="1" t="s">
        <v>497</v>
      </c>
      <c r="H177" s="1" t="s">
        <v>1330</v>
      </c>
      <c r="I177" s="1" t="s">
        <v>1504</v>
      </c>
      <c r="J177" s="1" t="s">
        <v>52</v>
      </c>
      <c r="K177" s="1" t="s">
        <v>52</v>
      </c>
    </row>
    <row r="178" spans="1:11" ht="20.100000000000001" customHeight="1">
      <c r="A178" s="17" t="s">
        <v>1505</v>
      </c>
      <c r="B178" s="18">
        <v>0</v>
      </c>
      <c r="C178" s="18">
        <v>0</v>
      </c>
      <c r="D178" s="18">
        <v>0</v>
      </c>
      <c r="E178" s="18">
        <v>0</v>
      </c>
      <c r="F178" s="17" t="s">
        <v>52</v>
      </c>
      <c r="G178" s="1" t="s">
        <v>497</v>
      </c>
      <c r="H178" s="1" t="s">
        <v>1330</v>
      </c>
      <c r="I178" s="1" t="s">
        <v>1506</v>
      </c>
      <c r="J178" s="1" t="s">
        <v>52</v>
      </c>
      <c r="K178" s="1" t="s">
        <v>52</v>
      </c>
    </row>
    <row r="179" spans="1:11" ht="20.100000000000001" customHeight="1">
      <c r="A179" s="17" t="s">
        <v>1507</v>
      </c>
      <c r="B179" s="18">
        <v>0</v>
      </c>
      <c r="C179" s="18">
        <v>0</v>
      </c>
      <c r="D179" s="18">
        <v>0</v>
      </c>
      <c r="E179" s="18">
        <v>0</v>
      </c>
      <c r="F179" s="17" t="s">
        <v>52</v>
      </c>
      <c r="G179" s="1" t="s">
        <v>497</v>
      </c>
      <c r="H179" s="1" t="s">
        <v>1330</v>
      </c>
      <c r="I179" s="1" t="s">
        <v>1508</v>
      </c>
      <c r="J179" s="1" t="s">
        <v>52</v>
      </c>
      <c r="K179" s="1" t="s">
        <v>52</v>
      </c>
    </row>
    <row r="180" spans="1:11" ht="20.100000000000001" customHeight="1">
      <c r="A180" s="17" t="s">
        <v>1509</v>
      </c>
      <c r="B180" s="18">
        <v>0</v>
      </c>
      <c r="C180" s="18">
        <v>0</v>
      </c>
      <c r="D180" s="18">
        <v>0</v>
      </c>
      <c r="E180" s="18">
        <v>0</v>
      </c>
      <c r="F180" s="17" t="s">
        <v>52</v>
      </c>
      <c r="G180" s="1" t="s">
        <v>497</v>
      </c>
      <c r="H180" s="1" t="s">
        <v>1330</v>
      </c>
      <c r="I180" s="1" t="s">
        <v>1510</v>
      </c>
      <c r="J180" s="1" t="s">
        <v>52</v>
      </c>
      <c r="K180" s="1" t="s">
        <v>52</v>
      </c>
    </row>
    <row r="181" spans="1:11" ht="20.100000000000001" customHeight="1">
      <c r="A181" s="17" t="s">
        <v>1511</v>
      </c>
      <c r="B181" s="18">
        <v>0</v>
      </c>
      <c r="C181" s="18">
        <v>0</v>
      </c>
      <c r="D181" s="18">
        <v>0</v>
      </c>
      <c r="E181" s="18">
        <v>0</v>
      </c>
      <c r="F181" s="17" t="s">
        <v>52</v>
      </c>
      <c r="G181" s="1" t="s">
        <v>497</v>
      </c>
      <c r="H181" s="1" t="s">
        <v>1330</v>
      </c>
      <c r="I181" s="1" t="s">
        <v>1512</v>
      </c>
      <c r="J181" s="1" t="s">
        <v>52</v>
      </c>
      <c r="K181" s="1" t="s">
        <v>52</v>
      </c>
    </row>
    <row r="182" spans="1:11" ht="20.100000000000001" customHeight="1">
      <c r="A182" s="17" t="s">
        <v>1513</v>
      </c>
      <c r="B182" s="18">
        <v>0</v>
      </c>
      <c r="C182" s="18">
        <v>0</v>
      </c>
      <c r="D182" s="18">
        <v>0</v>
      </c>
      <c r="E182" s="18">
        <v>0</v>
      </c>
      <c r="F182" s="17" t="s">
        <v>52</v>
      </c>
      <c r="G182" s="1" t="s">
        <v>497</v>
      </c>
      <c r="H182" s="1" t="s">
        <v>1330</v>
      </c>
      <c r="I182" s="1" t="s">
        <v>1514</v>
      </c>
      <c r="J182" s="1" t="s">
        <v>52</v>
      </c>
      <c r="K182" s="1" t="s">
        <v>52</v>
      </c>
    </row>
    <row r="183" spans="1:11" ht="20.100000000000001" customHeight="1">
      <c r="A183" s="17" t="s">
        <v>1515</v>
      </c>
      <c r="B183" s="18">
        <v>0</v>
      </c>
      <c r="C183" s="18">
        <v>0</v>
      </c>
      <c r="D183" s="18">
        <v>0</v>
      </c>
      <c r="E183" s="18">
        <v>0</v>
      </c>
      <c r="F183" s="17" t="s">
        <v>52</v>
      </c>
      <c r="G183" s="1" t="s">
        <v>497</v>
      </c>
      <c r="H183" s="1" t="s">
        <v>1330</v>
      </c>
      <c r="I183" s="1" t="s">
        <v>1516</v>
      </c>
      <c r="J183" s="1" t="s">
        <v>52</v>
      </c>
      <c r="K183" s="1" t="s">
        <v>52</v>
      </c>
    </row>
    <row r="184" spans="1:11" ht="20.100000000000001" customHeight="1">
      <c r="A184" s="17" t="s">
        <v>1517</v>
      </c>
      <c r="B184" s="18">
        <v>0</v>
      </c>
      <c r="C184" s="18">
        <v>0</v>
      </c>
      <c r="D184" s="18">
        <v>0</v>
      </c>
      <c r="E184" s="18">
        <v>0</v>
      </c>
      <c r="F184" s="17" t="s">
        <v>52</v>
      </c>
      <c r="G184" s="1" t="s">
        <v>497</v>
      </c>
      <c r="H184" s="1" t="s">
        <v>1330</v>
      </c>
      <c r="I184" s="1" t="s">
        <v>1518</v>
      </c>
      <c r="J184" s="1" t="s">
        <v>52</v>
      </c>
      <c r="K184" s="1" t="s">
        <v>52</v>
      </c>
    </row>
    <row r="185" spans="1:11" ht="20.100000000000001" customHeight="1">
      <c r="A185" s="17" t="s">
        <v>1519</v>
      </c>
      <c r="B185" s="18">
        <v>0</v>
      </c>
      <c r="C185" s="18">
        <v>0</v>
      </c>
      <c r="D185" s="18">
        <v>0</v>
      </c>
      <c r="E185" s="18">
        <v>0</v>
      </c>
      <c r="F185" s="17" t="s">
        <v>52</v>
      </c>
      <c r="G185" s="1" t="s">
        <v>497</v>
      </c>
      <c r="H185" s="1" t="s">
        <v>1330</v>
      </c>
      <c r="I185" s="1" t="s">
        <v>1520</v>
      </c>
      <c r="J185" s="1" t="s">
        <v>52</v>
      </c>
      <c r="K185" s="1" t="s">
        <v>52</v>
      </c>
    </row>
    <row r="186" spans="1:11" ht="20.100000000000001" customHeight="1">
      <c r="A186" s="17" t="s">
        <v>1521</v>
      </c>
      <c r="B186" s="18">
        <v>0</v>
      </c>
      <c r="C186" s="18">
        <v>0</v>
      </c>
      <c r="D186" s="18">
        <v>0</v>
      </c>
      <c r="E186" s="18">
        <v>0</v>
      </c>
      <c r="F186" s="17" t="s">
        <v>52</v>
      </c>
      <c r="G186" s="1" t="s">
        <v>497</v>
      </c>
      <c r="H186" s="1" t="s">
        <v>1330</v>
      </c>
      <c r="I186" s="1" t="s">
        <v>1522</v>
      </c>
      <c r="J186" s="1" t="s">
        <v>52</v>
      </c>
      <c r="K186" s="1" t="s">
        <v>52</v>
      </c>
    </row>
    <row r="187" spans="1:11" ht="20.100000000000001" customHeight="1">
      <c r="A187" s="17" t="s">
        <v>1523</v>
      </c>
      <c r="B187" s="18">
        <v>0</v>
      </c>
      <c r="C187" s="18">
        <v>0</v>
      </c>
      <c r="D187" s="18">
        <v>0</v>
      </c>
      <c r="E187" s="18">
        <v>0</v>
      </c>
      <c r="F187" s="17" t="s">
        <v>52</v>
      </c>
      <c r="G187" s="1" t="s">
        <v>497</v>
      </c>
      <c r="H187" s="1" t="s">
        <v>1330</v>
      </c>
      <c r="I187" s="1" t="s">
        <v>1524</v>
      </c>
      <c r="J187" s="1" t="s">
        <v>52</v>
      </c>
      <c r="K187" s="1" t="s">
        <v>52</v>
      </c>
    </row>
    <row r="188" spans="1:11" ht="20.100000000000001" customHeight="1">
      <c r="A188" s="17" t="s">
        <v>1525</v>
      </c>
      <c r="B188" s="18">
        <v>0</v>
      </c>
      <c r="C188" s="18">
        <v>0</v>
      </c>
      <c r="D188" s="18">
        <v>0</v>
      </c>
      <c r="E188" s="18">
        <v>0</v>
      </c>
      <c r="F188" s="17" t="s">
        <v>52</v>
      </c>
      <c r="G188" s="1" t="s">
        <v>497</v>
      </c>
      <c r="H188" s="1" t="s">
        <v>1330</v>
      </c>
      <c r="I188" s="1" t="s">
        <v>1526</v>
      </c>
      <c r="J188" s="1" t="s">
        <v>52</v>
      </c>
      <c r="K188" s="1" t="s">
        <v>52</v>
      </c>
    </row>
    <row r="189" spans="1:11" ht="20.100000000000001" customHeight="1">
      <c r="A189" s="17" t="s">
        <v>1527</v>
      </c>
      <c r="B189" s="18">
        <v>0</v>
      </c>
      <c r="C189" s="18">
        <v>0</v>
      </c>
      <c r="D189" s="18">
        <v>0</v>
      </c>
      <c r="E189" s="18">
        <v>0</v>
      </c>
      <c r="F189" s="17" t="s">
        <v>52</v>
      </c>
      <c r="G189" s="1" t="s">
        <v>497</v>
      </c>
      <c r="H189" s="1" t="s">
        <v>1330</v>
      </c>
      <c r="I189" s="1" t="s">
        <v>1528</v>
      </c>
      <c r="J189" s="1" t="s">
        <v>52</v>
      </c>
      <c r="K189" s="1" t="s">
        <v>52</v>
      </c>
    </row>
    <row r="190" spans="1:11" ht="20.100000000000001" customHeight="1">
      <c r="A190" s="17" t="s">
        <v>1529</v>
      </c>
      <c r="B190" s="18">
        <v>0</v>
      </c>
      <c r="C190" s="18">
        <v>0</v>
      </c>
      <c r="D190" s="18">
        <v>0</v>
      </c>
      <c r="E190" s="18">
        <v>0</v>
      </c>
      <c r="F190" s="17" t="s">
        <v>52</v>
      </c>
      <c r="G190" s="1" t="s">
        <v>497</v>
      </c>
      <c r="H190" s="1" t="s">
        <v>1330</v>
      </c>
      <c r="I190" s="1" t="s">
        <v>1530</v>
      </c>
      <c r="J190" s="1" t="s">
        <v>52</v>
      </c>
      <c r="K190" s="1" t="s">
        <v>52</v>
      </c>
    </row>
    <row r="191" spans="1:11" ht="20.100000000000001" customHeight="1">
      <c r="A191" s="17" t="s">
        <v>1531</v>
      </c>
      <c r="B191" s="18">
        <v>0</v>
      </c>
      <c r="C191" s="18">
        <v>0</v>
      </c>
      <c r="D191" s="18">
        <v>0</v>
      </c>
      <c r="E191" s="18">
        <v>0</v>
      </c>
      <c r="F191" s="17" t="s">
        <v>52</v>
      </c>
      <c r="G191" s="1" t="s">
        <v>497</v>
      </c>
      <c r="H191" s="1" t="s">
        <v>1330</v>
      </c>
      <c r="I191" s="1" t="s">
        <v>1532</v>
      </c>
      <c r="J191" s="1" t="s">
        <v>52</v>
      </c>
      <c r="K191" s="1" t="s">
        <v>52</v>
      </c>
    </row>
    <row r="192" spans="1:11" ht="20.100000000000001" customHeight="1">
      <c r="A192" s="21" t="s">
        <v>1533</v>
      </c>
      <c r="B192" s="125">
        <v>0</v>
      </c>
      <c r="C192" s="125">
        <v>0</v>
      </c>
      <c r="D192" s="125">
        <v>0</v>
      </c>
      <c r="E192" s="125">
        <v>0</v>
      </c>
      <c r="F192" s="21" t="s">
        <v>52</v>
      </c>
      <c r="G192" s="1" t="s">
        <v>497</v>
      </c>
      <c r="H192" s="1" t="s">
        <v>1330</v>
      </c>
      <c r="I192" s="1" t="s">
        <v>1534</v>
      </c>
      <c r="J192" s="1" t="s">
        <v>52</v>
      </c>
      <c r="K192" s="1" t="s">
        <v>52</v>
      </c>
    </row>
    <row r="193" spans="1:11" ht="20.100000000000001" customHeight="1">
      <c r="A193" s="17" t="s">
        <v>1535</v>
      </c>
      <c r="B193" s="18">
        <v>0</v>
      </c>
      <c r="C193" s="18">
        <v>0</v>
      </c>
      <c r="D193" s="18">
        <v>0</v>
      </c>
      <c r="E193" s="18">
        <v>0</v>
      </c>
      <c r="F193" s="17" t="s">
        <v>52</v>
      </c>
      <c r="G193" s="1" t="s">
        <v>497</v>
      </c>
      <c r="H193" s="1" t="s">
        <v>1330</v>
      </c>
      <c r="I193" s="1" t="s">
        <v>1566</v>
      </c>
      <c r="J193" s="1" t="s">
        <v>52</v>
      </c>
      <c r="K193" s="1" t="s">
        <v>52</v>
      </c>
    </row>
    <row r="194" spans="1:11" ht="20.100000000000001" customHeight="1">
      <c r="A194" s="17" t="s">
        <v>1537</v>
      </c>
      <c r="B194" s="18">
        <v>0</v>
      </c>
      <c r="C194" s="18">
        <v>0</v>
      </c>
      <c r="D194" s="18">
        <v>352.3</v>
      </c>
      <c r="E194" s="18">
        <v>352.3</v>
      </c>
      <c r="F194" s="17" t="s">
        <v>52</v>
      </c>
      <c r="G194" s="1" t="s">
        <v>497</v>
      </c>
      <c r="H194" s="1" t="s">
        <v>1330</v>
      </c>
      <c r="I194" s="1" t="s">
        <v>1538</v>
      </c>
      <c r="J194" s="1" t="s">
        <v>52</v>
      </c>
      <c r="K194" s="1" t="s">
        <v>52</v>
      </c>
    </row>
    <row r="195" spans="1:11" ht="20.100000000000001" customHeight="1">
      <c r="A195" s="17" t="s">
        <v>1539</v>
      </c>
      <c r="B195" s="18">
        <v>0</v>
      </c>
      <c r="C195" s="18">
        <v>0</v>
      </c>
      <c r="D195" s="18">
        <v>5514.6</v>
      </c>
      <c r="E195" s="18">
        <v>5514.6</v>
      </c>
      <c r="F195" s="17" t="s">
        <v>52</v>
      </c>
      <c r="G195" s="1" t="s">
        <v>497</v>
      </c>
      <c r="H195" s="1" t="s">
        <v>1330</v>
      </c>
      <c r="I195" s="1" t="s">
        <v>1540</v>
      </c>
      <c r="J195" s="1" t="s">
        <v>52</v>
      </c>
      <c r="K195" s="1" t="s">
        <v>52</v>
      </c>
    </row>
    <row r="196" spans="1:11" ht="20.100000000000001" customHeight="1">
      <c r="A196" s="17" t="s">
        <v>1541</v>
      </c>
      <c r="B196" s="18">
        <v>0</v>
      </c>
      <c r="C196" s="18">
        <v>0</v>
      </c>
      <c r="D196" s="18">
        <v>2183.9</v>
      </c>
      <c r="E196" s="18">
        <v>2183.9</v>
      </c>
      <c r="F196" s="17" t="s">
        <v>52</v>
      </c>
      <c r="G196" s="1" t="s">
        <v>497</v>
      </c>
      <c r="H196" s="1" t="s">
        <v>1330</v>
      </c>
      <c r="I196" s="1" t="s">
        <v>1542</v>
      </c>
      <c r="J196" s="1" t="s">
        <v>52</v>
      </c>
      <c r="K196" s="1" t="s">
        <v>52</v>
      </c>
    </row>
    <row r="197" spans="1:11" ht="20.100000000000001" customHeight="1">
      <c r="A197" s="17" t="s">
        <v>1353</v>
      </c>
      <c r="B197" s="18">
        <v>0</v>
      </c>
      <c r="C197" s="18">
        <v>0</v>
      </c>
      <c r="D197" s="18">
        <v>8050.8</v>
      </c>
      <c r="E197" s="18">
        <v>8050.8</v>
      </c>
      <c r="F197" s="17" t="s">
        <v>52</v>
      </c>
      <c r="G197" s="1" t="s">
        <v>497</v>
      </c>
      <c r="H197" s="1" t="s">
        <v>1330</v>
      </c>
      <c r="I197" s="1" t="s">
        <v>1354</v>
      </c>
      <c r="J197" s="1" t="s">
        <v>52</v>
      </c>
      <c r="K197" s="1" t="s">
        <v>52</v>
      </c>
    </row>
    <row r="198" spans="1:11" ht="20.100000000000001" customHeight="1">
      <c r="A198" s="17" t="s">
        <v>1332</v>
      </c>
      <c r="B198" s="18">
        <v>0</v>
      </c>
      <c r="C198" s="18">
        <v>0</v>
      </c>
      <c r="D198" s="18">
        <v>0</v>
      </c>
      <c r="E198" s="18">
        <v>0</v>
      </c>
      <c r="F198" s="17" t="s">
        <v>52</v>
      </c>
      <c r="G198" s="1" t="s">
        <v>497</v>
      </c>
      <c r="H198" s="1" t="s">
        <v>1330</v>
      </c>
      <c r="I198" s="1" t="s">
        <v>52</v>
      </c>
      <c r="J198" s="1" t="s">
        <v>52</v>
      </c>
      <c r="K198" s="1" t="s">
        <v>52</v>
      </c>
    </row>
    <row r="199" spans="1:11" ht="20.100000000000001" customHeight="1">
      <c r="A199" s="17" t="s">
        <v>1543</v>
      </c>
      <c r="B199" s="18">
        <v>0</v>
      </c>
      <c r="C199" s="18">
        <v>0</v>
      </c>
      <c r="D199" s="18">
        <v>0</v>
      </c>
      <c r="E199" s="18">
        <v>0</v>
      </c>
      <c r="F199" s="17" t="s">
        <v>52</v>
      </c>
      <c r="G199" s="1" t="s">
        <v>497</v>
      </c>
      <c r="H199" s="1" t="s">
        <v>1330</v>
      </c>
      <c r="I199" s="1" t="s">
        <v>1544</v>
      </c>
      <c r="J199" s="1" t="s">
        <v>52</v>
      </c>
      <c r="K199" s="1" t="s">
        <v>52</v>
      </c>
    </row>
    <row r="200" spans="1:11" ht="20.100000000000001" customHeight="1">
      <c r="A200" s="17" t="s">
        <v>1497</v>
      </c>
      <c r="B200" s="18">
        <v>0</v>
      </c>
      <c r="C200" s="18">
        <v>0</v>
      </c>
      <c r="D200" s="18">
        <v>0</v>
      </c>
      <c r="E200" s="18">
        <v>0</v>
      </c>
      <c r="F200" s="17" t="s">
        <v>52</v>
      </c>
      <c r="G200" s="1" t="s">
        <v>497</v>
      </c>
      <c r="H200" s="1" t="s">
        <v>1330</v>
      </c>
      <c r="I200" s="1" t="s">
        <v>1498</v>
      </c>
      <c r="J200" s="1" t="s">
        <v>52</v>
      </c>
      <c r="K200" s="1" t="s">
        <v>52</v>
      </c>
    </row>
    <row r="201" spans="1:11" ht="20.100000000000001" customHeight="1">
      <c r="A201" s="17" t="s">
        <v>1499</v>
      </c>
      <c r="B201" s="18">
        <v>0</v>
      </c>
      <c r="C201" s="18">
        <v>0</v>
      </c>
      <c r="D201" s="18">
        <v>0</v>
      </c>
      <c r="E201" s="18">
        <v>0</v>
      </c>
      <c r="F201" s="17" t="s">
        <v>52</v>
      </c>
      <c r="G201" s="1" t="s">
        <v>497</v>
      </c>
      <c r="H201" s="1" t="s">
        <v>1330</v>
      </c>
      <c r="I201" s="1" t="s">
        <v>1500</v>
      </c>
      <c r="J201" s="1" t="s">
        <v>52</v>
      </c>
      <c r="K201" s="1" t="s">
        <v>52</v>
      </c>
    </row>
    <row r="202" spans="1:11" ht="20.100000000000001" customHeight="1">
      <c r="A202" s="17" t="s">
        <v>1545</v>
      </c>
      <c r="B202" s="18">
        <v>0</v>
      </c>
      <c r="C202" s="18">
        <v>0</v>
      </c>
      <c r="D202" s="18">
        <v>0</v>
      </c>
      <c r="E202" s="18">
        <v>0</v>
      </c>
      <c r="F202" s="17" t="s">
        <v>52</v>
      </c>
      <c r="G202" s="1" t="s">
        <v>497</v>
      </c>
      <c r="H202" s="1" t="s">
        <v>1330</v>
      </c>
      <c r="I202" s="1" t="s">
        <v>1546</v>
      </c>
      <c r="J202" s="1" t="s">
        <v>52</v>
      </c>
      <c r="K202" s="1" t="s">
        <v>52</v>
      </c>
    </row>
    <row r="203" spans="1:11" ht="20.100000000000001" customHeight="1">
      <c r="A203" s="17" t="s">
        <v>1507</v>
      </c>
      <c r="B203" s="18">
        <v>0</v>
      </c>
      <c r="C203" s="18">
        <v>0</v>
      </c>
      <c r="D203" s="18">
        <v>0</v>
      </c>
      <c r="E203" s="18">
        <v>0</v>
      </c>
      <c r="F203" s="17" t="s">
        <v>52</v>
      </c>
      <c r="G203" s="1" t="s">
        <v>497</v>
      </c>
      <c r="H203" s="1" t="s">
        <v>1330</v>
      </c>
      <c r="I203" s="1" t="s">
        <v>1508</v>
      </c>
      <c r="J203" s="1" t="s">
        <v>52</v>
      </c>
      <c r="K203" s="1" t="s">
        <v>52</v>
      </c>
    </row>
    <row r="204" spans="1:11" ht="20.100000000000001" customHeight="1">
      <c r="A204" s="17" t="s">
        <v>1547</v>
      </c>
      <c r="B204" s="18">
        <v>0</v>
      </c>
      <c r="C204" s="18">
        <v>0</v>
      </c>
      <c r="D204" s="18">
        <v>0</v>
      </c>
      <c r="E204" s="18">
        <v>0</v>
      </c>
      <c r="F204" s="17" t="s">
        <v>52</v>
      </c>
      <c r="G204" s="1" t="s">
        <v>497</v>
      </c>
      <c r="H204" s="1" t="s">
        <v>1330</v>
      </c>
      <c r="I204" s="1" t="s">
        <v>1548</v>
      </c>
      <c r="J204" s="1" t="s">
        <v>52</v>
      </c>
      <c r="K204" s="1" t="s">
        <v>52</v>
      </c>
    </row>
    <row r="205" spans="1:11" ht="20.100000000000001" customHeight="1">
      <c r="A205" s="17" t="s">
        <v>1549</v>
      </c>
      <c r="B205" s="18">
        <v>0</v>
      </c>
      <c r="C205" s="18">
        <v>0</v>
      </c>
      <c r="D205" s="18">
        <v>397</v>
      </c>
      <c r="E205" s="18">
        <v>397</v>
      </c>
      <c r="F205" s="17" t="s">
        <v>52</v>
      </c>
      <c r="G205" s="1" t="s">
        <v>497</v>
      </c>
      <c r="H205" s="1" t="s">
        <v>1330</v>
      </c>
      <c r="I205" s="1" t="s">
        <v>1550</v>
      </c>
      <c r="J205" s="1" t="s">
        <v>52</v>
      </c>
      <c r="K205" s="1" t="s">
        <v>52</v>
      </c>
    </row>
    <row r="206" spans="1:11" ht="20.100000000000001" customHeight="1">
      <c r="A206" s="17" t="s">
        <v>1551</v>
      </c>
      <c r="B206" s="18">
        <v>0</v>
      </c>
      <c r="C206" s="18">
        <v>0</v>
      </c>
      <c r="D206" s="18">
        <v>826.6</v>
      </c>
      <c r="E206" s="18">
        <v>826.6</v>
      </c>
      <c r="F206" s="17" t="s">
        <v>52</v>
      </c>
      <c r="G206" s="1" t="s">
        <v>497</v>
      </c>
      <c r="H206" s="1" t="s">
        <v>1330</v>
      </c>
      <c r="I206" s="1" t="s">
        <v>1552</v>
      </c>
      <c r="J206" s="1" t="s">
        <v>52</v>
      </c>
      <c r="K206" s="1" t="s">
        <v>52</v>
      </c>
    </row>
    <row r="207" spans="1:11" ht="20.100000000000001" customHeight="1">
      <c r="A207" s="17" t="s">
        <v>1553</v>
      </c>
      <c r="B207" s="18">
        <v>0</v>
      </c>
      <c r="C207" s="18">
        <v>0</v>
      </c>
      <c r="D207" s="18">
        <v>445.9</v>
      </c>
      <c r="E207" s="18">
        <v>445.9</v>
      </c>
      <c r="F207" s="17" t="s">
        <v>52</v>
      </c>
      <c r="G207" s="1" t="s">
        <v>497</v>
      </c>
      <c r="H207" s="1" t="s">
        <v>1330</v>
      </c>
      <c r="I207" s="1" t="s">
        <v>1554</v>
      </c>
      <c r="J207" s="1" t="s">
        <v>52</v>
      </c>
      <c r="K207" s="1" t="s">
        <v>52</v>
      </c>
    </row>
    <row r="208" spans="1:11" ht="20.100000000000001" customHeight="1">
      <c r="A208" s="17" t="s">
        <v>1353</v>
      </c>
      <c r="B208" s="18">
        <v>0</v>
      </c>
      <c r="C208" s="18">
        <v>0</v>
      </c>
      <c r="D208" s="18">
        <v>1669.5</v>
      </c>
      <c r="E208" s="18">
        <v>1669.5</v>
      </c>
      <c r="F208" s="17" t="s">
        <v>52</v>
      </c>
      <c r="G208" s="1" t="s">
        <v>497</v>
      </c>
      <c r="H208" s="1" t="s">
        <v>1330</v>
      </c>
      <c r="I208" s="1" t="s">
        <v>1354</v>
      </c>
      <c r="J208" s="1" t="s">
        <v>52</v>
      </c>
      <c r="K208" s="1" t="s">
        <v>52</v>
      </c>
    </row>
    <row r="209" spans="1:11" ht="20.100000000000001" customHeight="1">
      <c r="A209" s="17" t="s">
        <v>1332</v>
      </c>
      <c r="B209" s="18">
        <v>0</v>
      </c>
      <c r="C209" s="18">
        <v>0</v>
      </c>
      <c r="D209" s="18">
        <v>0</v>
      </c>
      <c r="E209" s="18">
        <v>0</v>
      </c>
      <c r="F209" s="17" t="s">
        <v>52</v>
      </c>
      <c r="G209" s="1" t="s">
        <v>497</v>
      </c>
      <c r="H209" s="1" t="s">
        <v>1330</v>
      </c>
      <c r="I209" s="1" t="s">
        <v>52</v>
      </c>
      <c r="J209" s="1" t="s">
        <v>52</v>
      </c>
      <c r="K209" s="1" t="s">
        <v>52</v>
      </c>
    </row>
    <row r="210" spans="1:11" ht="20.100000000000001" customHeight="1">
      <c r="A210" s="17" t="s">
        <v>1555</v>
      </c>
      <c r="B210" s="18">
        <v>0</v>
      </c>
      <c r="C210" s="18">
        <v>0</v>
      </c>
      <c r="D210" s="18">
        <v>0</v>
      </c>
      <c r="E210" s="18">
        <v>0</v>
      </c>
      <c r="F210" s="17" t="s">
        <v>52</v>
      </c>
      <c r="G210" s="1" t="s">
        <v>497</v>
      </c>
      <c r="H210" s="1" t="s">
        <v>1330</v>
      </c>
      <c r="I210" s="1" t="s">
        <v>1556</v>
      </c>
      <c r="J210" s="1" t="s">
        <v>52</v>
      </c>
      <c r="K210" s="1" t="s">
        <v>52</v>
      </c>
    </row>
    <row r="211" spans="1:11" ht="20.100000000000001" customHeight="1">
      <c r="A211" s="17" t="s">
        <v>1557</v>
      </c>
      <c r="B211" s="18">
        <v>0</v>
      </c>
      <c r="C211" s="18">
        <v>0</v>
      </c>
      <c r="D211" s="18">
        <v>0</v>
      </c>
      <c r="E211" s="18">
        <v>0</v>
      </c>
      <c r="F211" s="17" t="s">
        <v>52</v>
      </c>
      <c r="G211" s="1" t="s">
        <v>497</v>
      </c>
      <c r="H211" s="1" t="s">
        <v>1330</v>
      </c>
      <c r="I211" s="1" t="s">
        <v>1558</v>
      </c>
      <c r="J211" s="1" t="s">
        <v>52</v>
      </c>
      <c r="K211" s="1" t="s">
        <v>52</v>
      </c>
    </row>
    <row r="212" spans="1:11" ht="20.100000000000001" customHeight="1">
      <c r="A212" s="17" t="s">
        <v>1559</v>
      </c>
      <c r="B212" s="18">
        <v>0</v>
      </c>
      <c r="C212" s="18">
        <v>0</v>
      </c>
      <c r="D212" s="18">
        <v>1402.2</v>
      </c>
      <c r="E212" s="18">
        <v>1402.2</v>
      </c>
      <c r="F212" s="17" t="s">
        <v>52</v>
      </c>
      <c r="G212" s="1" t="s">
        <v>497</v>
      </c>
      <c r="H212" s="1" t="s">
        <v>1330</v>
      </c>
      <c r="I212" s="1" t="s">
        <v>1560</v>
      </c>
      <c r="J212" s="1" t="s">
        <v>52</v>
      </c>
      <c r="K212" s="1" t="s">
        <v>52</v>
      </c>
    </row>
    <row r="213" spans="1:11" ht="20.100000000000001" customHeight="1">
      <c r="A213" s="17" t="s">
        <v>1561</v>
      </c>
      <c r="B213" s="18">
        <v>0</v>
      </c>
      <c r="C213" s="18">
        <v>0</v>
      </c>
      <c r="D213" s="18">
        <v>0</v>
      </c>
      <c r="E213" s="18">
        <v>0</v>
      </c>
      <c r="F213" s="17" t="s">
        <v>52</v>
      </c>
      <c r="G213" s="1" t="s">
        <v>497</v>
      </c>
      <c r="H213" s="1" t="s">
        <v>1330</v>
      </c>
      <c r="I213" s="1" t="s">
        <v>1562</v>
      </c>
      <c r="J213" s="1" t="s">
        <v>52</v>
      </c>
      <c r="K213" s="1" t="s">
        <v>52</v>
      </c>
    </row>
    <row r="214" spans="1:11" ht="20.100000000000001" customHeight="1">
      <c r="A214" s="17" t="s">
        <v>1563</v>
      </c>
      <c r="B214" s="18">
        <v>0</v>
      </c>
      <c r="C214" s="18">
        <v>0</v>
      </c>
      <c r="D214" s="18">
        <v>391.9</v>
      </c>
      <c r="E214" s="18">
        <v>391.9</v>
      </c>
      <c r="F214" s="17" t="s">
        <v>52</v>
      </c>
      <c r="G214" s="1" t="s">
        <v>497</v>
      </c>
      <c r="H214" s="1" t="s">
        <v>1330</v>
      </c>
      <c r="I214" s="1" t="s">
        <v>1564</v>
      </c>
      <c r="J214" s="1" t="s">
        <v>52</v>
      </c>
      <c r="K214" s="1" t="s">
        <v>52</v>
      </c>
    </row>
    <row r="215" spans="1:11" ht="20.100000000000001" customHeight="1">
      <c r="A215" s="17" t="s">
        <v>1353</v>
      </c>
      <c r="B215" s="18">
        <v>0</v>
      </c>
      <c r="C215" s="18">
        <v>0</v>
      </c>
      <c r="D215" s="18">
        <v>1794.1</v>
      </c>
      <c r="E215" s="18">
        <v>1794.1</v>
      </c>
      <c r="F215" s="17" t="s">
        <v>52</v>
      </c>
      <c r="G215" s="1" t="s">
        <v>497</v>
      </c>
      <c r="H215" s="1" t="s">
        <v>1330</v>
      </c>
      <c r="I215" s="1" t="s">
        <v>1354</v>
      </c>
      <c r="J215" s="1" t="s">
        <v>52</v>
      </c>
      <c r="K215" s="1" t="s">
        <v>52</v>
      </c>
    </row>
    <row r="216" spans="1:11" ht="20.100000000000001" customHeight="1">
      <c r="A216" s="21" t="s">
        <v>1355</v>
      </c>
      <c r="B216" s="22">
        <v>0</v>
      </c>
      <c r="C216" s="22">
        <v>0</v>
      </c>
      <c r="D216" s="22">
        <v>11514</v>
      </c>
      <c r="E216" s="22">
        <v>11514</v>
      </c>
      <c r="F216" s="23"/>
    </row>
  </sheetData>
  <mergeCells count="2">
    <mergeCell ref="A1:F1"/>
    <mergeCell ref="A2:F2"/>
  </mergeCells>
  <phoneticPr fontId="1" type="noConversion"/>
  <pageMargins left="0.78740157480314954" right="0" top="0.39370078740157477" bottom="0.39370078740157477" header="0" footer="0"/>
  <pageSetup paperSize="9" scale="8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45"/>
  <sheetViews>
    <sheetView topLeftCell="B124" workbookViewId="0">
      <selection activeCell="M130" sqref="M130"/>
    </sheetView>
  </sheetViews>
  <sheetFormatPr defaultRowHeight="16.5"/>
  <cols>
    <col min="1" max="1" width="21.625" hidden="1" customWidth="1"/>
    <col min="2" max="2" width="30.5" bestFit="1" customWidth="1"/>
    <col min="3" max="3" width="31.625" bestFit="1" customWidth="1"/>
    <col min="4" max="4" width="5.5" bestFit="1" customWidth="1"/>
    <col min="5" max="5" width="11.625" bestFit="1" customWidth="1"/>
    <col min="6" max="6" width="6.625" bestFit="1" customWidth="1"/>
    <col min="7" max="7" width="11.625" bestFit="1" customWidth="1"/>
    <col min="8" max="8" width="6.625" bestFit="1" customWidth="1"/>
    <col min="9" max="9" width="11.625" bestFit="1" customWidth="1"/>
    <col min="10" max="10" width="6.625" bestFit="1" customWidth="1"/>
    <col min="11" max="11" width="11.625" bestFit="1" customWidth="1"/>
    <col min="12" max="12" width="6.625" bestFit="1" customWidth="1"/>
    <col min="13" max="13" width="15" bestFit="1" customWidth="1"/>
    <col min="14" max="14" width="6.625" bestFit="1" customWidth="1"/>
    <col min="15" max="16" width="13.875" bestFit="1" customWidth="1"/>
    <col min="17" max="17" width="11.25" bestFit="1" customWidth="1"/>
    <col min="18" max="20" width="9.25" bestFit="1" customWidth="1"/>
    <col min="21" max="22" width="11.625" bestFit="1" customWidth="1"/>
    <col min="23" max="23" width="8.5" bestFit="1" customWidth="1"/>
    <col min="24" max="24" width="11.62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>
      <c r="A1" s="178" t="s">
        <v>1567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</row>
    <row r="2" spans="1:28" ht="30" customHeight="1">
      <c r="A2" s="186" t="s">
        <v>1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</row>
    <row r="3" spans="1:28" ht="30" customHeight="1">
      <c r="A3" s="180" t="s">
        <v>528</v>
      </c>
      <c r="B3" s="180" t="s">
        <v>2</v>
      </c>
      <c r="C3" s="180" t="s">
        <v>1326</v>
      </c>
      <c r="D3" s="180" t="s">
        <v>4</v>
      </c>
      <c r="E3" s="180" t="s">
        <v>6</v>
      </c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 t="s">
        <v>530</v>
      </c>
      <c r="Q3" s="180" t="s">
        <v>531</v>
      </c>
      <c r="R3" s="180"/>
      <c r="S3" s="180"/>
      <c r="T3" s="180"/>
      <c r="U3" s="180"/>
      <c r="V3" s="180"/>
      <c r="W3" s="180" t="s">
        <v>533</v>
      </c>
      <c r="X3" s="180" t="s">
        <v>12</v>
      </c>
      <c r="Y3" s="182" t="s">
        <v>1575</v>
      </c>
      <c r="Z3" s="182" t="s">
        <v>1576</v>
      </c>
      <c r="AA3" s="182" t="s">
        <v>1577</v>
      </c>
      <c r="AB3" s="182" t="s">
        <v>48</v>
      </c>
    </row>
    <row r="4" spans="1:28" ht="30" customHeight="1">
      <c r="A4" s="180"/>
      <c r="B4" s="180"/>
      <c r="C4" s="180"/>
      <c r="D4" s="180"/>
      <c r="E4" s="4" t="s">
        <v>1568</v>
      </c>
      <c r="F4" s="4" t="s">
        <v>1569</v>
      </c>
      <c r="G4" s="4" t="s">
        <v>1570</v>
      </c>
      <c r="H4" s="4" t="s">
        <v>1569</v>
      </c>
      <c r="I4" s="4" t="s">
        <v>1571</v>
      </c>
      <c r="J4" s="4" t="s">
        <v>1569</v>
      </c>
      <c r="K4" s="4" t="s">
        <v>1572</v>
      </c>
      <c r="L4" s="4" t="s">
        <v>1569</v>
      </c>
      <c r="M4" s="4" t="s">
        <v>1573</v>
      </c>
      <c r="N4" s="4" t="s">
        <v>1569</v>
      </c>
      <c r="O4" s="4" t="s">
        <v>1574</v>
      </c>
      <c r="P4" s="180"/>
      <c r="Q4" s="4" t="s">
        <v>1568</v>
      </c>
      <c r="R4" s="4" t="s">
        <v>1570</v>
      </c>
      <c r="S4" s="4" t="s">
        <v>1571</v>
      </c>
      <c r="T4" s="4" t="s">
        <v>1572</v>
      </c>
      <c r="U4" s="4" t="s">
        <v>1573</v>
      </c>
      <c r="V4" s="4" t="s">
        <v>1574</v>
      </c>
      <c r="W4" s="180"/>
      <c r="X4" s="180"/>
      <c r="Y4" s="182"/>
      <c r="Z4" s="182"/>
      <c r="AA4" s="182"/>
      <c r="AB4" s="182"/>
    </row>
    <row r="5" spans="1:28" ht="30" customHeight="1">
      <c r="A5" s="8" t="s">
        <v>1184</v>
      </c>
      <c r="B5" s="8" t="s">
        <v>1183</v>
      </c>
      <c r="C5" s="8" t="s">
        <v>1181</v>
      </c>
      <c r="D5" s="24" t="s">
        <v>323</v>
      </c>
      <c r="E5" s="25">
        <v>0</v>
      </c>
      <c r="F5" s="8" t="s">
        <v>52</v>
      </c>
      <c r="G5" s="25">
        <v>0</v>
      </c>
      <c r="H5" s="8" t="s">
        <v>52</v>
      </c>
      <c r="I5" s="25">
        <v>0</v>
      </c>
      <c r="J5" s="8" t="s">
        <v>52</v>
      </c>
      <c r="K5" s="25">
        <v>0</v>
      </c>
      <c r="L5" s="8" t="s">
        <v>52</v>
      </c>
      <c r="M5" s="25">
        <v>0</v>
      </c>
      <c r="N5" s="8" t="s">
        <v>52</v>
      </c>
      <c r="O5" s="25">
        <v>0</v>
      </c>
      <c r="P5" s="25">
        <v>0</v>
      </c>
      <c r="Q5" s="25">
        <v>0</v>
      </c>
      <c r="R5" s="25">
        <v>0</v>
      </c>
      <c r="S5" s="25">
        <v>0</v>
      </c>
      <c r="T5" s="25">
        <v>0</v>
      </c>
      <c r="U5" s="25">
        <v>101750</v>
      </c>
      <c r="V5" s="25">
        <f t="shared" ref="V5:V13" si="0">SMALL(Q5:U5,COUNTIF(Q5:U5,0)+1)</f>
        <v>101750</v>
      </c>
      <c r="W5" s="8" t="s">
        <v>1578</v>
      </c>
      <c r="X5" s="8" t="s">
        <v>978</v>
      </c>
      <c r="Y5" s="2" t="s">
        <v>52</v>
      </c>
      <c r="Z5" s="2" t="s">
        <v>52</v>
      </c>
      <c r="AA5" s="26"/>
      <c r="AB5" s="2" t="s">
        <v>52</v>
      </c>
    </row>
    <row r="6" spans="1:28" ht="30" customHeight="1">
      <c r="A6" s="8" t="s">
        <v>1212</v>
      </c>
      <c r="B6" s="8" t="s">
        <v>1211</v>
      </c>
      <c r="C6" s="8" t="s">
        <v>1209</v>
      </c>
      <c r="D6" s="24" t="s">
        <v>323</v>
      </c>
      <c r="E6" s="25">
        <v>0</v>
      </c>
      <c r="F6" s="8" t="s">
        <v>52</v>
      </c>
      <c r="G6" s="25">
        <v>0</v>
      </c>
      <c r="H6" s="8" t="s">
        <v>52</v>
      </c>
      <c r="I6" s="25">
        <v>0</v>
      </c>
      <c r="J6" s="8" t="s">
        <v>52</v>
      </c>
      <c r="K6" s="25">
        <v>0</v>
      </c>
      <c r="L6" s="8" t="s">
        <v>52</v>
      </c>
      <c r="M6" s="25">
        <v>0</v>
      </c>
      <c r="N6" s="8" t="s">
        <v>52</v>
      </c>
      <c r="O6" s="25">
        <v>0</v>
      </c>
      <c r="P6" s="25">
        <v>0</v>
      </c>
      <c r="Q6" s="25">
        <v>0</v>
      </c>
      <c r="R6" s="25">
        <v>0</v>
      </c>
      <c r="S6" s="25">
        <v>0</v>
      </c>
      <c r="T6" s="25">
        <v>0</v>
      </c>
      <c r="U6" s="25">
        <v>80295</v>
      </c>
      <c r="V6" s="25">
        <f t="shared" si="0"/>
        <v>80295</v>
      </c>
      <c r="W6" s="8" t="s">
        <v>1579</v>
      </c>
      <c r="X6" s="8" t="s">
        <v>978</v>
      </c>
      <c r="Y6" s="2" t="s">
        <v>52</v>
      </c>
      <c r="Z6" s="2" t="s">
        <v>52</v>
      </c>
      <c r="AA6" s="26"/>
      <c r="AB6" s="2" t="s">
        <v>52</v>
      </c>
    </row>
    <row r="7" spans="1:28" ht="30" customHeight="1">
      <c r="A7" s="8" t="s">
        <v>1222</v>
      </c>
      <c r="B7" s="8" t="s">
        <v>1220</v>
      </c>
      <c r="C7" s="8" t="s">
        <v>1209</v>
      </c>
      <c r="D7" s="24" t="s">
        <v>323</v>
      </c>
      <c r="E7" s="25">
        <v>0</v>
      </c>
      <c r="F7" s="8" t="s">
        <v>52</v>
      </c>
      <c r="G7" s="25">
        <v>0</v>
      </c>
      <c r="H7" s="8" t="s">
        <v>52</v>
      </c>
      <c r="I7" s="25">
        <v>0</v>
      </c>
      <c r="J7" s="8" t="s">
        <v>52</v>
      </c>
      <c r="K7" s="25">
        <v>0</v>
      </c>
      <c r="L7" s="8" t="s">
        <v>52</v>
      </c>
      <c r="M7" s="25">
        <v>0</v>
      </c>
      <c r="N7" s="8" t="s">
        <v>52</v>
      </c>
      <c r="O7" s="25">
        <v>0</v>
      </c>
      <c r="P7" s="25">
        <v>0</v>
      </c>
      <c r="Q7" s="25">
        <v>0</v>
      </c>
      <c r="R7" s="25">
        <v>0</v>
      </c>
      <c r="S7" s="25">
        <v>0</v>
      </c>
      <c r="T7" s="25">
        <v>0</v>
      </c>
      <c r="U7" s="25">
        <v>1439</v>
      </c>
      <c r="V7" s="25">
        <f t="shared" si="0"/>
        <v>1439</v>
      </c>
      <c r="W7" s="8" t="s">
        <v>1580</v>
      </c>
      <c r="X7" s="8" t="s">
        <v>978</v>
      </c>
      <c r="Y7" s="2" t="s">
        <v>52</v>
      </c>
      <c r="Z7" s="2" t="s">
        <v>52</v>
      </c>
      <c r="AA7" s="26"/>
      <c r="AB7" s="2" t="s">
        <v>52</v>
      </c>
    </row>
    <row r="8" spans="1:28" ht="30" customHeight="1">
      <c r="A8" s="8" t="s">
        <v>1195</v>
      </c>
      <c r="B8" s="8" t="s">
        <v>1192</v>
      </c>
      <c r="C8" s="8" t="s">
        <v>1193</v>
      </c>
      <c r="D8" s="24" t="s">
        <v>323</v>
      </c>
      <c r="E8" s="25">
        <v>0</v>
      </c>
      <c r="F8" s="8" t="s">
        <v>52</v>
      </c>
      <c r="G8" s="25">
        <v>0</v>
      </c>
      <c r="H8" s="8" t="s">
        <v>52</v>
      </c>
      <c r="I8" s="25">
        <v>0</v>
      </c>
      <c r="J8" s="8" t="s">
        <v>52</v>
      </c>
      <c r="K8" s="25">
        <v>0</v>
      </c>
      <c r="L8" s="8" t="s">
        <v>52</v>
      </c>
      <c r="M8" s="25">
        <v>0</v>
      </c>
      <c r="N8" s="8" t="s">
        <v>52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1188</v>
      </c>
      <c r="V8" s="25">
        <f t="shared" si="0"/>
        <v>1188</v>
      </c>
      <c r="W8" s="8" t="s">
        <v>1581</v>
      </c>
      <c r="X8" s="8" t="s">
        <v>978</v>
      </c>
      <c r="Y8" s="2" t="s">
        <v>52</v>
      </c>
      <c r="Z8" s="2" t="s">
        <v>52</v>
      </c>
      <c r="AA8" s="26"/>
      <c r="AB8" s="2" t="s">
        <v>52</v>
      </c>
    </row>
    <row r="9" spans="1:28" ht="30" customHeight="1">
      <c r="A9" s="8" t="s">
        <v>1257</v>
      </c>
      <c r="B9" s="8" t="s">
        <v>865</v>
      </c>
      <c r="C9" s="8" t="s">
        <v>866</v>
      </c>
      <c r="D9" s="24" t="s">
        <v>323</v>
      </c>
      <c r="E9" s="25">
        <v>0</v>
      </c>
      <c r="F9" s="8" t="s">
        <v>52</v>
      </c>
      <c r="G9" s="25">
        <v>0</v>
      </c>
      <c r="H9" s="8" t="s">
        <v>52</v>
      </c>
      <c r="I9" s="25">
        <v>0</v>
      </c>
      <c r="J9" s="8" t="s">
        <v>52</v>
      </c>
      <c r="K9" s="25">
        <v>0</v>
      </c>
      <c r="L9" s="8" t="s">
        <v>52</v>
      </c>
      <c r="M9" s="25">
        <v>0</v>
      </c>
      <c r="N9" s="8" t="s">
        <v>52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209358</v>
      </c>
      <c r="V9" s="25">
        <f t="shared" si="0"/>
        <v>209358</v>
      </c>
      <c r="W9" s="8" t="s">
        <v>1582</v>
      </c>
      <c r="X9" s="8" t="s">
        <v>978</v>
      </c>
      <c r="Y9" s="2" t="s">
        <v>52</v>
      </c>
      <c r="Z9" s="2" t="s">
        <v>52</v>
      </c>
      <c r="AA9" s="26"/>
      <c r="AB9" s="2" t="s">
        <v>52</v>
      </c>
    </row>
    <row r="10" spans="1:28" ht="30" customHeight="1">
      <c r="A10" s="8" t="s">
        <v>979</v>
      </c>
      <c r="B10" s="8" t="s">
        <v>865</v>
      </c>
      <c r="C10" s="8" t="s">
        <v>972</v>
      </c>
      <c r="D10" s="24" t="s">
        <v>323</v>
      </c>
      <c r="E10" s="25">
        <v>0</v>
      </c>
      <c r="F10" s="8" t="s">
        <v>52</v>
      </c>
      <c r="G10" s="25">
        <v>0</v>
      </c>
      <c r="H10" s="8" t="s">
        <v>52</v>
      </c>
      <c r="I10" s="25">
        <v>0</v>
      </c>
      <c r="J10" s="8" t="s">
        <v>52</v>
      </c>
      <c r="K10" s="25">
        <v>0</v>
      </c>
      <c r="L10" s="8" t="s">
        <v>52</v>
      </c>
      <c r="M10" s="25">
        <v>0</v>
      </c>
      <c r="N10" s="8" t="s">
        <v>52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476148</v>
      </c>
      <c r="V10" s="25">
        <f t="shared" si="0"/>
        <v>476148</v>
      </c>
      <c r="W10" s="8" t="s">
        <v>1583</v>
      </c>
      <c r="X10" s="8" t="s">
        <v>978</v>
      </c>
      <c r="Y10" s="2" t="s">
        <v>52</v>
      </c>
      <c r="Z10" s="2" t="s">
        <v>52</v>
      </c>
      <c r="AA10" s="26"/>
      <c r="AB10" s="2" t="s">
        <v>52</v>
      </c>
    </row>
    <row r="11" spans="1:28" ht="30" customHeight="1">
      <c r="A11" s="8" t="s">
        <v>1311</v>
      </c>
      <c r="B11" s="8" t="s">
        <v>1308</v>
      </c>
      <c r="C11" s="8" t="s">
        <v>1309</v>
      </c>
      <c r="D11" s="24" t="s">
        <v>323</v>
      </c>
      <c r="E11" s="25">
        <v>0</v>
      </c>
      <c r="F11" s="8" t="s">
        <v>52</v>
      </c>
      <c r="G11" s="25">
        <v>0</v>
      </c>
      <c r="H11" s="8" t="s">
        <v>52</v>
      </c>
      <c r="I11" s="25">
        <v>0</v>
      </c>
      <c r="J11" s="8" t="s">
        <v>52</v>
      </c>
      <c r="K11" s="25">
        <v>0</v>
      </c>
      <c r="L11" s="8" t="s">
        <v>52</v>
      </c>
      <c r="M11" s="25">
        <v>0</v>
      </c>
      <c r="N11" s="8" t="s">
        <v>52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68667</v>
      </c>
      <c r="V11" s="25">
        <f t="shared" si="0"/>
        <v>68667</v>
      </c>
      <c r="W11" s="8" t="s">
        <v>1584</v>
      </c>
      <c r="X11" s="8" t="s">
        <v>978</v>
      </c>
      <c r="Y11" s="2" t="s">
        <v>52</v>
      </c>
      <c r="Z11" s="2" t="s">
        <v>52</v>
      </c>
      <c r="AA11" s="26"/>
      <c r="AB11" s="2" t="s">
        <v>52</v>
      </c>
    </row>
    <row r="12" spans="1:28" ht="30" customHeight="1">
      <c r="A12" s="8" t="s">
        <v>1301</v>
      </c>
      <c r="B12" s="8" t="s">
        <v>1299</v>
      </c>
      <c r="C12" s="8" t="s">
        <v>866</v>
      </c>
      <c r="D12" s="24" t="s">
        <v>323</v>
      </c>
      <c r="E12" s="25">
        <v>0</v>
      </c>
      <c r="F12" s="8" t="s">
        <v>52</v>
      </c>
      <c r="G12" s="25">
        <v>0</v>
      </c>
      <c r="H12" s="8" t="s">
        <v>52</v>
      </c>
      <c r="I12" s="25">
        <v>0</v>
      </c>
      <c r="J12" s="8" t="s">
        <v>52</v>
      </c>
      <c r="K12" s="25">
        <v>0</v>
      </c>
      <c r="L12" s="8" t="s">
        <v>52</v>
      </c>
      <c r="M12" s="25">
        <v>0</v>
      </c>
      <c r="N12" s="8" t="s">
        <v>52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59916</v>
      </c>
      <c r="V12" s="25">
        <f t="shared" si="0"/>
        <v>59916</v>
      </c>
      <c r="W12" s="8" t="s">
        <v>1585</v>
      </c>
      <c r="X12" s="8" t="s">
        <v>978</v>
      </c>
      <c r="Y12" s="2" t="s">
        <v>52</v>
      </c>
      <c r="Z12" s="2" t="s">
        <v>52</v>
      </c>
      <c r="AA12" s="26"/>
      <c r="AB12" s="2" t="s">
        <v>52</v>
      </c>
    </row>
    <row r="13" spans="1:28" ht="30" customHeight="1">
      <c r="A13" s="8" t="s">
        <v>1082</v>
      </c>
      <c r="B13" s="8" t="s">
        <v>1027</v>
      </c>
      <c r="C13" s="8" t="s">
        <v>1028</v>
      </c>
      <c r="D13" s="24" t="s">
        <v>323</v>
      </c>
      <c r="E13" s="25">
        <v>0</v>
      </c>
      <c r="F13" s="8" t="s">
        <v>52</v>
      </c>
      <c r="G13" s="25">
        <v>0</v>
      </c>
      <c r="H13" s="8" t="s">
        <v>52</v>
      </c>
      <c r="I13" s="25">
        <v>0</v>
      </c>
      <c r="J13" s="8" t="s">
        <v>52</v>
      </c>
      <c r="K13" s="25">
        <v>0</v>
      </c>
      <c r="L13" s="8" t="s">
        <v>52</v>
      </c>
      <c r="M13" s="25">
        <v>0</v>
      </c>
      <c r="N13" s="8" t="s">
        <v>52</v>
      </c>
      <c r="O13" s="25">
        <v>0</v>
      </c>
      <c r="P13" s="25">
        <v>0</v>
      </c>
      <c r="Q13" s="25">
        <v>0</v>
      </c>
      <c r="R13" s="25">
        <v>0</v>
      </c>
      <c r="S13" s="25">
        <v>0</v>
      </c>
      <c r="T13" s="25">
        <v>0</v>
      </c>
      <c r="U13" s="25">
        <v>583</v>
      </c>
      <c r="V13" s="25">
        <f t="shared" si="0"/>
        <v>583</v>
      </c>
      <c r="W13" s="8" t="s">
        <v>1586</v>
      </c>
      <c r="X13" s="8" t="s">
        <v>978</v>
      </c>
      <c r="Y13" s="2" t="s">
        <v>52</v>
      </c>
      <c r="Z13" s="2" t="s">
        <v>52</v>
      </c>
      <c r="AA13" s="26"/>
      <c r="AB13" s="2" t="s">
        <v>52</v>
      </c>
    </row>
    <row r="14" spans="1:28" ht="30" customHeight="1">
      <c r="A14" s="8" t="s">
        <v>687</v>
      </c>
      <c r="B14" s="8" t="s">
        <v>275</v>
      </c>
      <c r="C14" s="8" t="s">
        <v>686</v>
      </c>
      <c r="D14" s="24" t="s">
        <v>70</v>
      </c>
      <c r="E14" s="25">
        <v>0</v>
      </c>
      <c r="F14" s="8" t="s">
        <v>52</v>
      </c>
      <c r="G14" s="25">
        <v>0</v>
      </c>
      <c r="H14" s="8" t="s">
        <v>52</v>
      </c>
      <c r="I14" s="25">
        <v>0</v>
      </c>
      <c r="J14" s="8" t="s">
        <v>52</v>
      </c>
      <c r="K14" s="25">
        <v>0</v>
      </c>
      <c r="L14" s="8" t="s">
        <v>52</v>
      </c>
      <c r="M14" s="25">
        <v>0</v>
      </c>
      <c r="N14" s="8" t="s">
        <v>52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8" t="s">
        <v>1587</v>
      </c>
      <c r="X14" s="8" t="s">
        <v>683</v>
      </c>
      <c r="Y14" s="2" t="s">
        <v>52</v>
      </c>
      <c r="Z14" s="2" t="s">
        <v>52</v>
      </c>
      <c r="AA14" s="26"/>
      <c r="AB14" s="2" t="s">
        <v>52</v>
      </c>
    </row>
    <row r="15" spans="1:28" ht="30" customHeight="1">
      <c r="A15" s="8" t="s">
        <v>277</v>
      </c>
      <c r="B15" s="8" t="s">
        <v>275</v>
      </c>
      <c r="C15" s="8" t="s">
        <v>276</v>
      </c>
      <c r="D15" s="24" t="s">
        <v>70</v>
      </c>
      <c r="E15" s="25">
        <v>0</v>
      </c>
      <c r="F15" s="8" t="s">
        <v>52</v>
      </c>
      <c r="G15" s="25">
        <v>29000</v>
      </c>
      <c r="H15" s="8" t="s">
        <v>1588</v>
      </c>
      <c r="I15" s="25">
        <v>0</v>
      </c>
      <c r="J15" s="8" t="s">
        <v>52</v>
      </c>
      <c r="K15" s="25">
        <v>0</v>
      </c>
      <c r="L15" s="8" t="s">
        <v>52</v>
      </c>
      <c r="M15" s="25">
        <v>0</v>
      </c>
      <c r="N15" s="8" t="s">
        <v>52</v>
      </c>
      <c r="O15" s="25">
        <f t="shared" ref="O15:O40" si="1">SMALL(E15:M15,COUNTIF(E15:M15,0)+1)</f>
        <v>29000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8" t="s">
        <v>1589</v>
      </c>
      <c r="X15" s="8" t="s">
        <v>52</v>
      </c>
      <c r="Y15" s="2" t="s">
        <v>52</v>
      </c>
      <c r="Z15" s="2" t="s">
        <v>52</v>
      </c>
      <c r="AA15" s="26"/>
      <c r="AB15" s="2" t="s">
        <v>52</v>
      </c>
    </row>
    <row r="16" spans="1:28" ht="30" customHeight="1">
      <c r="A16" s="8" t="s">
        <v>481</v>
      </c>
      <c r="B16" s="8" t="s">
        <v>478</v>
      </c>
      <c r="C16" s="8" t="s">
        <v>479</v>
      </c>
      <c r="D16" s="24" t="s">
        <v>409</v>
      </c>
      <c r="E16" s="25">
        <v>340000</v>
      </c>
      <c r="F16" s="8" t="s">
        <v>52</v>
      </c>
      <c r="G16" s="25">
        <v>0</v>
      </c>
      <c r="H16" s="8" t="s">
        <v>52</v>
      </c>
      <c r="I16" s="25">
        <v>0</v>
      </c>
      <c r="J16" s="8" t="s">
        <v>52</v>
      </c>
      <c r="K16" s="25">
        <v>0</v>
      </c>
      <c r="L16" s="8" t="s">
        <v>52</v>
      </c>
      <c r="M16" s="25">
        <v>0</v>
      </c>
      <c r="N16" s="8" t="s">
        <v>52</v>
      </c>
      <c r="O16" s="25">
        <f t="shared" si="1"/>
        <v>340000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8" t="s">
        <v>1590</v>
      </c>
      <c r="X16" s="8" t="s">
        <v>480</v>
      </c>
      <c r="Y16" s="2" t="s">
        <v>52</v>
      </c>
      <c r="Z16" s="2" t="s">
        <v>52</v>
      </c>
      <c r="AA16" s="26"/>
      <c r="AB16" s="2" t="s">
        <v>52</v>
      </c>
    </row>
    <row r="17" spans="1:28" ht="30" customHeight="1">
      <c r="A17" s="8" t="s">
        <v>668</v>
      </c>
      <c r="B17" s="8" t="s">
        <v>478</v>
      </c>
      <c r="C17" s="8" t="s">
        <v>479</v>
      </c>
      <c r="D17" s="24" t="s">
        <v>429</v>
      </c>
      <c r="E17" s="25">
        <v>340</v>
      </c>
      <c r="F17" s="8" t="s">
        <v>52</v>
      </c>
      <c r="G17" s="25">
        <v>330</v>
      </c>
      <c r="H17" s="8" t="s">
        <v>1591</v>
      </c>
      <c r="I17" s="25">
        <v>288</v>
      </c>
      <c r="J17" s="8" t="s">
        <v>1592</v>
      </c>
      <c r="K17" s="25">
        <v>0</v>
      </c>
      <c r="L17" s="8" t="s">
        <v>52</v>
      </c>
      <c r="M17" s="25">
        <v>0</v>
      </c>
      <c r="N17" s="8" t="s">
        <v>52</v>
      </c>
      <c r="O17" s="25">
        <f t="shared" si="1"/>
        <v>288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8" t="s">
        <v>1593</v>
      </c>
      <c r="X17" s="8" t="s">
        <v>480</v>
      </c>
      <c r="Y17" s="2" t="s">
        <v>52</v>
      </c>
      <c r="Z17" s="2" t="s">
        <v>52</v>
      </c>
      <c r="AA17" s="26"/>
      <c r="AB17" s="2" t="s">
        <v>52</v>
      </c>
    </row>
    <row r="18" spans="1:28" ht="30" customHeight="1">
      <c r="A18" s="8" t="s">
        <v>666</v>
      </c>
      <c r="B18" s="8" t="s">
        <v>478</v>
      </c>
      <c r="C18" s="8" t="s">
        <v>665</v>
      </c>
      <c r="D18" s="24" t="s">
        <v>429</v>
      </c>
      <c r="E18" s="25">
        <v>1200</v>
      </c>
      <c r="F18" s="8" t="s">
        <v>52</v>
      </c>
      <c r="G18" s="25">
        <v>1400</v>
      </c>
      <c r="H18" s="8" t="s">
        <v>1591</v>
      </c>
      <c r="I18" s="25">
        <v>1200</v>
      </c>
      <c r="J18" s="8" t="s">
        <v>1592</v>
      </c>
      <c r="K18" s="25">
        <v>0</v>
      </c>
      <c r="L18" s="8" t="s">
        <v>52</v>
      </c>
      <c r="M18" s="25">
        <v>0</v>
      </c>
      <c r="N18" s="8" t="s">
        <v>52</v>
      </c>
      <c r="O18" s="25">
        <f t="shared" si="1"/>
        <v>1200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0</v>
      </c>
      <c r="W18" s="8" t="s">
        <v>1594</v>
      </c>
      <c r="X18" s="8" t="s">
        <v>480</v>
      </c>
      <c r="Y18" s="2" t="s">
        <v>52</v>
      </c>
      <c r="Z18" s="2" t="s">
        <v>52</v>
      </c>
      <c r="AA18" s="26"/>
      <c r="AB18" s="2" t="s">
        <v>52</v>
      </c>
    </row>
    <row r="19" spans="1:28" ht="30" customHeight="1">
      <c r="A19" s="8" t="s">
        <v>1269</v>
      </c>
      <c r="B19" s="8" t="s">
        <v>1018</v>
      </c>
      <c r="C19" s="8" t="s">
        <v>1268</v>
      </c>
      <c r="D19" s="24" t="s">
        <v>70</v>
      </c>
      <c r="E19" s="25">
        <v>0</v>
      </c>
      <c r="F19" s="8" t="s">
        <v>52</v>
      </c>
      <c r="G19" s="25">
        <v>2708.33</v>
      </c>
      <c r="H19" s="8" t="s">
        <v>1595</v>
      </c>
      <c r="I19" s="25">
        <v>2500</v>
      </c>
      <c r="J19" s="8" t="s">
        <v>1596</v>
      </c>
      <c r="K19" s="25">
        <v>0</v>
      </c>
      <c r="L19" s="8" t="s">
        <v>52</v>
      </c>
      <c r="M19" s="25">
        <v>0</v>
      </c>
      <c r="N19" s="8" t="s">
        <v>52</v>
      </c>
      <c r="O19" s="25">
        <f t="shared" si="1"/>
        <v>2500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8" t="s">
        <v>1597</v>
      </c>
      <c r="X19" s="8" t="s">
        <v>1020</v>
      </c>
      <c r="Y19" s="2" t="s">
        <v>52</v>
      </c>
      <c r="Z19" s="2" t="s">
        <v>52</v>
      </c>
      <c r="AA19" s="26"/>
      <c r="AB19" s="2" t="s">
        <v>52</v>
      </c>
    </row>
    <row r="20" spans="1:28" ht="30" customHeight="1">
      <c r="A20" s="8" t="s">
        <v>1021</v>
      </c>
      <c r="B20" s="8" t="s">
        <v>1018</v>
      </c>
      <c r="C20" s="8" t="s">
        <v>1019</v>
      </c>
      <c r="D20" s="24" t="s">
        <v>626</v>
      </c>
      <c r="E20" s="25">
        <v>2.2200000000000002</v>
      </c>
      <c r="F20" s="8" t="s">
        <v>52</v>
      </c>
      <c r="G20" s="25">
        <v>2.7</v>
      </c>
      <c r="H20" s="8" t="s">
        <v>1595</v>
      </c>
      <c r="I20" s="25">
        <v>2.5</v>
      </c>
      <c r="J20" s="8" t="s">
        <v>1596</v>
      </c>
      <c r="K20" s="25">
        <v>0</v>
      </c>
      <c r="L20" s="8" t="s">
        <v>52</v>
      </c>
      <c r="M20" s="25">
        <v>0</v>
      </c>
      <c r="N20" s="8" t="s">
        <v>52</v>
      </c>
      <c r="O20" s="25">
        <f t="shared" si="1"/>
        <v>2.2200000000000002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8" t="s">
        <v>1598</v>
      </c>
      <c r="X20" s="8" t="s">
        <v>1020</v>
      </c>
      <c r="Y20" s="2" t="s">
        <v>52</v>
      </c>
      <c r="Z20" s="2" t="s">
        <v>52</v>
      </c>
      <c r="AA20" s="26"/>
      <c r="AB20" s="2" t="s">
        <v>52</v>
      </c>
    </row>
    <row r="21" spans="1:28" ht="30" customHeight="1">
      <c r="A21" s="8" t="s">
        <v>912</v>
      </c>
      <c r="B21" s="8" t="s">
        <v>911</v>
      </c>
      <c r="C21" s="8" t="s">
        <v>52</v>
      </c>
      <c r="D21" s="24" t="s">
        <v>429</v>
      </c>
      <c r="E21" s="25">
        <v>0</v>
      </c>
      <c r="F21" s="8" t="s">
        <v>52</v>
      </c>
      <c r="G21" s="25">
        <v>0</v>
      </c>
      <c r="H21" s="8" t="s">
        <v>52</v>
      </c>
      <c r="I21" s="25">
        <v>290</v>
      </c>
      <c r="J21" s="8" t="s">
        <v>1596</v>
      </c>
      <c r="K21" s="25">
        <v>0</v>
      </c>
      <c r="L21" s="8" t="s">
        <v>52</v>
      </c>
      <c r="M21" s="25">
        <v>0</v>
      </c>
      <c r="N21" s="8" t="s">
        <v>52</v>
      </c>
      <c r="O21" s="25">
        <f t="shared" si="1"/>
        <v>290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8" t="s">
        <v>1599</v>
      </c>
      <c r="X21" s="8" t="s">
        <v>52</v>
      </c>
      <c r="Y21" s="2" t="s">
        <v>52</v>
      </c>
      <c r="Z21" s="2" t="s">
        <v>52</v>
      </c>
      <c r="AA21" s="26"/>
      <c r="AB21" s="2" t="s">
        <v>52</v>
      </c>
    </row>
    <row r="22" spans="1:28" ht="30" customHeight="1">
      <c r="A22" s="8" t="s">
        <v>983</v>
      </c>
      <c r="B22" s="8" t="s">
        <v>981</v>
      </c>
      <c r="C22" s="8" t="s">
        <v>982</v>
      </c>
      <c r="D22" s="24" t="s">
        <v>626</v>
      </c>
      <c r="E22" s="25">
        <v>0</v>
      </c>
      <c r="F22" s="8" t="s">
        <v>52</v>
      </c>
      <c r="G22" s="25">
        <v>1296.3599999999999</v>
      </c>
      <c r="H22" s="8" t="s">
        <v>1595</v>
      </c>
      <c r="I22" s="25">
        <v>1285</v>
      </c>
      <c r="J22" s="8" t="s">
        <v>1600</v>
      </c>
      <c r="K22" s="25">
        <v>0</v>
      </c>
      <c r="L22" s="8" t="s">
        <v>52</v>
      </c>
      <c r="M22" s="25">
        <v>0</v>
      </c>
      <c r="N22" s="8" t="s">
        <v>52</v>
      </c>
      <c r="O22" s="25">
        <f t="shared" si="1"/>
        <v>1285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8" t="s">
        <v>1601</v>
      </c>
      <c r="X22" s="8" t="s">
        <v>52</v>
      </c>
      <c r="Y22" s="2" t="s">
        <v>52</v>
      </c>
      <c r="Z22" s="2" t="s">
        <v>52</v>
      </c>
      <c r="AA22" s="26"/>
      <c r="AB22" s="2" t="s">
        <v>52</v>
      </c>
    </row>
    <row r="23" spans="1:28" ht="30" customHeight="1">
      <c r="A23" s="8" t="s">
        <v>1199</v>
      </c>
      <c r="B23" s="8" t="s">
        <v>1197</v>
      </c>
      <c r="C23" s="8" t="s">
        <v>1198</v>
      </c>
      <c r="D23" s="24" t="s">
        <v>626</v>
      </c>
      <c r="E23" s="25">
        <v>0</v>
      </c>
      <c r="F23" s="8" t="s">
        <v>52</v>
      </c>
      <c r="G23" s="25">
        <v>1399.09</v>
      </c>
      <c r="H23" s="8" t="s">
        <v>1595</v>
      </c>
      <c r="I23" s="25">
        <v>1448</v>
      </c>
      <c r="J23" s="8" t="s">
        <v>1600</v>
      </c>
      <c r="K23" s="25">
        <v>0</v>
      </c>
      <c r="L23" s="8" t="s">
        <v>52</v>
      </c>
      <c r="M23" s="25">
        <v>0</v>
      </c>
      <c r="N23" s="8" t="s">
        <v>52</v>
      </c>
      <c r="O23" s="25">
        <f t="shared" si="1"/>
        <v>1399.09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8" t="s">
        <v>1602</v>
      </c>
      <c r="X23" s="8" t="s">
        <v>52</v>
      </c>
      <c r="Y23" s="2" t="s">
        <v>52</v>
      </c>
      <c r="Z23" s="2" t="s">
        <v>52</v>
      </c>
      <c r="AA23" s="26"/>
      <c r="AB23" s="2" t="s">
        <v>52</v>
      </c>
    </row>
    <row r="24" spans="1:28" ht="30" customHeight="1">
      <c r="A24" s="8" t="s">
        <v>1025</v>
      </c>
      <c r="B24" s="8" t="s">
        <v>1023</v>
      </c>
      <c r="C24" s="8" t="s">
        <v>1024</v>
      </c>
      <c r="D24" s="24" t="s">
        <v>429</v>
      </c>
      <c r="E24" s="25">
        <v>10652</v>
      </c>
      <c r="F24" s="8" t="s">
        <v>52</v>
      </c>
      <c r="G24" s="25">
        <v>13200</v>
      </c>
      <c r="H24" s="8" t="s">
        <v>1595</v>
      </c>
      <c r="I24" s="25">
        <v>13000</v>
      </c>
      <c r="J24" s="8" t="s">
        <v>1596</v>
      </c>
      <c r="K24" s="25">
        <v>0</v>
      </c>
      <c r="L24" s="8" t="s">
        <v>52</v>
      </c>
      <c r="M24" s="25">
        <v>0</v>
      </c>
      <c r="N24" s="8" t="s">
        <v>52</v>
      </c>
      <c r="O24" s="25">
        <f t="shared" si="1"/>
        <v>10652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8" t="s">
        <v>1603</v>
      </c>
      <c r="X24" s="8" t="s">
        <v>52</v>
      </c>
      <c r="Y24" s="2" t="s">
        <v>52</v>
      </c>
      <c r="Z24" s="2" t="s">
        <v>52</v>
      </c>
      <c r="AA24" s="26"/>
      <c r="AB24" s="2" t="s">
        <v>52</v>
      </c>
    </row>
    <row r="25" spans="1:28" ht="30" customHeight="1">
      <c r="A25" s="8" t="s">
        <v>1059</v>
      </c>
      <c r="B25" s="8" t="s">
        <v>1057</v>
      </c>
      <c r="C25" s="8" t="s">
        <v>1058</v>
      </c>
      <c r="D25" s="24" t="s">
        <v>429</v>
      </c>
      <c r="E25" s="25">
        <v>0</v>
      </c>
      <c r="F25" s="8" t="s">
        <v>52</v>
      </c>
      <c r="G25" s="25">
        <v>2290</v>
      </c>
      <c r="H25" s="8" t="s">
        <v>1604</v>
      </c>
      <c r="I25" s="25">
        <v>2390</v>
      </c>
      <c r="J25" s="8" t="s">
        <v>1605</v>
      </c>
      <c r="K25" s="25">
        <v>0</v>
      </c>
      <c r="L25" s="8" t="s">
        <v>52</v>
      </c>
      <c r="M25" s="25">
        <v>0</v>
      </c>
      <c r="N25" s="8" t="s">
        <v>52</v>
      </c>
      <c r="O25" s="25">
        <f t="shared" si="1"/>
        <v>2290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8" t="s">
        <v>1606</v>
      </c>
      <c r="X25" s="8" t="s">
        <v>52</v>
      </c>
      <c r="Y25" s="2" t="s">
        <v>52</v>
      </c>
      <c r="Z25" s="2" t="s">
        <v>52</v>
      </c>
      <c r="AA25" s="26"/>
      <c r="AB25" s="2" t="s">
        <v>52</v>
      </c>
    </row>
    <row r="26" spans="1:28" ht="30" customHeight="1">
      <c r="A26" s="8" t="s">
        <v>1016</v>
      </c>
      <c r="B26" s="8" t="s">
        <v>1014</v>
      </c>
      <c r="C26" s="8" t="s">
        <v>1015</v>
      </c>
      <c r="D26" s="24" t="s">
        <v>429</v>
      </c>
      <c r="E26" s="25">
        <v>0</v>
      </c>
      <c r="F26" s="8" t="s">
        <v>52</v>
      </c>
      <c r="G26" s="25">
        <v>11270</v>
      </c>
      <c r="H26" s="8" t="s">
        <v>1604</v>
      </c>
      <c r="I26" s="25">
        <v>11350</v>
      </c>
      <c r="J26" s="8" t="s">
        <v>1605</v>
      </c>
      <c r="K26" s="25">
        <v>0</v>
      </c>
      <c r="L26" s="8" t="s">
        <v>52</v>
      </c>
      <c r="M26" s="25">
        <v>0</v>
      </c>
      <c r="N26" s="8" t="s">
        <v>52</v>
      </c>
      <c r="O26" s="25">
        <f t="shared" si="1"/>
        <v>11270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8" t="s">
        <v>1607</v>
      </c>
      <c r="X26" s="8" t="s">
        <v>52</v>
      </c>
      <c r="Y26" s="2" t="s">
        <v>52</v>
      </c>
      <c r="Z26" s="2" t="s">
        <v>52</v>
      </c>
      <c r="AA26" s="26"/>
      <c r="AB26" s="2" t="s">
        <v>52</v>
      </c>
    </row>
    <row r="27" spans="1:28" ht="30" customHeight="1">
      <c r="A27" s="8" t="s">
        <v>909</v>
      </c>
      <c r="B27" s="8" t="s">
        <v>907</v>
      </c>
      <c r="C27" s="8" t="s">
        <v>908</v>
      </c>
      <c r="D27" s="24" t="s">
        <v>429</v>
      </c>
      <c r="E27" s="25">
        <v>0</v>
      </c>
      <c r="F27" s="8" t="s">
        <v>52</v>
      </c>
      <c r="G27" s="25">
        <v>0</v>
      </c>
      <c r="H27" s="8" t="s">
        <v>52</v>
      </c>
      <c r="I27" s="25">
        <v>0</v>
      </c>
      <c r="J27" s="8" t="s">
        <v>52</v>
      </c>
      <c r="K27" s="25">
        <v>0</v>
      </c>
      <c r="L27" s="8" t="s">
        <v>52</v>
      </c>
      <c r="M27" s="25">
        <v>2300</v>
      </c>
      <c r="N27" s="8" t="s">
        <v>52</v>
      </c>
      <c r="O27" s="25">
        <f t="shared" si="1"/>
        <v>2300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8" t="s">
        <v>1608</v>
      </c>
      <c r="X27" s="8" t="s">
        <v>52</v>
      </c>
      <c r="Y27" s="2" t="s">
        <v>52</v>
      </c>
      <c r="Z27" s="2" t="s">
        <v>52</v>
      </c>
      <c r="AA27" s="26"/>
      <c r="AB27" s="2" t="s">
        <v>52</v>
      </c>
    </row>
    <row r="28" spans="1:28" ht="30" customHeight="1">
      <c r="A28" s="8" t="s">
        <v>430</v>
      </c>
      <c r="B28" s="8" t="s">
        <v>427</v>
      </c>
      <c r="C28" s="8" t="s">
        <v>428</v>
      </c>
      <c r="D28" s="24" t="s">
        <v>429</v>
      </c>
      <c r="E28" s="25">
        <v>728</v>
      </c>
      <c r="F28" s="8" t="s">
        <v>52</v>
      </c>
      <c r="G28" s="25">
        <v>810</v>
      </c>
      <c r="H28" s="8" t="s">
        <v>1609</v>
      </c>
      <c r="I28" s="25">
        <v>772</v>
      </c>
      <c r="J28" s="8" t="s">
        <v>1610</v>
      </c>
      <c r="K28" s="25">
        <v>0</v>
      </c>
      <c r="L28" s="8" t="s">
        <v>52</v>
      </c>
      <c r="M28" s="25">
        <v>0</v>
      </c>
      <c r="N28" s="8" t="s">
        <v>52</v>
      </c>
      <c r="O28" s="25">
        <f t="shared" si="1"/>
        <v>728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8" t="s">
        <v>1611</v>
      </c>
      <c r="X28" s="8" t="s">
        <v>52</v>
      </c>
      <c r="Y28" s="2" t="s">
        <v>52</v>
      </c>
      <c r="Z28" s="2" t="s">
        <v>52</v>
      </c>
      <c r="AA28" s="26"/>
      <c r="AB28" s="2" t="s">
        <v>52</v>
      </c>
    </row>
    <row r="29" spans="1:28" ht="30" customHeight="1">
      <c r="A29" s="8" t="s">
        <v>402</v>
      </c>
      <c r="B29" s="8" t="s">
        <v>399</v>
      </c>
      <c r="C29" s="8" t="s">
        <v>400</v>
      </c>
      <c r="D29" s="24" t="s">
        <v>401</v>
      </c>
      <c r="E29" s="25">
        <v>0</v>
      </c>
      <c r="F29" s="8" t="s">
        <v>52</v>
      </c>
      <c r="G29" s="25">
        <v>0</v>
      </c>
      <c r="H29" s="8" t="s">
        <v>52</v>
      </c>
      <c r="I29" s="25">
        <v>0</v>
      </c>
      <c r="J29" s="8" t="s">
        <v>52</v>
      </c>
      <c r="K29" s="25">
        <v>710000</v>
      </c>
      <c r="L29" s="8" t="s">
        <v>1612</v>
      </c>
      <c r="M29" s="25">
        <v>0</v>
      </c>
      <c r="N29" s="8" t="s">
        <v>52</v>
      </c>
      <c r="O29" s="25">
        <f t="shared" si="1"/>
        <v>710000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8" t="s">
        <v>1613</v>
      </c>
      <c r="X29" s="8" t="s">
        <v>52</v>
      </c>
      <c r="Y29" s="2" t="s">
        <v>52</v>
      </c>
      <c r="Z29" s="2" t="s">
        <v>52</v>
      </c>
      <c r="AA29" s="26"/>
      <c r="AB29" s="2" t="s">
        <v>52</v>
      </c>
    </row>
    <row r="30" spans="1:28" ht="30" customHeight="1">
      <c r="A30" s="8" t="s">
        <v>405</v>
      </c>
      <c r="B30" s="8" t="s">
        <v>399</v>
      </c>
      <c r="C30" s="8" t="s">
        <v>404</v>
      </c>
      <c r="D30" s="24" t="s">
        <v>401</v>
      </c>
      <c r="E30" s="25">
        <v>0</v>
      </c>
      <c r="F30" s="8" t="s">
        <v>52</v>
      </c>
      <c r="G30" s="25">
        <v>0</v>
      </c>
      <c r="H30" s="8" t="s">
        <v>52</v>
      </c>
      <c r="I30" s="25">
        <v>0</v>
      </c>
      <c r="J30" s="8" t="s">
        <v>52</v>
      </c>
      <c r="K30" s="25">
        <v>695000</v>
      </c>
      <c r="L30" s="8" t="s">
        <v>1612</v>
      </c>
      <c r="M30" s="25">
        <v>0</v>
      </c>
      <c r="N30" s="8" t="s">
        <v>52</v>
      </c>
      <c r="O30" s="25">
        <f t="shared" si="1"/>
        <v>695000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8" t="s">
        <v>1614</v>
      </c>
      <c r="X30" s="8" t="s">
        <v>52</v>
      </c>
      <c r="Y30" s="2" t="s">
        <v>52</v>
      </c>
      <c r="Z30" s="2" t="s">
        <v>52</v>
      </c>
      <c r="AA30" s="26"/>
      <c r="AB30" s="2" t="s">
        <v>52</v>
      </c>
    </row>
    <row r="31" spans="1:28" ht="30" customHeight="1">
      <c r="A31" s="8" t="s">
        <v>1278</v>
      </c>
      <c r="B31" s="8" t="s">
        <v>1276</v>
      </c>
      <c r="C31" s="8" t="s">
        <v>1277</v>
      </c>
      <c r="D31" s="24" t="s">
        <v>429</v>
      </c>
      <c r="E31" s="25">
        <v>0</v>
      </c>
      <c r="F31" s="8" t="s">
        <v>52</v>
      </c>
      <c r="G31" s="25">
        <v>1045</v>
      </c>
      <c r="H31" s="8" t="s">
        <v>1615</v>
      </c>
      <c r="I31" s="25">
        <v>0</v>
      </c>
      <c r="J31" s="8" t="s">
        <v>52</v>
      </c>
      <c r="K31" s="25">
        <v>0</v>
      </c>
      <c r="L31" s="8" t="s">
        <v>52</v>
      </c>
      <c r="M31" s="25">
        <v>0</v>
      </c>
      <c r="N31" s="8" t="s">
        <v>52</v>
      </c>
      <c r="O31" s="25">
        <f t="shared" si="1"/>
        <v>1045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8" t="s">
        <v>1616</v>
      </c>
      <c r="X31" s="8" t="s">
        <v>52</v>
      </c>
      <c r="Y31" s="2" t="s">
        <v>52</v>
      </c>
      <c r="Z31" s="2" t="s">
        <v>52</v>
      </c>
      <c r="AA31" s="26"/>
      <c r="AB31" s="2" t="s">
        <v>52</v>
      </c>
    </row>
    <row r="32" spans="1:28" ht="30" customHeight="1">
      <c r="A32" s="8" t="s">
        <v>422</v>
      </c>
      <c r="B32" s="8" t="s">
        <v>420</v>
      </c>
      <c r="C32" s="8" t="s">
        <v>421</v>
      </c>
      <c r="D32" s="24" t="s">
        <v>409</v>
      </c>
      <c r="E32" s="25">
        <v>797000</v>
      </c>
      <c r="F32" s="8" t="s">
        <v>52</v>
      </c>
      <c r="G32" s="25">
        <v>901600</v>
      </c>
      <c r="H32" s="8" t="s">
        <v>1617</v>
      </c>
      <c r="I32" s="25">
        <v>999500</v>
      </c>
      <c r="J32" s="8" t="s">
        <v>1618</v>
      </c>
      <c r="K32" s="25">
        <v>0</v>
      </c>
      <c r="L32" s="8" t="s">
        <v>52</v>
      </c>
      <c r="M32" s="25">
        <v>0</v>
      </c>
      <c r="N32" s="8" t="s">
        <v>52</v>
      </c>
      <c r="O32" s="25">
        <f t="shared" si="1"/>
        <v>797000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8" t="s">
        <v>1619</v>
      </c>
      <c r="X32" s="8" t="s">
        <v>52</v>
      </c>
      <c r="Y32" s="2" t="s">
        <v>52</v>
      </c>
      <c r="Z32" s="2" t="s">
        <v>52</v>
      </c>
      <c r="AA32" s="26"/>
      <c r="AB32" s="2" t="s">
        <v>52</v>
      </c>
    </row>
    <row r="33" spans="1:28" ht="30" customHeight="1">
      <c r="A33" s="8" t="s">
        <v>654</v>
      </c>
      <c r="B33" s="8" t="s">
        <v>420</v>
      </c>
      <c r="C33" s="8" t="s">
        <v>653</v>
      </c>
      <c r="D33" s="24" t="s">
        <v>429</v>
      </c>
      <c r="E33" s="25">
        <v>711</v>
      </c>
      <c r="F33" s="8" t="s">
        <v>52</v>
      </c>
      <c r="G33" s="25">
        <v>800.9</v>
      </c>
      <c r="H33" s="8" t="s">
        <v>1617</v>
      </c>
      <c r="I33" s="25">
        <v>868.34</v>
      </c>
      <c r="J33" s="8" t="s">
        <v>1618</v>
      </c>
      <c r="K33" s="25">
        <v>0</v>
      </c>
      <c r="L33" s="8" t="s">
        <v>52</v>
      </c>
      <c r="M33" s="25">
        <v>0</v>
      </c>
      <c r="N33" s="8" t="s">
        <v>52</v>
      </c>
      <c r="O33" s="25">
        <f t="shared" si="1"/>
        <v>711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8" t="s">
        <v>1620</v>
      </c>
      <c r="X33" s="8" t="s">
        <v>52</v>
      </c>
      <c r="Y33" s="2" t="s">
        <v>52</v>
      </c>
      <c r="Z33" s="2" t="s">
        <v>52</v>
      </c>
      <c r="AA33" s="26"/>
      <c r="AB33" s="2" t="s">
        <v>52</v>
      </c>
    </row>
    <row r="34" spans="1:28" ht="30" customHeight="1">
      <c r="A34" s="8" t="s">
        <v>651</v>
      </c>
      <c r="B34" s="8" t="s">
        <v>420</v>
      </c>
      <c r="C34" s="8" t="s">
        <v>650</v>
      </c>
      <c r="D34" s="24" t="s">
        <v>429</v>
      </c>
      <c r="E34" s="25">
        <v>0</v>
      </c>
      <c r="F34" s="8" t="s">
        <v>52</v>
      </c>
      <c r="G34" s="25">
        <v>789</v>
      </c>
      <c r="H34" s="8" t="s">
        <v>1617</v>
      </c>
      <c r="I34" s="25">
        <v>842.34</v>
      </c>
      <c r="J34" s="8" t="s">
        <v>1618</v>
      </c>
      <c r="K34" s="25">
        <v>0</v>
      </c>
      <c r="L34" s="8" t="s">
        <v>52</v>
      </c>
      <c r="M34" s="25">
        <v>0</v>
      </c>
      <c r="N34" s="8" t="s">
        <v>52</v>
      </c>
      <c r="O34" s="25">
        <f t="shared" si="1"/>
        <v>789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8" t="s">
        <v>1621</v>
      </c>
      <c r="X34" s="8" t="s">
        <v>52</v>
      </c>
      <c r="Y34" s="2" t="s">
        <v>52</v>
      </c>
      <c r="Z34" s="2" t="s">
        <v>52</v>
      </c>
      <c r="AA34" s="26"/>
      <c r="AB34" s="2" t="s">
        <v>52</v>
      </c>
    </row>
    <row r="35" spans="1:28" ht="30" customHeight="1">
      <c r="A35" s="8" t="s">
        <v>425</v>
      </c>
      <c r="B35" s="8" t="s">
        <v>420</v>
      </c>
      <c r="C35" s="8" t="s">
        <v>424</v>
      </c>
      <c r="D35" s="24" t="s">
        <v>409</v>
      </c>
      <c r="E35" s="25">
        <v>745000</v>
      </c>
      <c r="F35" s="8" t="s">
        <v>52</v>
      </c>
      <c r="G35" s="25">
        <v>790600</v>
      </c>
      <c r="H35" s="8" t="s">
        <v>1617</v>
      </c>
      <c r="I35" s="25">
        <v>862600</v>
      </c>
      <c r="J35" s="8" t="s">
        <v>1618</v>
      </c>
      <c r="K35" s="25">
        <v>0</v>
      </c>
      <c r="L35" s="8" t="s">
        <v>52</v>
      </c>
      <c r="M35" s="25">
        <v>0</v>
      </c>
      <c r="N35" s="8" t="s">
        <v>52</v>
      </c>
      <c r="O35" s="25">
        <f t="shared" si="1"/>
        <v>745000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8" t="s">
        <v>1622</v>
      </c>
      <c r="X35" s="8" t="s">
        <v>52</v>
      </c>
      <c r="Y35" s="2" t="s">
        <v>52</v>
      </c>
      <c r="Z35" s="2" t="s">
        <v>52</v>
      </c>
      <c r="AA35" s="26"/>
      <c r="AB35" s="2" t="s">
        <v>52</v>
      </c>
    </row>
    <row r="36" spans="1:28" ht="30" customHeight="1">
      <c r="A36" s="8" t="s">
        <v>648</v>
      </c>
      <c r="B36" s="8" t="s">
        <v>646</v>
      </c>
      <c r="C36" s="8" t="s">
        <v>647</v>
      </c>
      <c r="D36" s="24" t="s">
        <v>429</v>
      </c>
      <c r="E36" s="25">
        <v>2450</v>
      </c>
      <c r="F36" s="8" t="s">
        <v>52</v>
      </c>
      <c r="G36" s="25">
        <v>2802</v>
      </c>
      <c r="H36" s="8" t="s">
        <v>1623</v>
      </c>
      <c r="I36" s="25">
        <v>2690</v>
      </c>
      <c r="J36" s="8" t="s">
        <v>1624</v>
      </c>
      <c r="K36" s="25">
        <v>0</v>
      </c>
      <c r="L36" s="8" t="s">
        <v>52</v>
      </c>
      <c r="M36" s="25">
        <v>0</v>
      </c>
      <c r="N36" s="8" t="s">
        <v>52</v>
      </c>
      <c r="O36" s="25">
        <f t="shared" si="1"/>
        <v>2450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8" t="s">
        <v>1625</v>
      </c>
      <c r="X36" s="8" t="s">
        <v>52</v>
      </c>
      <c r="Y36" s="2" t="s">
        <v>52</v>
      </c>
      <c r="Z36" s="2" t="s">
        <v>52</v>
      </c>
      <c r="AA36" s="26"/>
      <c r="AB36" s="2" t="s">
        <v>52</v>
      </c>
    </row>
    <row r="37" spans="1:28" ht="30" customHeight="1">
      <c r="A37" s="8" t="s">
        <v>931</v>
      </c>
      <c r="B37" s="8" t="s">
        <v>929</v>
      </c>
      <c r="C37" s="8" t="s">
        <v>930</v>
      </c>
      <c r="D37" s="24" t="s">
        <v>60</v>
      </c>
      <c r="E37" s="25">
        <v>0</v>
      </c>
      <c r="F37" s="8" t="s">
        <v>52</v>
      </c>
      <c r="G37" s="25">
        <v>0</v>
      </c>
      <c r="H37" s="8" t="s">
        <v>52</v>
      </c>
      <c r="I37" s="25">
        <v>31500</v>
      </c>
      <c r="J37" s="8" t="s">
        <v>1626</v>
      </c>
      <c r="K37" s="25">
        <v>32300</v>
      </c>
      <c r="L37" s="8" t="s">
        <v>1627</v>
      </c>
      <c r="M37" s="25">
        <v>0</v>
      </c>
      <c r="N37" s="8" t="s">
        <v>52</v>
      </c>
      <c r="O37" s="25">
        <f t="shared" si="1"/>
        <v>31500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8" t="s">
        <v>1628</v>
      </c>
      <c r="X37" s="8" t="s">
        <v>52</v>
      </c>
      <c r="Y37" s="2" t="s">
        <v>52</v>
      </c>
      <c r="Z37" s="2" t="s">
        <v>52</v>
      </c>
      <c r="AA37" s="26"/>
      <c r="AB37" s="2" t="s">
        <v>52</v>
      </c>
    </row>
    <row r="38" spans="1:28" ht="30" customHeight="1">
      <c r="A38" s="8" t="s">
        <v>917</v>
      </c>
      <c r="B38" s="8" t="s">
        <v>915</v>
      </c>
      <c r="C38" s="8" t="s">
        <v>916</v>
      </c>
      <c r="D38" s="24" t="s">
        <v>429</v>
      </c>
      <c r="E38" s="25">
        <v>0</v>
      </c>
      <c r="F38" s="8" t="s">
        <v>52</v>
      </c>
      <c r="G38" s="25">
        <v>400</v>
      </c>
      <c r="H38" s="8" t="s">
        <v>1629</v>
      </c>
      <c r="I38" s="25">
        <v>0</v>
      </c>
      <c r="J38" s="8" t="s">
        <v>52</v>
      </c>
      <c r="K38" s="25">
        <v>0</v>
      </c>
      <c r="L38" s="8" t="s">
        <v>52</v>
      </c>
      <c r="M38" s="25">
        <v>0</v>
      </c>
      <c r="N38" s="8" t="s">
        <v>52</v>
      </c>
      <c r="O38" s="25">
        <f t="shared" si="1"/>
        <v>400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8" t="s">
        <v>1630</v>
      </c>
      <c r="X38" s="8" t="s">
        <v>52</v>
      </c>
      <c r="Y38" s="2" t="s">
        <v>52</v>
      </c>
      <c r="Z38" s="2" t="s">
        <v>52</v>
      </c>
      <c r="AA38" s="26"/>
      <c r="AB38" s="2" t="s">
        <v>52</v>
      </c>
    </row>
    <row r="39" spans="1:28" ht="30" customHeight="1">
      <c r="A39" s="8" t="s">
        <v>71</v>
      </c>
      <c r="B39" s="8" t="s">
        <v>68</v>
      </c>
      <c r="C39" s="8" t="s">
        <v>69</v>
      </c>
      <c r="D39" s="24" t="s">
        <v>70</v>
      </c>
      <c r="E39" s="25">
        <v>62110</v>
      </c>
      <c r="F39" s="8" t="s">
        <v>52</v>
      </c>
      <c r="G39" s="25">
        <v>0</v>
      </c>
      <c r="H39" s="8" t="s">
        <v>52</v>
      </c>
      <c r="I39" s="25">
        <v>0</v>
      </c>
      <c r="J39" s="8" t="s">
        <v>52</v>
      </c>
      <c r="K39" s="25">
        <v>0</v>
      </c>
      <c r="L39" s="8" t="s">
        <v>52</v>
      </c>
      <c r="M39" s="25">
        <v>0</v>
      </c>
      <c r="N39" s="8" t="s">
        <v>52</v>
      </c>
      <c r="O39" s="25">
        <f t="shared" si="1"/>
        <v>62110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8" t="s">
        <v>1631</v>
      </c>
      <c r="X39" s="8" t="s">
        <v>52</v>
      </c>
      <c r="Y39" s="2" t="s">
        <v>52</v>
      </c>
      <c r="Z39" s="2" t="s">
        <v>52</v>
      </c>
      <c r="AA39" s="26"/>
      <c r="AB39" s="2" t="s">
        <v>52</v>
      </c>
    </row>
    <row r="40" spans="1:28" ht="30" customHeight="1">
      <c r="A40" s="8" t="s">
        <v>393</v>
      </c>
      <c r="B40" s="8" t="s">
        <v>391</v>
      </c>
      <c r="C40" s="8" t="s">
        <v>392</v>
      </c>
      <c r="D40" s="24" t="s">
        <v>70</v>
      </c>
      <c r="E40" s="25">
        <v>66170</v>
      </c>
      <c r="F40" s="8" t="s">
        <v>52</v>
      </c>
      <c r="G40" s="25">
        <v>0</v>
      </c>
      <c r="H40" s="8" t="s">
        <v>52</v>
      </c>
      <c r="I40" s="25">
        <v>0</v>
      </c>
      <c r="J40" s="8" t="s">
        <v>52</v>
      </c>
      <c r="K40" s="25">
        <v>0</v>
      </c>
      <c r="L40" s="8" t="s">
        <v>52</v>
      </c>
      <c r="M40" s="25">
        <v>0</v>
      </c>
      <c r="N40" s="8" t="s">
        <v>52</v>
      </c>
      <c r="O40" s="25">
        <f t="shared" si="1"/>
        <v>66170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8" t="s">
        <v>1632</v>
      </c>
      <c r="X40" s="8" t="s">
        <v>52</v>
      </c>
      <c r="Y40" s="2" t="s">
        <v>52</v>
      </c>
      <c r="Z40" s="2" t="s">
        <v>52</v>
      </c>
      <c r="AA40" s="26"/>
      <c r="AB40" s="2" t="s">
        <v>52</v>
      </c>
    </row>
    <row r="41" spans="1:28" ht="30" customHeight="1">
      <c r="A41" s="8" t="s">
        <v>684</v>
      </c>
      <c r="B41" s="8" t="s">
        <v>271</v>
      </c>
      <c r="C41" s="8" t="s">
        <v>682</v>
      </c>
      <c r="D41" s="24" t="s">
        <v>429</v>
      </c>
      <c r="E41" s="25">
        <v>0</v>
      </c>
      <c r="F41" s="8" t="s">
        <v>52</v>
      </c>
      <c r="G41" s="25">
        <v>0</v>
      </c>
      <c r="H41" s="8" t="s">
        <v>52</v>
      </c>
      <c r="I41" s="25">
        <v>0</v>
      </c>
      <c r="J41" s="8" t="s">
        <v>52</v>
      </c>
      <c r="K41" s="25">
        <v>0</v>
      </c>
      <c r="L41" s="8" t="s">
        <v>52</v>
      </c>
      <c r="M41" s="25">
        <v>0</v>
      </c>
      <c r="N41" s="8" t="s">
        <v>52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8" t="s">
        <v>1633</v>
      </c>
      <c r="X41" s="8" t="s">
        <v>683</v>
      </c>
      <c r="Y41" s="2" t="s">
        <v>52</v>
      </c>
      <c r="Z41" s="2" t="s">
        <v>52</v>
      </c>
      <c r="AA41" s="26"/>
      <c r="AB41" s="2" t="s">
        <v>52</v>
      </c>
    </row>
    <row r="42" spans="1:28" ht="30" customHeight="1">
      <c r="A42" s="8" t="s">
        <v>274</v>
      </c>
      <c r="B42" s="8" t="s">
        <v>271</v>
      </c>
      <c r="C42" s="8" t="s">
        <v>272</v>
      </c>
      <c r="D42" s="24" t="s">
        <v>273</v>
      </c>
      <c r="E42" s="25">
        <v>0</v>
      </c>
      <c r="F42" s="8" t="s">
        <v>52</v>
      </c>
      <c r="G42" s="25">
        <v>0</v>
      </c>
      <c r="H42" s="8" t="s">
        <v>52</v>
      </c>
      <c r="I42" s="25">
        <v>0</v>
      </c>
      <c r="J42" s="8" t="s">
        <v>52</v>
      </c>
      <c r="K42" s="25">
        <v>5500</v>
      </c>
      <c r="L42" s="8" t="s">
        <v>1634</v>
      </c>
      <c r="M42" s="25">
        <v>0</v>
      </c>
      <c r="N42" s="8" t="s">
        <v>52</v>
      </c>
      <c r="O42" s="25">
        <f t="shared" ref="O42:O73" si="2">SMALL(E42:M42,COUNTIF(E42:M42,0)+1)</f>
        <v>5500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8" t="s">
        <v>1635</v>
      </c>
      <c r="X42" s="8" t="s">
        <v>52</v>
      </c>
      <c r="Y42" s="2" t="s">
        <v>52</v>
      </c>
      <c r="Z42" s="2" t="s">
        <v>52</v>
      </c>
      <c r="AA42" s="26"/>
      <c r="AB42" s="2" t="s">
        <v>52</v>
      </c>
    </row>
    <row r="43" spans="1:28" ht="30" customHeight="1">
      <c r="A43" s="8" t="s">
        <v>636</v>
      </c>
      <c r="B43" s="8" t="s">
        <v>634</v>
      </c>
      <c r="C43" s="8" t="s">
        <v>635</v>
      </c>
      <c r="D43" s="24" t="s">
        <v>60</v>
      </c>
      <c r="E43" s="25">
        <v>0</v>
      </c>
      <c r="F43" s="8" t="s">
        <v>52</v>
      </c>
      <c r="G43" s="25">
        <v>2090</v>
      </c>
      <c r="H43" s="8" t="s">
        <v>1636</v>
      </c>
      <c r="I43" s="25">
        <v>2080</v>
      </c>
      <c r="J43" s="8" t="s">
        <v>1637</v>
      </c>
      <c r="K43" s="25">
        <v>0</v>
      </c>
      <c r="L43" s="8" t="s">
        <v>52</v>
      </c>
      <c r="M43" s="25">
        <v>0</v>
      </c>
      <c r="N43" s="8" t="s">
        <v>52</v>
      </c>
      <c r="O43" s="25">
        <f t="shared" si="2"/>
        <v>2080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8" t="s">
        <v>1638</v>
      </c>
      <c r="X43" s="8" t="s">
        <v>52</v>
      </c>
      <c r="Y43" s="2" t="s">
        <v>52</v>
      </c>
      <c r="Z43" s="2" t="s">
        <v>52</v>
      </c>
      <c r="AA43" s="26"/>
      <c r="AB43" s="2" t="s">
        <v>52</v>
      </c>
    </row>
    <row r="44" spans="1:28" ht="30" customHeight="1">
      <c r="A44" s="8" t="s">
        <v>828</v>
      </c>
      <c r="B44" s="8" t="s">
        <v>826</v>
      </c>
      <c r="C44" s="8" t="s">
        <v>827</v>
      </c>
      <c r="D44" s="24" t="s">
        <v>60</v>
      </c>
      <c r="E44" s="25">
        <v>0</v>
      </c>
      <c r="F44" s="8" t="s">
        <v>52</v>
      </c>
      <c r="G44" s="25">
        <v>47850</v>
      </c>
      <c r="H44" s="8" t="s">
        <v>1639</v>
      </c>
      <c r="I44" s="25">
        <v>47850</v>
      </c>
      <c r="J44" s="8" t="s">
        <v>1640</v>
      </c>
      <c r="K44" s="25">
        <v>0</v>
      </c>
      <c r="L44" s="8" t="s">
        <v>52</v>
      </c>
      <c r="M44" s="25">
        <v>0</v>
      </c>
      <c r="N44" s="8" t="s">
        <v>52</v>
      </c>
      <c r="O44" s="25">
        <f t="shared" si="2"/>
        <v>47850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8" t="s">
        <v>1641</v>
      </c>
      <c r="X44" s="8" t="s">
        <v>52</v>
      </c>
      <c r="Y44" s="2" t="s">
        <v>52</v>
      </c>
      <c r="Z44" s="2" t="s">
        <v>52</v>
      </c>
      <c r="AA44" s="26"/>
      <c r="AB44" s="2" t="s">
        <v>52</v>
      </c>
    </row>
    <row r="45" spans="1:28" ht="30" customHeight="1">
      <c r="A45" s="8" t="s">
        <v>617</v>
      </c>
      <c r="B45" s="8" t="s">
        <v>615</v>
      </c>
      <c r="C45" s="8" t="s">
        <v>616</v>
      </c>
      <c r="D45" s="24" t="s">
        <v>60</v>
      </c>
      <c r="E45" s="25">
        <v>0</v>
      </c>
      <c r="F45" s="8" t="s">
        <v>52</v>
      </c>
      <c r="G45" s="25">
        <v>35000</v>
      </c>
      <c r="H45" s="8" t="s">
        <v>1642</v>
      </c>
      <c r="I45" s="25">
        <v>0</v>
      </c>
      <c r="J45" s="8" t="s">
        <v>52</v>
      </c>
      <c r="K45" s="25">
        <v>38000</v>
      </c>
      <c r="L45" s="8" t="s">
        <v>1643</v>
      </c>
      <c r="M45" s="25">
        <v>0</v>
      </c>
      <c r="N45" s="8" t="s">
        <v>52</v>
      </c>
      <c r="O45" s="25">
        <f t="shared" si="2"/>
        <v>35000</v>
      </c>
      <c r="P45" s="25">
        <v>10000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8" t="s">
        <v>1644</v>
      </c>
      <c r="X45" s="8" t="s">
        <v>52</v>
      </c>
      <c r="Y45" s="2" t="s">
        <v>52</v>
      </c>
      <c r="Z45" s="2" t="s">
        <v>52</v>
      </c>
      <c r="AA45" s="26"/>
      <c r="AB45" s="2" t="s">
        <v>52</v>
      </c>
    </row>
    <row r="46" spans="1:28" ht="30" customHeight="1">
      <c r="A46" s="8" t="s">
        <v>81</v>
      </c>
      <c r="B46" s="8" t="s">
        <v>78</v>
      </c>
      <c r="C46" s="8" t="s">
        <v>79</v>
      </c>
      <c r="D46" s="24" t="s">
        <v>60</v>
      </c>
      <c r="E46" s="25">
        <v>0</v>
      </c>
      <c r="F46" s="8" t="s">
        <v>52</v>
      </c>
      <c r="G46" s="25">
        <v>0</v>
      </c>
      <c r="H46" s="8" t="s">
        <v>52</v>
      </c>
      <c r="I46" s="25">
        <v>0</v>
      </c>
      <c r="J46" s="8" t="s">
        <v>52</v>
      </c>
      <c r="K46" s="25">
        <v>62000</v>
      </c>
      <c r="L46" s="8" t="s">
        <v>1645</v>
      </c>
      <c r="M46" s="25">
        <v>0</v>
      </c>
      <c r="N46" s="8" t="s">
        <v>52</v>
      </c>
      <c r="O46" s="25">
        <f t="shared" si="2"/>
        <v>62000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8" t="s">
        <v>1646</v>
      </c>
      <c r="X46" s="8" t="s">
        <v>52</v>
      </c>
      <c r="Y46" s="2" t="s">
        <v>52</v>
      </c>
      <c r="Z46" s="2" t="s">
        <v>52</v>
      </c>
      <c r="AA46" s="26"/>
      <c r="AB46" s="2" t="s">
        <v>52</v>
      </c>
    </row>
    <row r="47" spans="1:28" ht="30" customHeight="1">
      <c r="A47" s="8" t="s">
        <v>593</v>
      </c>
      <c r="B47" s="8" t="s">
        <v>591</v>
      </c>
      <c r="C47" s="8" t="s">
        <v>592</v>
      </c>
      <c r="D47" s="24" t="s">
        <v>60</v>
      </c>
      <c r="E47" s="25">
        <v>1820</v>
      </c>
      <c r="F47" s="8" t="s">
        <v>52</v>
      </c>
      <c r="G47" s="25">
        <v>2569.44</v>
      </c>
      <c r="H47" s="8" t="s">
        <v>1647</v>
      </c>
      <c r="I47" s="25">
        <v>1944.44</v>
      </c>
      <c r="J47" s="8" t="s">
        <v>1648</v>
      </c>
      <c r="K47" s="25">
        <v>0</v>
      </c>
      <c r="L47" s="8" t="s">
        <v>52</v>
      </c>
      <c r="M47" s="25">
        <v>0</v>
      </c>
      <c r="N47" s="8" t="s">
        <v>52</v>
      </c>
      <c r="O47" s="25">
        <f t="shared" si="2"/>
        <v>1820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8" t="s">
        <v>1649</v>
      </c>
      <c r="X47" s="8" t="s">
        <v>52</v>
      </c>
      <c r="Y47" s="2" t="s">
        <v>52</v>
      </c>
      <c r="Z47" s="2" t="s">
        <v>52</v>
      </c>
      <c r="AA47" s="26"/>
      <c r="AB47" s="2" t="s">
        <v>52</v>
      </c>
    </row>
    <row r="48" spans="1:28" ht="30" customHeight="1">
      <c r="A48" s="8" t="s">
        <v>963</v>
      </c>
      <c r="B48" s="8" t="s">
        <v>961</v>
      </c>
      <c r="C48" s="8" t="s">
        <v>962</v>
      </c>
      <c r="D48" s="24" t="s">
        <v>100</v>
      </c>
      <c r="E48" s="25">
        <v>0</v>
      </c>
      <c r="F48" s="8" t="s">
        <v>52</v>
      </c>
      <c r="G48" s="25">
        <v>2140</v>
      </c>
      <c r="H48" s="8" t="s">
        <v>1650</v>
      </c>
      <c r="I48" s="25">
        <v>0</v>
      </c>
      <c r="J48" s="8" t="s">
        <v>52</v>
      </c>
      <c r="K48" s="25">
        <v>0</v>
      </c>
      <c r="L48" s="8" t="s">
        <v>52</v>
      </c>
      <c r="M48" s="25">
        <v>0</v>
      </c>
      <c r="N48" s="8" t="s">
        <v>52</v>
      </c>
      <c r="O48" s="25">
        <f t="shared" si="2"/>
        <v>2140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  <c r="U48" s="25">
        <v>0</v>
      </c>
      <c r="V48" s="25">
        <v>0</v>
      </c>
      <c r="W48" s="8" t="s">
        <v>1651</v>
      </c>
      <c r="X48" s="8" t="s">
        <v>52</v>
      </c>
      <c r="Y48" s="2" t="s">
        <v>52</v>
      </c>
      <c r="Z48" s="2" t="s">
        <v>52</v>
      </c>
      <c r="AA48" s="26"/>
      <c r="AB48" s="2" t="s">
        <v>52</v>
      </c>
    </row>
    <row r="49" spans="1:28" ht="30" customHeight="1">
      <c r="A49" s="8" t="s">
        <v>959</v>
      </c>
      <c r="B49" s="8" t="s">
        <v>957</v>
      </c>
      <c r="C49" s="8" t="s">
        <v>958</v>
      </c>
      <c r="D49" s="24" t="s">
        <v>100</v>
      </c>
      <c r="E49" s="25">
        <v>0</v>
      </c>
      <c r="F49" s="8" t="s">
        <v>52</v>
      </c>
      <c r="G49" s="25">
        <v>2580</v>
      </c>
      <c r="H49" s="8" t="s">
        <v>1650</v>
      </c>
      <c r="I49" s="25">
        <v>2580</v>
      </c>
      <c r="J49" s="8" t="s">
        <v>1652</v>
      </c>
      <c r="K49" s="25">
        <v>0</v>
      </c>
      <c r="L49" s="8" t="s">
        <v>52</v>
      </c>
      <c r="M49" s="25">
        <v>0</v>
      </c>
      <c r="N49" s="8" t="s">
        <v>52</v>
      </c>
      <c r="O49" s="25">
        <f t="shared" si="2"/>
        <v>2580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8" t="s">
        <v>1653</v>
      </c>
      <c r="X49" s="8" t="s">
        <v>52</v>
      </c>
      <c r="Y49" s="2" t="s">
        <v>52</v>
      </c>
      <c r="Z49" s="2" t="s">
        <v>52</v>
      </c>
      <c r="AA49" s="26"/>
      <c r="AB49" s="2" t="s">
        <v>52</v>
      </c>
    </row>
    <row r="50" spans="1:28" ht="30" customHeight="1">
      <c r="A50" s="8" t="s">
        <v>584</v>
      </c>
      <c r="B50" s="8" t="s">
        <v>582</v>
      </c>
      <c r="C50" s="8" t="s">
        <v>583</v>
      </c>
      <c r="D50" s="24" t="s">
        <v>60</v>
      </c>
      <c r="E50" s="25">
        <v>0</v>
      </c>
      <c r="F50" s="8" t="s">
        <v>52</v>
      </c>
      <c r="G50" s="25">
        <v>0</v>
      </c>
      <c r="H50" s="8" t="s">
        <v>52</v>
      </c>
      <c r="I50" s="25">
        <v>62000</v>
      </c>
      <c r="J50" s="8" t="s">
        <v>1654</v>
      </c>
      <c r="K50" s="25">
        <v>0</v>
      </c>
      <c r="L50" s="8" t="s">
        <v>52</v>
      </c>
      <c r="M50" s="25">
        <v>0</v>
      </c>
      <c r="N50" s="8" t="s">
        <v>52</v>
      </c>
      <c r="O50" s="25">
        <f t="shared" si="2"/>
        <v>62000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8" t="s">
        <v>1655</v>
      </c>
      <c r="X50" s="8" t="s">
        <v>52</v>
      </c>
      <c r="Y50" s="2" t="s">
        <v>52</v>
      </c>
      <c r="Z50" s="2" t="s">
        <v>52</v>
      </c>
      <c r="AA50" s="26"/>
      <c r="AB50" s="2" t="s">
        <v>52</v>
      </c>
    </row>
    <row r="51" spans="1:28" ht="30" customHeight="1">
      <c r="A51" s="8" t="s">
        <v>574</v>
      </c>
      <c r="B51" s="8" t="s">
        <v>572</v>
      </c>
      <c r="C51" s="8" t="s">
        <v>573</v>
      </c>
      <c r="D51" s="24" t="s">
        <v>60</v>
      </c>
      <c r="E51" s="25">
        <v>18200</v>
      </c>
      <c r="F51" s="8" t="s">
        <v>52</v>
      </c>
      <c r="G51" s="25">
        <v>0</v>
      </c>
      <c r="H51" s="8" t="s">
        <v>52</v>
      </c>
      <c r="I51" s="25">
        <v>25000</v>
      </c>
      <c r="J51" s="8" t="s">
        <v>1656</v>
      </c>
      <c r="K51" s="25">
        <v>0</v>
      </c>
      <c r="L51" s="8" t="s">
        <v>52</v>
      </c>
      <c r="M51" s="25">
        <v>0</v>
      </c>
      <c r="N51" s="8" t="s">
        <v>52</v>
      </c>
      <c r="O51" s="25">
        <f t="shared" si="2"/>
        <v>18200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8" t="s">
        <v>1657</v>
      </c>
      <c r="X51" s="8" t="s">
        <v>52</v>
      </c>
      <c r="Y51" s="2" t="s">
        <v>52</v>
      </c>
      <c r="Z51" s="2" t="s">
        <v>52</v>
      </c>
      <c r="AA51" s="26"/>
      <c r="AB51" s="2" t="s">
        <v>52</v>
      </c>
    </row>
    <row r="52" spans="1:28" ht="30" customHeight="1">
      <c r="A52" s="8" t="s">
        <v>814</v>
      </c>
      <c r="B52" s="8" t="s">
        <v>812</v>
      </c>
      <c r="C52" s="8" t="s">
        <v>813</v>
      </c>
      <c r="D52" s="24" t="s">
        <v>60</v>
      </c>
      <c r="E52" s="25">
        <v>0</v>
      </c>
      <c r="F52" s="8" t="s">
        <v>52</v>
      </c>
      <c r="G52" s="25">
        <v>0</v>
      </c>
      <c r="H52" s="8" t="s">
        <v>52</v>
      </c>
      <c r="I52" s="25">
        <v>0</v>
      </c>
      <c r="J52" s="8" t="s">
        <v>52</v>
      </c>
      <c r="K52" s="25">
        <v>260000</v>
      </c>
      <c r="L52" s="8" t="s">
        <v>1658</v>
      </c>
      <c r="M52" s="25">
        <v>0</v>
      </c>
      <c r="N52" s="8" t="s">
        <v>52</v>
      </c>
      <c r="O52" s="25">
        <f t="shared" si="2"/>
        <v>260000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8" t="s">
        <v>1659</v>
      </c>
      <c r="X52" s="8" t="s">
        <v>269</v>
      </c>
      <c r="Y52" s="2" t="s">
        <v>52</v>
      </c>
      <c r="Z52" s="2" t="s">
        <v>52</v>
      </c>
      <c r="AA52" s="26"/>
      <c r="AB52" s="2" t="s">
        <v>52</v>
      </c>
    </row>
    <row r="53" spans="1:28" ht="30" customHeight="1">
      <c r="A53" s="8" t="s">
        <v>751</v>
      </c>
      <c r="B53" s="8" t="s">
        <v>749</v>
      </c>
      <c r="C53" s="8" t="s">
        <v>750</v>
      </c>
      <c r="D53" s="24" t="s">
        <v>207</v>
      </c>
      <c r="E53" s="25">
        <v>0</v>
      </c>
      <c r="F53" s="8" t="s">
        <v>52</v>
      </c>
      <c r="G53" s="25">
        <v>0</v>
      </c>
      <c r="H53" s="8" t="s">
        <v>52</v>
      </c>
      <c r="I53" s="25">
        <v>0</v>
      </c>
      <c r="J53" s="8" t="s">
        <v>52</v>
      </c>
      <c r="K53" s="25">
        <v>460000</v>
      </c>
      <c r="L53" s="8" t="s">
        <v>1660</v>
      </c>
      <c r="M53" s="25">
        <v>0</v>
      </c>
      <c r="N53" s="8" t="s">
        <v>52</v>
      </c>
      <c r="O53" s="25">
        <f t="shared" si="2"/>
        <v>460000</v>
      </c>
      <c r="P53" s="25">
        <v>25000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8" t="s">
        <v>1661</v>
      </c>
      <c r="X53" s="8" t="s">
        <v>52</v>
      </c>
      <c r="Y53" s="2" t="s">
        <v>52</v>
      </c>
      <c r="Z53" s="2" t="s">
        <v>52</v>
      </c>
      <c r="AA53" s="26"/>
      <c r="AB53" s="2" t="s">
        <v>52</v>
      </c>
    </row>
    <row r="54" spans="1:28" ht="30" customHeight="1">
      <c r="A54" s="8" t="s">
        <v>730</v>
      </c>
      <c r="B54" s="8" t="s">
        <v>727</v>
      </c>
      <c r="C54" s="8" t="s">
        <v>728</v>
      </c>
      <c r="D54" s="24" t="s">
        <v>60</v>
      </c>
      <c r="E54" s="25">
        <v>0</v>
      </c>
      <c r="F54" s="8" t="s">
        <v>52</v>
      </c>
      <c r="G54" s="25">
        <v>0</v>
      </c>
      <c r="H54" s="8" t="s">
        <v>52</v>
      </c>
      <c r="I54" s="25">
        <v>0</v>
      </c>
      <c r="J54" s="8" t="s">
        <v>52</v>
      </c>
      <c r="K54" s="25">
        <v>120000</v>
      </c>
      <c r="L54" s="8" t="s">
        <v>1662</v>
      </c>
      <c r="M54" s="25">
        <v>0</v>
      </c>
      <c r="N54" s="8" t="s">
        <v>52</v>
      </c>
      <c r="O54" s="25">
        <f t="shared" si="2"/>
        <v>120000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8" t="s">
        <v>1663</v>
      </c>
      <c r="X54" s="8" t="s">
        <v>729</v>
      </c>
      <c r="Y54" s="2" t="s">
        <v>52</v>
      </c>
      <c r="Z54" s="2" t="s">
        <v>52</v>
      </c>
      <c r="AA54" s="26"/>
      <c r="AB54" s="2" t="s">
        <v>52</v>
      </c>
    </row>
    <row r="55" spans="1:28" ht="30" customHeight="1">
      <c r="A55" s="8" t="s">
        <v>198</v>
      </c>
      <c r="B55" s="8" t="s">
        <v>196</v>
      </c>
      <c r="C55" s="8" t="s">
        <v>197</v>
      </c>
      <c r="D55" s="24" t="s">
        <v>184</v>
      </c>
      <c r="E55" s="25">
        <v>80800</v>
      </c>
      <c r="F55" s="8" t="s">
        <v>52</v>
      </c>
      <c r="G55" s="25">
        <v>99000</v>
      </c>
      <c r="H55" s="8" t="s">
        <v>1664</v>
      </c>
      <c r="I55" s="25">
        <v>99000</v>
      </c>
      <c r="J55" s="8" t="s">
        <v>1665</v>
      </c>
      <c r="K55" s="25">
        <v>0</v>
      </c>
      <c r="L55" s="8" t="s">
        <v>52</v>
      </c>
      <c r="M55" s="25">
        <v>0</v>
      </c>
      <c r="N55" s="8" t="s">
        <v>52</v>
      </c>
      <c r="O55" s="25">
        <f t="shared" si="2"/>
        <v>80800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8" t="s">
        <v>1666</v>
      </c>
      <c r="X55" s="8" t="s">
        <v>52</v>
      </c>
      <c r="Y55" s="2" t="s">
        <v>52</v>
      </c>
      <c r="Z55" s="2" t="s">
        <v>52</v>
      </c>
      <c r="AA55" s="26"/>
      <c r="AB55" s="2" t="s">
        <v>52</v>
      </c>
    </row>
    <row r="56" spans="1:28" ht="30" customHeight="1">
      <c r="A56" s="8" t="s">
        <v>232</v>
      </c>
      <c r="B56" s="8" t="s">
        <v>230</v>
      </c>
      <c r="C56" s="8" t="s">
        <v>231</v>
      </c>
      <c r="D56" s="24" t="s">
        <v>60</v>
      </c>
      <c r="E56" s="25">
        <v>0</v>
      </c>
      <c r="F56" s="8" t="s">
        <v>52</v>
      </c>
      <c r="G56" s="25">
        <v>0</v>
      </c>
      <c r="H56" s="8" t="s">
        <v>52</v>
      </c>
      <c r="I56" s="25">
        <v>0</v>
      </c>
      <c r="J56" s="8" t="s">
        <v>52</v>
      </c>
      <c r="K56" s="25">
        <v>71300</v>
      </c>
      <c r="L56" s="8" t="s">
        <v>1647</v>
      </c>
      <c r="M56" s="25">
        <v>0</v>
      </c>
      <c r="N56" s="8" t="s">
        <v>52</v>
      </c>
      <c r="O56" s="25">
        <f t="shared" si="2"/>
        <v>71300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8" t="s">
        <v>1667</v>
      </c>
      <c r="X56" s="8" t="s">
        <v>52</v>
      </c>
      <c r="Y56" s="2" t="s">
        <v>52</v>
      </c>
      <c r="Z56" s="2" t="s">
        <v>52</v>
      </c>
      <c r="AA56" s="26"/>
      <c r="AB56" s="2" t="s">
        <v>52</v>
      </c>
    </row>
    <row r="57" spans="1:28" ht="30" customHeight="1">
      <c r="A57" s="8" t="s">
        <v>712</v>
      </c>
      <c r="B57" s="8" t="s">
        <v>710</v>
      </c>
      <c r="C57" s="8" t="s">
        <v>711</v>
      </c>
      <c r="D57" s="24" t="s">
        <v>100</v>
      </c>
      <c r="E57" s="25">
        <v>0</v>
      </c>
      <c r="F57" s="8" t="s">
        <v>52</v>
      </c>
      <c r="G57" s="25">
        <v>0</v>
      </c>
      <c r="H57" s="8" t="s">
        <v>52</v>
      </c>
      <c r="I57" s="25">
        <v>0</v>
      </c>
      <c r="J57" s="8" t="s">
        <v>52</v>
      </c>
      <c r="K57" s="25">
        <v>53000</v>
      </c>
      <c r="L57" s="8" t="s">
        <v>1660</v>
      </c>
      <c r="M57" s="25">
        <v>0</v>
      </c>
      <c r="N57" s="8" t="s">
        <v>52</v>
      </c>
      <c r="O57" s="25">
        <f t="shared" si="2"/>
        <v>53000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  <c r="W57" s="8" t="s">
        <v>1668</v>
      </c>
      <c r="X57" s="8" t="s">
        <v>52</v>
      </c>
      <c r="Y57" s="2" t="s">
        <v>52</v>
      </c>
      <c r="Z57" s="2" t="s">
        <v>52</v>
      </c>
      <c r="AA57" s="26"/>
      <c r="AB57" s="2" t="s">
        <v>52</v>
      </c>
    </row>
    <row r="58" spans="1:28" ht="30" customHeight="1">
      <c r="A58" s="8" t="s">
        <v>715</v>
      </c>
      <c r="B58" s="8" t="s">
        <v>710</v>
      </c>
      <c r="C58" s="8" t="s">
        <v>714</v>
      </c>
      <c r="D58" s="24" t="s">
        <v>100</v>
      </c>
      <c r="E58" s="25">
        <v>0</v>
      </c>
      <c r="F58" s="8" t="s">
        <v>52</v>
      </c>
      <c r="G58" s="25">
        <v>0</v>
      </c>
      <c r="H58" s="8" t="s">
        <v>52</v>
      </c>
      <c r="I58" s="25">
        <v>0</v>
      </c>
      <c r="J58" s="8" t="s">
        <v>52</v>
      </c>
      <c r="K58" s="25">
        <v>67000</v>
      </c>
      <c r="L58" s="8" t="s">
        <v>1660</v>
      </c>
      <c r="M58" s="25">
        <v>0</v>
      </c>
      <c r="N58" s="8" t="s">
        <v>52</v>
      </c>
      <c r="O58" s="25">
        <f t="shared" si="2"/>
        <v>67000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8" t="s">
        <v>1669</v>
      </c>
      <c r="X58" s="8" t="s">
        <v>52</v>
      </c>
      <c r="Y58" s="2" t="s">
        <v>52</v>
      </c>
      <c r="Z58" s="2" t="s">
        <v>52</v>
      </c>
      <c r="AA58" s="26"/>
      <c r="AB58" s="2" t="s">
        <v>52</v>
      </c>
    </row>
    <row r="59" spans="1:28" ht="30" customHeight="1">
      <c r="A59" s="8" t="s">
        <v>718</v>
      </c>
      <c r="B59" s="8" t="s">
        <v>710</v>
      </c>
      <c r="C59" s="8" t="s">
        <v>717</v>
      </c>
      <c r="D59" s="24" t="s">
        <v>100</v>
      </c>
      <c r="E59" s="25">
        <v>0</v>
      </c>
      <c r="F59" s="8" t="s">
        <v>52</v>
      </c>
      <c r="G59" s="25">
        <v>0</v>
      </c>
      <c r="H59" s="8" t="s">
        <v>52</v>
      </c>
      <c r="I59" s="25">
        <v>0</v>
      </c>
      <c r="J59" s="8" t="s">
        <v>52</v>
      </c>
      <c r="K59" s="25">
        <v>77000</v>
      </c>
      <c r="L59" s="8" t="s">
        <v>1660</v>
      </c>
      <c r="M59" s="25">
        <v>0</v>
      </c>
      <c r="N59" s="8" t="s">
        <v>52</v>
      </c>
      <c r="O59" s="25">
        <f t="shared" si="2"/>
        <v>77000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8" t="s">
        <v>1670</v>
      </c>
      <c r="X59" s="8" t="s">
        <v>52</v>
      </c>
      <c r="Y59" s="2" t="s">
        <v>52</v>
      </c>
      <c r="Z59" s="2" t="s">
        <v>52</v>
      </c>
      <c r="AA59" s="26"/>
      <c r="AB59" s="2" t="s">
        <v>52</v>
      </c>
    </row>
    <row r="60" spans="1:28" ht="30" customHeight="1">
      <c r="A60" s="8" t="s">
        <v>721</v>
      </c>
      <c r="B60" s="8" t="s">
        <v>710</v>
      </c>
      <c r="C60" s="8" t="s">
        <v>720</v>
      </c>
      <c r="D60" s="24" t="s">
        <v>100</v>
      </c>
      <c r="E60" s="25">
        <v>0</v>
      </c>
      <c r="F60" s="8" t="s">
        <v>52</v>
      </c>
      <c r="G60" s="25">
        <v>0</v>
      </c>
      <c r="H60" s="8" t="s">
        <v>52</v>
      </c>
      <c r="I60" s="25">
        <v>0</v>
      </c>
      <c r="J60" s="8" t="s">
        <v>52</v>
      </c>
      <c r="K60" s="25">
        <v>70000</v>
      </c>
      <c r="L60" s="8" t="s">
        <v>1660</v>
      </c>
      <c r="M60" s="25">
        <v>0</v>
      </c>
      <c r="N60" s="8" t="s">
        <v>52</v>
      </c>
      <c r="O60" s="25">
        <f t="shared" si="2"/>
        <v>70000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  <c r="W60" s="8" t="s">
        <v>1671</v>
      </c>
      <c r="X60" s="8" t="s">
        <v>52</v>
      </c>
      <c r="Y60" s="2" t="s">
        <v>52</v>
      </c>
      <c r="Z60" s="2" t="s">
        <v>52</v>
      </c>
      <c r="AA60" s="26"/>
      <c r="AB60" s="2" t="s">
        <v>52</v>
      </c>
    </row>
    <row r="61" spans="1:28" ht="30" customHeight="1">
      <c r="A61" s="8" t="s">
        <v>724</v>
      </c>
      <c r="B61" s="8" t="s">
        <v>710</v>
      </c>
      <c r="C61" s="8" t="s">
        <v>723</v>
      </c>
      <c r="D61" s="24" t="s">
        <v>100</v>
      </c>
      <c r="E61" s="25">
        <v>0</v>
      </c>
      <c r="F61" s="8" t="s">
        <v>52</v>
      </c>
      <c r="G61" s="25">
        <v>0</v>
      </c>
      <c r="H61" s="8" t="s">
        <v>52</v>
      </c>
      <c r="I61" s="25">
        <v>0</v>
      </c>
      <c r="J61" s="8" t="s">
        <v>52</v>
      </c>
      <c r="K61" s="25">
        <v>55000</v>
      </c>
      <c r="L61" s="8" t="s">
        <v>1660</v>
      </c>
      <c r="M61" s="25">
        <v>0</v>
      </c>
      <c r="N61" s="8" t="s">
        <v>52</v>
      </c>
      <c r="O61" s="25">
        <f t="shared" si="2"/>
        <v>55000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  <c r="W61" s="8" t="s">
        <v>1672</v>
      </c>
      <c r="X61" s="8" t="s">
        <v>52</v>
      </c>
      <c r="Y61" s="2" t="s">
        <v>52</v>
      </c>
      <c r="Z61" s="2" t="s">
        <v>52</v>
      </c>
      <c r="AA61" s="26"/>
      <c r="AB61" s="2" t="s">
        <v>52</v>
      </c>
    </row>
    <row r="62" spans="1:28" ht="30" customHeight="1">
      <c r="A62" s="8" t="s">
        <v>1242</v>
      </c>
      <c r="B62" s="8" t="s">
        <v>1240</v>
      </c>
      <c r="C62" s="8" t="s">
        <v>1241</v>
      </c>
      <c r="D62" s="24" t="s">
        <v>100</v>
      </c>
      <c r="E62" s="25">
        <v>2700</v>
      </c>
      <c r="F62" s="8" t="s">
        <v>52</v>
      </c>
      <c r="G62" s="25">
        <v>2666.66</v>
      </c>
      <c r="H62" s="8" t="s">
        <v>1673</v>
      </c>
      <c r="I62" s="25">
        <v>2833.33</v>
      </c>
      <c r="J62" s="8" t="s">
        <v>1674</v>
      </c>
      <c r="K62" s="25">
        <v>0</v>
      </c>
      <c r="L62" s="8" t="s">
        <v>52</v>
      </c>
      <c r="M62" s="25">
        <v>0</v>
      </c>
      <c r="N62" s="8" t="s">
        <v>52</v>
      </c>
      <c r="O62" s="25">
        <f t="shared" si="2"/>
        <v>2666.66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  <c r="W62" s="8" t="s">
        <v>1675</v>
      </c>
      <c r="X62" s="8" t="s">
        <v>52</v>
      </c>
      <c r="Y62" s="2" t="s">
        <v>52</v>
      </c>
      <c r="Z62" s="2" t="s">
        <v>52</v>
      </c>
      <c r="AA62" s="26"/>
      <c r="AB62" s="2" t="s">
        <v>52</v>
      </c>
    </row>
    <row r="63" spans="1:28" ht="30" customHeight="1">
      <c r="A63" s="8" t="s">
        <v>1228</v>
      </c>
      <c r="B63" s="8" t="s">
        <v>1225</v>
      </c>
      <c r="C63" s="8" t="s">
        <v>1226</v>
      </c>
      <c r="D63" s="24" t="s">
        <v>1227</v>
      </c>
      <c r="E63" s="25">
        <v>21160</v>
      </c>
      <c r="F63" s="8" t="s">
        <v>52</v>
      </c>
      <c r="G63" s="25">
        <v>0</v>
      </c>
      <c r="H63" s="8" t="s">
        <v>52</v>
      </c>
      <c r="I63" s="25">
        <v>27300</v>
      </c>
      <c r="J63" s="8" t="s">
        <v>1676</v>
      </c>
      <c r="K63" s="25">
        <v>0</v>
      </c>
      <c r="L63" s="8" t="s">
        <v>52</v>
      </c>
      <c r="M63" s="25">
        <v>0</v>
      </c>
      <c r="N63" s="8" t="s">
        <v>52</v>
      </c>
      <c r="O63" s="25">
        <f t="shared" si="2"/>
        <v>21160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8" t="s">
        <v>1677</v>
      </c>
      <c r="X63" s="8" t="s">
        <v>52</v>
      </c>
      <c r="Y63" s="2" t="s">
        <v>52</v>
      </c>
      <c r="Z63" s="2" t="s">
        <v>52</v>
      </c>
      <c r="AA63" s="26"/>
      <c r="AB63" s="2" t="s">
        <v>52</v>
      </c>
    </row>
    <row r="64" spans="1:28" ht="30" customHeight="1">
      <c r="A64" s="8" t="s">
        <v>1231</v>
      </c>
      <c r="B64" s="8" t="s">
        <v>1225</v>
      </c>
      <c r="C64" s="8" t="s">
        <v>1230</v>
      </c>
      <c r="D64" s="24" t="s">
        <v>1227</v>
      </c>
      <c r="E64" s="25">
        <v>15920</v>
      </c>
      <c r="F64" s="8" t="s">
        <v>52</v>
      </c>
      <c r="G64" s="25">
        <v>0</v>
      </c>
      <c r="H64" s="8" t="s">
        <v>52</v>
      </c>
      <c r="I64" s="25">
        <v>18600</v>
      </c>
      <c r="J64" s="8" t="s">
        <v>1676</v>
      </c>
      <c r="K64" s="25">
        <v>0</v>
      </c>
      <c r="L64" s="8" t="s">
        <v>52</v>
      </c>
      <c r="M64" s="25">
        <v>0</v>
      </c>
      <c r="N64" s="8" t="s">
        <v>52</v>
      </c>
      <c r="O64" s="25">
        <f t="shared" si="2"/>
        <v>15920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  <c r="W64" s="8" t="s">
        <v>1678</v>
      </c>
      <c r="X64" s="8" t="s">
        <v>52</v>
      </c>
      <c r="Y64" s="2" t="s">
        <v>52</v>
      </c>
      <c r="Z64" s="2" t="s">
        <v>52</v>
      </c>
      <c r="AA64" s="26"/>
      <c r="AB64" s="2" t="s">
        <v>52</v>
      </c>
    </row>
    <row r="65" spans="1:28" ht="30" customHeight="1">
      <c r="A65" s="8" t="s">
        <v>1235</v>
      </c>
      <c r="B65" s="8" t="s">
        <v>1233</v>
      </c>
      <c r="C65" s="8" t="s">
        <v>1234</v>
      </c>
      <c r="D65" s="24" t="s">
        <v>207</v>
      </c>
      <c r="E65" s="25">
        <v>61</v>
      </c>
      <c r="F65" s="8" t="s">
        <v>52</v>
      </c>
      <c r="G65" s="25">
        <v>72</v>
      </c>
      <c r="H65" s="8" t="s">
        <v>1679</v>
      </c>
      <c r="I65" s="25">
        <v>76</v>
      </c>
      <c r="J65" s="8" t="s">
        <v>1680</v>
      </c>
      <c r="K65" s="25">
        <v>0</v>
      </c>
      <c r="L65" s="8" t="s">
        <v>52</v>
      </c>
      <c r="M65" s="25">
        <v>0</v>
      </c>
      <c r="N65" s="8" t="s">
        <v>52</v>
      </c>
      <c r="O65" s="25">
        <f t="shared" si="2"/>
        <v>61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8" t="s">
        <v>1681</v>
      </c>
      <c r="X65" s="8" t="s">
        <v>52</v>
      </c>
      <c r="Y65" s="2" t="s">
        <v>52</v>
      </c>
      <c r="Z65" s="2" t="s">
        <v>52</v>
      </c>
      <c r="AA65" s="26"/>
      <c r="AB65" s="2" t="s">
        <v>52</v>
      </c>
    </row>
    <row r="66" spans="1:28" ht="30" customHeight="1">
      <c r="A66" s="8" t="s">
        <v>1238</v>
      </c>
      <c r="B66" s="8" t="s">
        <v>1233</v>
      </c>
      <c r="C66" s="8" t="s">
        <v>1237</v>
      </c>
      <c r="D66" s="24" t="s">
        <v>207</v>
      </c>
      <c r="E66" s="25">
        <v>120</v>
      </c>
      <c r="F66" s="8" t="s">
        <v>52</v>
      </c>
      <c r="G66" s="25">
        <v>210</v>
      </c>
      <c r="H66" s="8" t="s">
        <v>1679</v>
      </c>
      <c r="I66" s="25">
        <v>140</v>
      </c>
      <c r="J66" s="8" t="s">
        <v>1680</v>
      </c>
      <c r="K66" s="25">
        <v>0</v>
      </c>
      <c r="L66" s="8" t="s">
        <v>52</v>
      </c>
      <c r="M66" s="25">
        <v>0</v>
      </c>
      <c r="N66" s="8" t="s">
        <v>52</v>
      </c>
      <c r="O66" s="25">
        <f t="shared" si="2"/>
        <v>120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  <c r="U66" s="25">
        <v>0</v>
      </c>
      <c r="V66" s="25">
        <v>0</v>
      </c>
      <c r="W66" s="8" t="s">
        <v>1682</v>
      </c>
      <c r="X66" s="8" t="s">
        <v>52</v>
      </c>
      <c r="Y66" s="2" t="s">
        <v>52</v>
      </c>
      <c r="Z66" s="2" t="s">
        <v>52</v>
      </c>
      <c r="AA66" s="26"/>
      <c r="AB66" s="2" t="s">
        <v>52</v>
      </c>
    </row>
    <row r="67" spans="1:28" ht="30" customHeight="1">
      <c r="A67" s="8" t="s">
        <v>1245</v>
      </c>
      <c r="B67" s="8" t="s">
        <v>1233</v>
      </c>
      <c r="C67" s="8" t="s">
        <v>1244</v>
      </c>
      <c r="D67" s="24" t="s">
        <v>207</v>
      </c>
      <c r="E67" s="25">
        <v>127</v>
      </c>
      <c r="F67" s="8" t="s">
        <v>52</v>
      </c>
      <c r="G67" s="25">
        <v>200</v>
      </c>
      <c r="H67" s="8" t="s">
        <v>1679</v>
      </c>
      <c r="I67" s="25">
        <v>190</v>
      </c>
      <c r="J67" s="8" t="s">
        <v>1680</v>
      </c>
      <c r="K67" s="25">
        <v>0</v>
      </c>
      <c r="L67" s="8" t="s">
        <v>52</v>
      </c>
      <c r="M67" s="25">
        <v>0</v>
      </c>
      <c r="N67" s="8" t="s">
        <v>52</v>
      </c>
      <c r="O67" s="25">
        <f t="shared" si="2"/>
        <v>127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8" t="s">
        <v>1683</v>
      </c>
      <c r="X67" s="8" t="s">
        <v>52</v>
      </c>
      <c r="Y67" s="2" t="s">
        <v>52</v>
      </c>
      <c r="Z67" s="2" t="s">
        <v>52</v>
      </c>
      <c r="AA67" s="26"/>
      <c r="AB67" s="2" t="s">
        <v>52</v>
      </c>
    </row>
    <row r="68" spans="1:28" ht="30" customHeight="1">
      <c r="A68" s="8" t="s">
        <v>818</v>
      </c>
      <c r="B68" s="8" t="s">
        <v>817</v>
      </c>
      <c r="C68" s="8" t="s">
        <v>52</v>
      </c>
      <c r="D68" s="24" t="s">
        <v>207</v>
      </c>
      <c r="E68" s="25">
        <v>0</v>
      </c>
      <c r="F68" s="8" t="s">
        <v>52</v>
      </c>
      <c r="G68" s="25">
        <v>0</v>
      </c>
      <c r="H68" s="8" t="s">
        <v>52</v>
      </c>
      <c r="I68" s="25">
        <v>0</v>
      </c>
      <c r="J68" s="8" t="s">
        <v>52</v>
      </c>
      <c r="K68" s="25">
        <v>0</v>
      </c>
      <c r="L68" s="8" t="s">
        <v>52</v>
      </c>
      <c r="M68" s="25">
        <v>130000</v>
      </c>
      <c r="N68" s="8" t="s">
        <v>52</v>
      </c>
      <c r="O68" s="25">
        <f t="shared" si="2"/>
        <v>130000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  <c r="W68" s="8" t="s">
        <v>1684</v>
      </c>
      <c r="X68" s="8" t="s">
        <v>52</v>
      </c>
      <c r="Y68" s="2" t="s">
        <v>52</v>
      </c>
      <c r="Z68" s="2" t="s">
        <v>52</v>
      </c>
      <c r="AA68" s="26"/>
      <c r="AB68" s="2" t="s">
        <v>52</v>
      </c>
    </row>
    <row r="69" spans="1:28" ht="30" customHeight="1">
      <c r="A69" s="8" t="s">
        <v>853</v>
      </c>
      <c r="B69" s="8" t="s">
        <v>851</v>
      </c>
      <c r="C69" s="8" t="s">
        <v>852</v>
      </c>
      <c r="D69" s="24" t="s">
        <v>429</v>
      </c>
      <c r="E69" s="25">
        <v>1404</v>
      </c>
      <c r="F69" s="8" t="s">
        <v>52</v>
      </c>
      <c r="G69" s="25">
        <v>0</v>
      </c>
      <c r="H69" s="8" t="s">
        <v>52</v>
      </c>
      <c r="I69" s="25">
        <v>1420</v>
      </c>
      <c r="J69" s="8" t="s">
        <v>1612</v>
      </c>
      <c r="K69" s="25">
        <v>0</v>
      </c>
      <c r="L69" s="8" t="s">
        <v>52</v>
      </c>
      <c r="M69" s="25">
        <v>0</v>
      </c>
      <c r="N69" s="8" t="s">
        <v>52</v>
      </c>
      <c r="O69" s="25">
        <f t="shared" si="2"/>
        <v>1404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8" t="s">
        <v>1685</v>
      </c>
      <c r="X69" s="8" t="s">
        <v>52</v>
      </c>
      <c r="Y69" s="2" t="s">
        <v>52</v>
      </c>
      <c r="Z69" s="2" t="s">
        <v>52</v>
      </c>
      <c r="AA69" s="26"/>
      <c r="AB69" s="2" t="s">
        <v>52</v>
      </c>
    </row>
    <row r="70" spans="1:28" ht="30" customHeight="1">
      <c r="A70" s="8" t="s">
        <v>874</v>
      </c>
      <c r="B70" s="8" t="s">
        <v>872</v>
      </c>
      <c r="C70" s="8" t="s">
        <v>873</v>
      </c>
      <c r="D70" s="24" t="s">
        <v>207</v>
      </c>
      <c r="E70" s="25">
        <v>0</v>
      </c>
      <c r="F70" s="8" t="s">
        <v>52</v>
      </c>
      <c r="G70" s="25">
        <v>2310</v>
      </c>
      <c r="H70" s="8" t="s">
        <v>1686</v>
      </c>
      <c r="I70" s="25">
        <v>2470</v>
      </c>
      <c r="J70" s="8" t="s">
        <v>1687</v>
      </c>
      <c r="K70" s="25">
        <v>0</v>
      </c>
      <c r="L70" s="8" t="s">
        <v>52</v>
      </c>
      <c r="M70" s="25">
        <v>0</v>
      </c>
      <c r="N70" s="8" t="s">
        <v>52</v>
      </c>
      <c r="O70" s="25">
        <f t="shared" si="2"/>
        <v>2310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8" t="s">
        <v>1688</v>
      </c>
      <c r="X70" s="8" t="s">
        <v>52</v>
      </c>
      <c r="Y70" s="2" t="s">
        <v>52</v>
      </c>
      <c r="Z70" s="2" t="s">
        <v>52</v>
      </c>
      <c r="AA70" s="26"/>
      <c r="AB70" s="2" t="s">
        <v>52</v>
      </c>
    </row>
    <row r="71" spans="1:28" ht="30" customHeight="1">
      <c r="A71" s="8" t="s">
        <v>1274</v>
      </c>
      <c r="B71" s="8" t="s">
        <v>1272</v>
      </c>
      <c r="C71" s="8" t="s">
        <v>1273</v>
      </c>
      <c r="D71" s="24" t="s">
        <v>207</v>
      </c>
      <c r="E71" s="25">
        <v>531</v>
      </c>
      <c r="F71" s="8" t="s">
        <v>52</v>
      </c>
      <c r="G71" s="25">
        <v>572</v>
      </c>
      <c r="H71" s="8" t="s">
        <v>1689</v>
      </c>
      <c r="I71" s="25">
        <v>590</v>
      </c>
      <c r="J71" s="8" t="s">
        <v>1690</v>
      </c>
      <c r="K71" s="25">
        <v>0</v>
      </c>
      <c r="L71" s="8" t="s">
        <v>52</v>
      </c>
      <c r="M71" s="25">
        <v>0</v>
      </c>
      <c r="N71" s="8" t="s">
        <v>52</v>
      </c>
      <c r="O71" s="25">
        <f t="shared" si="2"/>
        <v>531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8" t="s">
        <v>1691</v>
      </c>
      <c r="X71" s="8" t="s">
        <v>52</v>
      </c>
      <c r="Y71" s="2" t="s">
        <v>52</v>
      </c>
      <c r="Z71" s="2" t="s">
        <v>52</v>
      </c>
      <c r="AA71" s="26"/>
      <c r="AB71" s="2" t="s">
        <v>52</v>
      </c>
    </row>
    <row r="72" spans="1:28" ht="30" customHeight="1">
      <c r="A72" s="8" t="s">
        <v>208</v>
      </c>
      <c r="B72" s="8" t="s">
        <v>205</v>
      </c>
      <c r="C72" s="8" t="s">
        <v>206</v>
      </c>
      <c r="D72" s="24" t="s">
        <v>207</v>
      </c>
      <c r="E72" s="25">
        <v>0</v>
      </c>
      <c r="F72" s="8" t="s">
        <v>52</v>
      </c>
      <c r="G72" s="25">
        <v>0</v>
      </c>
      <c r="H72" s="8" t="s">
        <v>52</v>
      </c>
      <c r="I72" s="25">
        <v>0</v>
      </c>
      <c r="J72" s="8" t="s">
        <v>52</v>
      </c>
      <c r="K72" s="25">
        <v>2300</v>
      </c>
      <c r="L72" s="8" t="s">
        <v>1692</v>
      </c>
      <c r="M72" s="25">
        <v>0</v>
      </c>
      <c r="N72" s="8" t="s">
        <v>52</v>
      </c>
      <c r="O72" s="25">
        <f t="shared" si="2"/>
        <v>2300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8" t="s">
        <v>1693</v>
      </c>
      <c r="X72" s="8" t="s">
        <v>52</v>
      </c>
      <c r="Y72" s="2" t="s">
        <v>52</v>
      </c>
      <c r="Z72" s="2" t="s">
        <v>52</v>
      </c>
      <c r="AA72" s="26"/>
      <c r="AB72" s="2" t="s">
        <v>52</v>
      </c>
    </row>
    <row r="73" spans="1:28" ht="30" customHeight="1">
      <c r="A73" s="8" t="s">
        <v>212</v>
      </c>
      <c r="B73" s="8" t="s">
        <v>210</v>
      </c>
      <c r="C73" s="8" t="s">
        <v>211</v>
      </c>
      <c r="D73" s="24" t="s">
        <v>184</v>
      </c>
      <c r="E73" s="25">
        <v>64300</v>
      </c>
      <c r="F73" s="8" t="s">
        <v>52</v>
      </c>
      <c r="G73" s="25">
        <v>70000</v>
      </c>
      <c r="H73" s="8" t="s">
        <v>1694</v>
      </c>
      <c r="I73" s="25">
        <v>70000</v>
      </c>
      <c r="J73" s="8" t="s">
        <v>1665</v>
      </c>
      <c r="K73" s="25">
        <v>0</v>
      </c>
      <c r="L73" s="8" t="s">
        <v>52</v>
      </c>
      <c r="M73" s="25">
        <v>0</v>
      </c>
      <c r="N73" s="8" t="s">
        <v>52</v>
      </c>
      <c r="O73" s="25">
        <f t="shared" si="2"/>
        <v>64300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8" t="s">
        <v>1695</v>
      </c>
      <c r="X73" s="8" t="s">
        <v>52</v>
      </c>
      <c r="Y73" s="2" t="s">
        <v>52</v>
      </c>
      <c r="Z73" s="2" t="s">
        <v>52</v>
      </c>
      <c r="AA73" s="26"/>
      <c r="AB73" s="2" t="s">
        <v>52</v>
      </c>
    </row>
    <row r="74" spans="1:28" ht="30" customHeight="1">
      <c r="A74" s="8" t="s">
        <v>216</v>
      </c>
      <c r="B74" s="8" t="s">
        <v>214</v>
      </c>
      <c r="C74" s="8" t="s">
        <v>215</v>
      </c>
      <c r="D74" s="24" t="s">
        <v>184</v>
      </c>
      <c r="E74" s="25">
        <v>62200</v>
      </c>
      <c r="F74" s="8" t="s">
        <v>52</v>
      </c>
      <c r="G74" s="25">
        <v>71000</v>
      </c>
      <c r="H74" s="8" t="s">
        <v>1694</v>
      </c>
      <c r="I74" s="25">
        <v>71000</v>
      </c>
      <c r="J74" s="8" t="s">
        <v>1696</v>
      </c>
      <c r="K74" s="25">
        <v>0</v>
      </c>
      <c r="L74" s="8" t="s">
        <v>52</v>
      </c>
      <c r="M74" s="25">
        <v>0</v>
      </c>
      <c r="N74" s="8" t="s">
        <v>52</v>
      </c>
      <c r="O74" s="25">
        <f t="shared" ref="O74:O97" si="3">SMALL(E74:M74,COUNTIF(E74:M74,0)+1)</f>
        <v>62200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8" t="s">
        <v>1697</v>
      </c>
      <c r="X74" s="8" t="s">
        <v>52</v>
      </c>
      <c r="Y74" s="2" t="s">
        <v>52</v>
      </c>
      <c r="Z74" s="2" t="s">
        <v>52</v>
      </c>
      <c r="AA74" s="26"/>
      <c r="AB74" s="2" t="s">
        <v>52</v>
      </c>
    </row>
    <row r="75" spans="1:28" ht="30" customHeight="1">
      <c r="A75" s="8" t="s">
        <v>185</v>
      </c>
      <c r="B75" s="8" t="s">
        <v>182</v>
      </c>
      <c r="C75" s="8" t="s">
        <v>183</v>
      </c>
      <c r="D75" s="24" t="s">
        <v>184</v>
      </c>
      <c r="E75" s="25">
        <v>0</v>
      </c>
      <c r="F75" s="8" t="s">
        <v>52</v>
      </c>
      <c r="G75" s="25">
        <v>0</v>
      </c>
      <c r="H75" s="8" t="s">
        <v>52</v>
      </c>
      <c r="I75" s="25">
        <v>0</v>
      </c>
      <c r="J75" s="8" t="s">
        <v>52</v>
      </c>
      <c r="K75" s="25">
        <v>15000</v>
      </c>
      <c r="L75" s="8" t="s">
        <v>1642</v>
      </c>
      <c r="M75" s="25">
        <v>0</v>
      </c>
      <c r="N75" s="8" t="s">
        <v>52</v>
      </c>
      <c r="O75" s="25">
        <f t="shared" si="3"/>
        <v>15000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8" t="s">
        <v>1698</v>
      </c>
      <c r="X75" s="8" t="s">
        <v>52</v>
      </c>
      <c r="Y75" s="2" t="s">
        <v>52</v>
      </c>
      <c r="Z75" s="2" t="s">
        <v>52</v>
      </c>
      <c r="AA75" s="26"/>
      <c r="AB75" s="2" t="s">
        <v>52</v>
      </c>
    </row>
    <row r="76" spans="1:28" ht="30" customHeight="1">
      <c r="A76" s="8" t="s">
        <v>223</v>
      </c>
      <c r="B76" s="8" t="s">
        <v>222</v>
      </c>
      <c r="C76" s="8" t="s">
        <v>52</v>
      </c>
      <c r="D76" s="24" t="s">
        <v>207</v>
      </c>
      <c r="E76" s="25">
        <v>0</v>
      </c>
      <c r="F76" s="8" t="s">
        <v>52</v>
      </c>
      <c r="G76" s="25">
        <v>0</v>
      </c>
      <c r="H76" s="8" t="s">
        <v>52</v>
      </c>
      <c r="I76" s="25">
        <v>0</v>
      </c>
      <c r="J76" s="8" t="s">
        <v>52</v>
      </c>
      <c r="K76" s="25">
        <v>0</v>
      </c>
      <c r="L76" s="8" t="s">
        <v>52</v>
      </c>
      <c r="M76" s="25">
        <v>45000</v>
      </c>
      <c r="N76" s="8" t="s">
        <v>52</v>
      </c>
      <c r="O76" s="25">
        <f t="shared" si="3"/>
        <v>45000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8" t="s">
        <v>1699</v>
      </c>
      <c r="X76" s="8" t="s">
        <v>52</v>
      </c>
      <c r="Y76" s="2" t="s">
        <v>52</v>
      </c>
      <c r="Z76" s="2" t="s">
        <v>52</v>
      </c>
      <c r="AA76" s="26"/>
      <c r="AB76" s="2" t="s">
        <v>52</v>
      </c>
    </row>
    <row r="77" spans="1:28" ht="30" customHeight="1">
      <c r="A77" s="8" t="s">
        <v>800</v>
      </c>
      <c r="B77" s="8" t="s">
        <v>797</v>
      </c>
      <c r="C77" s="8" t="s">
        <v>798</v>
      </c>
      <c r="D77" s="24" t="s">
        <v>799</v>
      </c>
      <c r="E77" s="25">
        <v>200</v>
      </c>
      <c r="F77" s="8" t="s">
        <v>52</v>
      </c>
      <c r="G77" s="25">
        <v>230</v>
      </c>
      <c r="H77" s="8" t="s">
        <v>1700</v>
      </c>
      <c r="I77" s="25">
        <v>319</v>
      </c>
      <c r="J77" s="8" t="s">
        <v>1701</v>
      </c>
      <c r="K77" s="25">
        <v>0</v>
      </c>
      <c r="L77" s="8" t="s">
        <v>52</v>
      </c>
      <c r="M77" s="25">
        <v>0</v>
      </c>
      <c r="N77" s="8" t="s">
        <v>52</v>
      </c>
      <c r="O77" s="25">
        <f t="shared" si="3"/>
        <v>200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8" t="s">
        <v>1702</v>
      </c>
      <c r="X77" s="8" t="s">
        <v>52</v>
      </c>
      <c r="Y77" s="2" t="s">
        <v>52</v>
      </c>
      <c r="Z77" s="2" t="s">
        <v>52</v>
      </c>
      <c r="AA77" s="26"/>
      <c r="AB77" s="2" t="s">
        <v>52</v>
      </c>
    </row>
    <row r="78" spans="1:28" ht="30" customHeight="1">
      <c r="A78" s="8" t="s">
        <v>945</v>
      </c>
      <c r="B78" s="8" t="s">
        <v>943</v>
      </c>
      <c r="C78" s="8" t="s">
        <v>944</v>
      </c>
      <c r="D78" s="24" t="s">
        <v>429</v>
      </c>
      <c r="E78" s="25">
        <v>2100</v>
      </c>
      <c r="F78" s="8" t="s">
        <v>52</v>
      </c>
      <c r="G78" s="25">
        <v>0</v>
      </c>
      <c r="H78" s="8" t="s">
        <v>52</v>
      </c>
      <c r="I78" s="25">
        <v>0</v>
      </c>
      <c r="J78" s="8" t="s">
        <v>52</v>
      </c>
      <c r="K78" s="25">
        <v>0</v>
      </c>
      <c r="L78" s="8" t="s">
        <v>52</v>
      </c>
      <c r="M78" s="25">
        <v>0</v>
      </c>
      <c r="N78" s="8" t="s">
        <v>52</v>
      </c>
      <c r="O78" s="25">
        <f t="shared" si="3"/>
        <v>2100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8" t="s">
        <v>1703</v>
      </c>
      <c r="X78" s="8" t="s">
        <v>52</v>
      </c>
      <c r="Y78" s="2" t="s">
        <v>52</v>
      </c>
      <c r="Z78" s="2" t="s">
        <v>52</v>
      </c>
      <c r="AA78" s="26"/>
      <c r="AB78" s="2" t="s">
        <v>52</v>
      </c>
    </row>
    <row r="79" spans="1:28" ht="30" customHeight="1">
      <c r="A79" s="8" t="s">
        <v>795</v>
      </c>
      <c r="B79" s="8" t="s">
        <v>792</v>
      </c>
      <c r="C79" s="8" t="s">
        <v>793</v>
      </c>
      <c r="D79" s="24" t="s">
        <v>429</v>
      </c>
      <c r="E79" s="25">
        <v>1993.54</v>
      </c>
      <c r="F79" s="8" t="s">
        <v>52</v>
      </c>
      <c r="G79" s="25">
        <v>0</v>
      </c>
      <c r="H79" s="8" t="s">
        <v>52</v>
      </c>
      <c r="I79" s="25">
        <v>2473.11</v>
      </c>
      <c r="J79" s="8" t="s">
        <v>1704</v>
      </c>
      <c r="K79" s="25">
        <v>0</v>
      </c>
      <c r="L79" s="8" t="s">
        <v>52</v>
      </c>
      <c r="M79" s="25">
        <v>0</v>
      </c>
      <c r="N79" s="8" t="s">
        <v>52</v>
      </c>
      <c r="O79" s="25">
        <f t="shared" si="3"/>
        <v>1993.54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8" t="s">
        <v>1705</v>
      </c>
      <c r="X79" s="8" t="s">
        <v>794</v>
      </c>
      <c r="Y79" s="2" t="s">
        <v>52</v>
      </c>
      <c r="Z79" s="2" t="s">
        <v>52</v>
      </c>
      <c r="AA79" s="26"/>
      <c r="AB79" s="2" t="s">
        <v>52</v>
      </c>
    </row>
    <row r="80" spans="1:28" ht="30" customHeight="1">
      <c r="A80" s="8" t="s">
        <v>1111</v>
      </c>
      <c r="B80" s="8" t="s">
        <v>792</v>
      </c>
      <c r="C80" s="8" t="s">
        <v>1110</v>
      </c>
      <c r="D80" s="24" t="s">
        <v>429</v>
      </c>
      <c r="E80" s="25">
        <v>0</v>
      </c>
      <c r="F80" s="8" t="s">
        <v>52</v>
      </c>
      <c r="G80" s="25">
        <v>2139.7800000000002</v>
      </c>
      <c r="H80" s="8" t="s">
        <v>1706</v>
      </c>
      <c r="I80" s="25">
        <v>0</v>
      </c>
      <c r="J80" s="8" t="s">
        <v>52</v>
      </c>
      <c r="K80" s="25">
        <v>0</v>
      </c>
      <c r="L80" s="8" t="s">
        <v>52</v>
      </c>
      <c r="M80" s="25">
        <v>0</v>
      </c>
      <c r="N80" s="8" t="s">
        <v>52</v>
      </c>
      <c r="O80" s="25">
        <f t="shared" si="3"/>
        <v>2139.7800000000002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8" t="s">
        <v>1707</v>
      </c>
      <c r="X80" s="8" t="s">
        <v>794</v>
      </c>
      <c r="Y80" s="2" t="s">
        <v>52</v>
      </c>
      <c r="Z80" s="2" t="s">
        <v>52</v>
      </c>
      <c r="AA80" s="26"/>
      <c r="AB80" s="2" t="s">
        <v>52</v>
      </c>
    </row>
    <row r="81" spans="1:28" ht="30" customHeight="1">
      <c r="A81" s="8" t="s">
        <v>1105</v>
      </c>
      <c r="B81" s="8" t="s">
        <v>1103</v>
      </c>
      <c r="C81" s="8" t="s">
        <v>1104</v>
      </c>
      <c r="D81" s="24" t="s">
        <v>100</v>
      </c>
      <c r="E81" s="25">
        <v>0</v>
      </c>
      <c r="F81" s="8" t="s">
        <v>52</v>
      </c>
      <c r="G81" s="25">
        <v>0</v>
      </c>
      <c r="H81" s="8" t="s">
        <v>52</v>
      </c>
      <c r="I81" s="25">
        <v>0</v>
      </c>
      <c r="J81" s="8" t="s">
        <v>52</v>
      </c>
      <c r="K81" s="25">
        <v>0</v>
      </c>
      <c r="L81" s="8" t="s">
        <v>52</v>
      </c>
      <c r="M81" s="25">
        <v>73</v>
      </c>
      <c r="N81" s="8" t="s">
        <v>52</v>
      </c>
      <c r="O81" s="25">
        <f t="shared" si="3"/>
        <v>73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8" t="s">
        <v>1708</v>
      </c>
      <c r="X81" s="8" t="s">
        <v>52</v>
      </c>
      <c r="Y81" s="2" t="s">
        <v>52</v>
      </c>
      <c r="Z81" s="2" t="s">
        <v>52</v>
      </c>
      <c r="AA81" s="26"/>
      <c r="AB81" s="2" t="s">
        <v>52</v>
      </c>
    </row>
    <row r="82" spans="1:28" ht="30" customHeight="1">
      <c r="A82" s="8" t="s">
        <v>1108</v>
      </c>
      <c r="B82" s="8" t="s">
        <v>1107</v>
      </c>
      <c r="C82" s="8" t="s">
        <v>52</v>
      </c>
      <c r="D82" s="24" t="s">
        <v>429</v>
      </c>
      <c r="E82" s="25">
        <v>0</v>
      </c>
      <c r="F82" s="8" t="s">
        <v>52</v>
      </c>
      <c r="G82" s="25">
        <v>0</v>
      </c>
      <c r="H82" s="8" t="s">
        <v>52</v>
      </c>
      <c r="I82" s="25">
        <v>0</v>
      </c>
      <c r="J82" s="8" t="s">
        <v>52</v>
      </c>
      <c r="K82" s="25">
        <v>0</v>
      </c>
      <c r="L82" s="8" t="s">
        <v>52</v>
      </c>
      <c r="M82" s="25">
        <v>1150</v>
      </c>
      <c r="N82" s="8" t="s">
        <v>52</v>
      </c>
      <c r="O82" s="25">
        <f t="shared" si="3"/>
        <v>1150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8" t="s">
        <v>1709</v>
      </c>
      <c r="X82" s="8" t="s">
        <v>52</v>
      </c>
      <c r="Y82" s="2" t="s">
        <v>52</v>
      </c>
      <c r="Z82" s="2" t="s">
        <v>52</v>
      </c>
      <c r="AA82" s="26"/>
      <c r="AB82" s="2" t="s">
        <v>52</v>
      </c>
    </row>
    <row r="83" spans="1:28" ht="30" customHeight="1">
      <c r="A83" s="8" t="s">
        <v>1120</v>
      </c>
      <c r="B83" s="8" t="s">
        <v>1118</v>
      </c>
      <c r="C83" s="8" t="s">
        <v>1119</v>
      </c>
      <c r="D83" s="24" t="s">
        <v>626</v>
      </c>
      <c r="E83" s="25">
        <v>0</v>
      </c>
      <c r="F83" s="8" t="s">
        <v>52</v>
      </c>
      <c r="G83" s="25">
        <v>3994.44</v>
      </c>
      <c r="H83" s="8" t="s">
        <v>1710</v>
      </c>
      <c r="I83" s="25">
        <v>3994.44</v>
      </c>
      <c r="J83" s="8" t="s">
        <v>1711</v>
      </c>
      <c r="K83" s="25">
        <v>0</v>
      </c>
      <c r="L83" s="8" t="s">
        <v>52</v>
      </c>
      <c r="M83" s="25">
        <v>0</v>
      </c>
      <c r="N83" s="8" t="s">
        <v>52</v>
      </c>
      <c r="O83" s="25">
        <f t="shared" si="3"/>
        <v>3994.44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8" t="s">
        <v>1712</v>
      </c>
      <c r="X83" s="8" t="s">
        <v>52</v>
      </c>
      <c r="Y83" s="2" t="s">
        <v>52</v>
      </c>
      <c r="Z83" s="2" t="s">
        <v>52</v>
      </c>
      <c r="AA83" s="26"/>
      <c r="AB83" s="2" t="s">
        <v>52</v>
      </c>
    </row>
    <row r="84" spans="1:28" ht="30" customHeight="1">
      <c r="A84" s="8" t="s">
        <v>786</v>
      </c>
      <c r="B84" s="8" t="s">
        <v>784</v>
      </c>
      <c r="C84" s="8" t="s">
        <v>785</v>
      </c>
      <c r="D84" s="24" t="s">
        <v>626</v>
      </c>
      <c r="E84" s="25">
        <v>4312</v>
      </c>
      <c r="F84" s="8" t="s">
        <v>52</v>
      </c>
      <c r="G84" s="25">
        <v>0</v>
      </c>
      <c r="H84" s="8" t="s">
        <v>52</v>
      </c>
      <c r="I84" s="25">
        <v>0</v>
      </c>
      <c r="J84" s="8" t="s">
        <v>52</v>
      </c>
      <c r="K84" s="25">
        <v>0</v>
      </c>
      <c r="L84" s="8" t="s">
        <v>52</v>
      </c>
      <c r="M84" s="25">
        <v>0</v>
      </c>
      <c r="N84" s="8" t="s">
        <v>52</v>
      </c>
      <c r="O84" s="25">
        <f t="shared" si="3"/>
        <v>4312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8" t="s">
        <v>1713</v>
      </c>
      <c r="X84" s="8" t="s">
        <v>52</v>
      </c>
      <c r="Y84" s="2" t="s">
        <v>52</v>
      </c>
      <c r="Z84" s="2" t="s">
        <v>52</v>
      </c>
      <c r="AA84" s="26"/>
      <c r="AB84" s="2" t="s">
        <v>52</v>
      </c>
    </row>
    <row r="85" spans="1:28" ht="30" customHeight="1">
      <c r="A85" s="8" t="s">
        <v>1095</v>
      </c>
      <c r="B85" s="8" t="s">
        <v>1093</v>
      </c>
      <c r="C85" s="8" t="s">
        <v>1094</v>
      </c>
      <c r="D85" s="24" t="s">
        <v>626</v>
      </c>
      <c r="E85" s="25">
        <v>9492</v>
      </c>
      <c r="F85" s="8" t="s">
        <v>52</v>
      </c>
      <c r="G85" s="25">
        <v>11027.77</v>
      </c>
      <c r="H85" s="8" t="s">
        <v>1714</v>
      </c>
      <c r="I85" s="25">
        <v>11027.77</v>
      </c>
      <c r="J85" s="8" t="s">
        <v>1715</v>
      </c>
      <c r="K85" s="25">
        <v>0</v>
      </c>
      <c r="L85" s="8" t="s">
        <v>52</v>
      </c>
      <c r="M85" s="25">
        <v>0</v>
      </c>
      <c r="N85" s="8" t="s">
        <v>52</v>
      </c>
      <c r="O85" s="25">
        <f t="shared" si="3"/>
        <v>9492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8" t="s">
        <v>1716</v>
      </c>
      <c r="X85" s="8" t="s">
        <v>52</v>
      </c>
      <c r="Y85" s="2" t="s">
        <v>52</v>
      </c>
      <c r="Z85" s="2" t="s">
        <v>52</v>
      </c>
      <c r="AA85" s="26"/>
      <c r="AB85" s="2" t="s">
        <v>52</v>
      </c>
    </row>
    <row r="86" spans="1:28" ht="30" customHeight="1">
      <c r="A86" s="8" t="s">
        <v>1283</v>
      </c>
      <c r="B86" s="8" t="s">
        <v>1281</v>
      </c>
      <c r="C86" s="8" t="s">
        <v>1282</v>
      </c>
      <c r="D86" s="24" t="s">
        <v>626</v>
      </c>
      <c r="E86" s="25">
        <v>5060</v>
      </c>
      <c r="F86" s="8" t="s">
        <v>52</v>
      </c>
      <c r="G86" s="25">
        <v>6083.33</v>
      </c>
      <c r="H86" s="8" t="s">
        <v>1714</v>
      </c>
      <c r="I86" s="25">
        <v>4772.22</v>
      </c>
      <c r="J86" s="8" t="s">
        <v>1717</v>
      </c>
      <c r="K86" s="25">
        <v>0</v>
      </c>
      <c r="L86" s="8" t="s">
        <v>52</v>
      </c>
      <c r="M86" s="25">
        <v>0</v>
      </c>
      <c r="N86" s="8" t="s">
        <v>52</v>
      </c>
      <c r="O86" s="25">
        <f t="shared" si="3"/>
        <v>4772.22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8" t="s">
        <v>1718</v>
      </c>
      <c r="X86" s="8" t="s">
        <v>52</v>
      </c>
      <c r="Y86" s="2" t="s">
        <v>52</v>
      </c>
      <c r="Z86" s="2" t="s">
        <v>52</v>
      </c>
      <c r="AA86" s="26"/>
      <c r="AB86" s="2" t="s">
        <v>52</v>
      </c>
    </row>
    <row r="87" spans="1:28" ht="30" customHeight="1">
      <c r="A87" s="8" t="s">
        <v>627</v>
      </c>
      <c r="B87" s="8" t="s">
        <v>624</v>
      </c>
      <c r="C87" s="8" t="s">
        <v>625</v>
      </c>
      <c r="D87" s="24" t="s">
        <v>626</v>
      </c>
      <c r="E87" s="25">
        <v>9433</v>
      </c>
      <c r="F87" s="8" t="s">
        <v>52</v>
      </c>
      <c r="G87" s="25">
        <v>11665.5</v>
      </c>
      <c r="H87" s="8" t="s">
        <v>1719</v>
      </c>
      <c r="I87" s="25">
        <v>10332.299999999999</v>
      </c>
      <c r="J87" s="8" t="s">
        <v>1720</v>
      </c>
      <c r="K87" s="25">
        <v>0</v>
      </c>
      <c r="L87" s="8" t="s">
        <v>52</v>
      </c>
      <c r="M87" s="25">
        <v>0</v>
      </c>
      <c r="N87" s="8" t="s">
        <v>52</v>
      </c>
      <c r="O87" s="25">
        <f t="shared" si="3"/>
        <v>9433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8" t="s">
        <v>1721</v>
      </c>
      <c r="X87" s="8" t="s">
        <v>52</v>
      </c>
      <c r="Y87" s="2" t="s">
        <v>52</v>
      </c>
      <c r="Z87" s="2" t="s">
        <v>52</v>
      </c>
      <c r="AA87" s="26"/>
      <c r="AB87" s="2" t="s">
        <v>52</v>
      </c>
    </row>
    <row r="88" spans="1:28" ht="30" customHeight="1">
      <c r="A88" s="8" t="s">
        <v>790</v>
      </c>
      <c r="B88" s="8" t="s">
        <v>788</v>
      </c>
      <c r="C88" s="8" t="s">
        <v>789</v>
      </c>
      <c r="D88" s="24" t="s">
        <v>626</v>
      </c>
      <c r="E88" s="25">
        <v>0</v>
      </c>
      <c r="F88" s="8" t="s">
        <v>52</v>
      </c>
      <c r="G88" s="25">
        <v>3483.33</v>
      </c>
      <c r="H88" s="8" t="s">
        <v>1714</v>
      </c>
      <c r="I88" s="25">
        <v>2766.66</v>
      </c>
      <c r="J88" s="8" t="s">
        <v>1715</v>
      </c>
      <c r="K88" s="25">
        <v>0</v>
      </c>
      <c r="L88" s="8" t="s">
        <v>52</v>
      </c>
      <c r="M88" s="25">
        <v>0</v>
      </c>
      <c r="N88" s="8" t="s">
        <v>52</v>
      </c>
      <c r="O88" s="25">
        <f t="shared" si="3"/>
        <v>2766.66</v>
      </c>
      <c r="P88" s="25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8" t="s">
        <v>1722</v>
      </c>
      <c r="X88" s="8" t="s">
        <v>52</v>
      </c>
      <c r="Y88" s="2" t="s">
        <v>52</v>
      </c>
      <c r="Z88" s="2" t="s">
        <v>52</v>
      </c>
      <c r="AA88" s="26"/>
      <c r="AB88" s="2" t="s">
        <v>52</v>
      </c>
    </row>
    <row r="89" spans="1:28" ht="30" customHeight="1">
      <c r="A89" s="8" t="s">
        <v>434</v>
      </c>
      <c r="B89" s="8" t="s">
        <v>432</v>
      </c>
      <c r="C89" s="8" t="s">
        <v>433</v>
      </c>
      <c r="D89" s="24" t="s">
        <v>100</v>
      </c>
      <c r="E89" s="25">
        <v>5149</v>
      </c>
      <c r="F89" s="8" t="s">
        <v>52</v>
      </c>
      <c r="G89" s="25">
        <v>6420</v>
      </c>
      <c r="H89" s="8" t="s">
        <v>1723</v>
      </c>
      <c r="I89" s="25">
        <v>0</v>
      </c>
      <c r="J89" s="8" t="s">
        <v>52</v>
      </c>
      <c r="K89" s="25">
        <v>0</v>
      </c>
      <c r="L89" s="8" t="s">
        <v>52</v>
      </c>
      <c r="M89" s="25">
        <v>0</v>
      </c>
      <c r="N89" s="8" t="s">
        <v>52</v>
      </c>
      <c r="O89" s="25">
        <f t="shared" si="3"/>
        <v>5149</v>
      </c>
      <c r="P89" s="25">
        <v>0</v>
      </c>
      <c r="Q89" s="25">
        <v>0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8" t="s">
        <v>1724</v>
      </c>
      <c r="X89" s="8" t="s">
        <v>52</v>
      </c>
      <c r="Y89" s="2" t="s">
        <v>52</v>
      </c>
      <c r="Z89" s="2" t="s">
        <v>52</v>
      </c>
      <c r="AA89" s="26"/>
      <c r="AB89" s="2" t="s">
        <v>52</v>
      </c>
    </row>
    <row r="90" spans="1:28" ht="30" customHeight="1">
      <c r="A90" s="8" t="s">
        <v>437</v>
      </c>
      <c r="B90" s="8" t="s">
        <v>432</v>
      </c>
      <c r="C90" s="8" t="s">
        <v>436</v>
      </c>
      <c r="D90" s="24" t="s">
        <v>100</v>
      </c>
      <c r="E90" s="25">
        <v>30134</v>
      </c>
      <c r="F90" s="8" t="s">
        <v>52</v>
      </c>
      <c r="G90" s="25">
        <v>0</v>
      </c>
      <c r="H90" s="8" t="s">
        <v>52</v>
      </c>
      <c r="I90" s="25">
        <v>0</v>
      </c>
      <c r="J90" s="8" t="s">
        <v>52</v>
      </c>
      <c r="K90" s="25">
        <v>36110</v>
      </c>
      <c r="L90" s="8" t="s">
        <v>1725</v>
      </c>
      <c r="M90" s="25">
        <v>0</v>
      </c>
      <c r="N90" s="8" t="s">
        <v>52</v>
      </c>
      <c r="O90" s="25">
        <f t="shared" si="3"/>
        <v>30134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8" t="s">
        <v>1726</v>
      </c>
      <c r="X90" s="8" t="s">
        <v>52</v>
      </c>
      <c r="Y90" s="2" t="s">
        <v>52</v>
      </c>
      <c r="Z90" s="2" t="s">
        <v>52</v>
      </c>
      <c r="AA90" s="26"/>
      <c r="AB90" s="2" t="s">
        <v>52</v>
      </c>
    </row>
    <row r="91" spans="1:28" ht="30" customHeight="1">
      <c r="A91" s="8" t="s">
        <v>440</v>
      </c>
      <c r="B91" s="8" t="s">
        <v>432</v>
      </c>
      <c r="C91" s="8" t="s">
        <v>439</v>
      </c>
      <c r="D91" s="24" t="s">
        <v>100</v>
      </c>
      <c r="E91" s="25">
        <v>0</v>
      </c>
      <c r="F91" s="8" t="s">
        <v>52</v>
      </c>
      <c r="G91" s="25">
        <v>0</v>
      </c>
      <c r="H91" s="8" t="s">
        <v>52</v>
      </c>
      <c r="I91" s="25">
        <v>0</v>
      </c>
      <c r="J91" s="8" t="s">
        <v>52</v>
      </c>
      <c r="K91" s="25">
        <v>37610</v>
      </c>
      <c r="L91" s="8" t="s">
        <v>1725</v>
      </c>
      <c r="M91" s="25">
        <v>0</v>
      </c>
      <c r="N91" s="8" t="s">
        <v>52</v>
      </c>
      <c r="O91" s="25">
        <f t="shared" si="3"/>
        <v>37610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8" t="s">
        <v>1727</v>
      </c>
      <c r="X91" s="8" t="s">
        <v>52</v>
      </c>
      <c r="Y91" s="2" t="s">
        <v>52</v>
      </c>
      <c r="Z91" s="2" t="s">
        <v>52</v>
      </c>
      <c r="AA91" s="26"/>
      <c r="AB91" s="2" t="s">
        <v>52</v>
      </c>
    </row>
    <row r="92" spans="1:28" ht="30" customHeight="1">
      <c r="A92" s="8" t="s">
        <v>569</v>
      </c>
      <c r="B92" s="8" t="s">
        <v>88</v>
      </c>
      <c r="C92" s="8" t="s">
        <v>52</v>
      </c>
      <c r="D92" s="24" t="s">
        <v>89</v>
      </c>
      <c r="E92" s="25">
        <v>0</v>
      </c>
      <c r="F92" s="8" t="s">
        <v>52</v>
      </c>
      <c r="G92" s="25">
        <v>0</v>
      </c>
      <c r="H92" s="8" t="s">
        <v>52</v>
      </c>
      <c r="I92" s="25">
        <v>0</v>
      </c>
      <c r="J92" s="8" t="s">
        <v>52</v>
      </c>
      <c r="K92" s="25">
        <v>58000</v>
      </c>
      <c r="L92" s="8" t="s">
        <v>1728</v>
      </c>
      <c r="M92" s="25">
        <v>0</v>
      </c>
      <c r="N92" s="8" t="s">
        <v>52</v>
      </c>
      <c r="O92" s="25">
        <f t="shared" si="3"/>
        <v>58000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8" t="s">
        <v>1729</v>
      </c>
      <c r="X92" s="8" t="s">
        <v>52</v>
      </c>
      <c r="Y92" s="2" t="s">
        <v>52</v>
      </c>
      <c r="Z92" s="2" t="s">
        <v>52</v>
      </c>
      <c r="AA92" s="26"/>
      <c r="AB92" s="2" t="s">
        <v>52</v>
      </c>
    </row>
    <row r="93" spans="1:28" ht="30" customHeight="1">
      <c r="A93" s="8" t="s">
        <v>566</v>
      </c>
      <c r="B93" s="8" t="s">
        <v>564</v>
      </c>
      <c r="C93" s="8" t="s">
        <v>565</v>
      </c>
      <c r="D93" s="24" t="s">
        <v>60</v>
      </c>
      <c r="E93" s="25">
        <v>0</v>
      </c>
      <c r="F93" s="8" t="s">
        <v>52</v>
      </c>
      <c r="G93" s="25">
        <v>0</v>
      </c>
      <c r="H93" s="8" t="s">
        <v>52</v>
      </c>
      <c r="I93" s="25">
        <v>0</v>
      </c>
      <c r="J93" s="8" t="s">
        <v>52</v>
      </c>
      <c r="K93" s="25">
        <v>41020</v>
      </c>
      <c r="L93" s="8" t="s">
        <v>1728</v>
      </c>
      <c r="M93" s="25">
        <v>0</v>
      </c>
      <c r="N93" s="8" t="s">
        <v>52</v>
      </c>
      <c r="O93" s="25">
        <f t="shared" si="3"/>
        <v>41020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8" t="s">
        <v>1730</v>
      </c>
      <c r="X93" s="8" t="s">
        <v>52</v>
      </c>
      <c r="Y93" s="2" t="s">
        <v>52</v>
      </c>
      <c r="Z93" s="2" t="s">
        <v>52</v>
      </c>
      <c r="AA93" s="26"/>
      <c r="AB93" s="2" t="s">
        <v>52</v>
      </c>
    </row>
    <row r="94" spans="1:28" ht="30" customHeight="1">
      <c r="A94" s="8" t="s">
        <v>339</v>
      </c>
      <c r="B94" s="8" t="s">
        <v>337</v>
      </c>
      <c r="C94" s="8" t="s">
        <v>338</v>
      </c>
      <c r="D94" s="24" t="s">
        <v>329</v>
      </c>
      <c r="E94" s="25">
        <v>0</v>
      </c>
      <c r="F94" s="8" t="s">
        <v>52</v>
      </c>
      <c r="G94" s="25">
        <v>0</v>
      </c>
      <c r="H94" s="8" t="s">
        <v>52</v>
      </c>
      <c r="I94" s="25">
        <v>0</v>
      </c>
      <c r="J94" s="8" t="s">
        <v>52</v>
      </c>
      <c r="K94" s="25">
        <v>0</v>
      </c>
      <c r="L94" s="8" t="s">
        <v>52</v>
      </c>
      <c r="M94" s="25">
        <v>550000</v>
      </c>
      <c r="N94" s="8" t="s">
        <v>52</v>
      </c>
      <c r="O94" s="25">
        <f t="shared" si="3"/>
        <v>550000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8" t="s">
        <v>1731</v>
      </c>
      <c r="X94" s="8" t="s">
        <v>52</v>
      </c>
      <c r="Y94" s="2" t="s">
        <v>52</v>
      </c>
      <c r="Z94" s="2" t="s">
        <v>52</v>
      </c>
      <c r="AA94" s="26"/>
      <c r="AB94" s="2" t="s">
        <v>52</v>
      </c>
    </row>
    <row r="95" spans="1:28" ht="30" customHeight="1">
      <c r="A95" s="8" t="s">
        <v>608</v>
      </c>
      <c r="B95" s="8" t="s">
        <v>606</v>
      </c>
      <c r="C95" s="8" t="s">
        <v>607</v>
      </c>
      <c r="D95" s="24" t="s">
        <v>60</v>
      </c>
      <c r="E95" s="25">
        <v>0</v>
      </c>
      <c r="F95" s="8" t="s">
        <v>52</v>
      </c>
      <c r="G95" s="25">
        <v>0</v>
      </c>
      <c r="H95" s="8" t="s">
        <v>52</v>
      </c>
      <c r="I95" s="25">
        <v>25000</v>
      </c>
      <c r="J95" s="8" t="s">
        <v>1732</v>
      </c>
      <c r="K95" s="25">
        <v>26000</v>
      </c>
      <c r="L95" s="8" t="s">
        <v>1733</v>
      </c>
      <c r="M95" s="25">
        <v>0</v>
      </c>
      <c r="N95" s="8" t="s">
        <v>52</v>
      </c>
      <c r="O95" s="25">
        <f t="shared" si="3"/>
        <v>25000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8" t="s">
        <v>1734</v>
      </c>
      <c r="X95" s="8" t="s">
        <v>52</v>
      </c>
      <c r="Y95" s="2" t="s">
        <v>52</v>
      </c>
      <c r="Z95" s="2" t="s">
        <v>52</v>
      </c>
      <c r="AA95" s="26"/>
      <c r="AB95" s="2" t="s">
        <v>52</v>
      </c>
    </row>
    <row r="96" spans="1:28" ht="30" customHeight="1">
      <c r="A96" s="8" t="s">
        <v>696</v>
      </c>
      <c r="B96" s="8" t="s">
        <v>692</v>
      </c>
      <c r="C96" s="8" t="s">
        <v>693</v>
      </c>
      <c r="D96" s="24" t="s">
        <v>694</v>
      </c>
      <c r="E96" s="25">
        <v>775</v>
      </c>
      <c r="F96" s="8" t="s">
        <v>52</v>
      </c>
      <c r="G96" s="25">
        <v>0</v>
      </c>
      <c r="H96" s="8" t="s">
        <v>52</v>
      </c>
      <c r="I96" s="25">
        <v>0</v>
      </c>
      <c r="J96" s="8" t="s">
        <v>52</v>
      </c>
      <c r="K96" s="25">
        <v>0</v>
      </c>
      <c r="L96" s="8" t="s">
        <v>52</v>
      </c>
      <c r="M96" s="25">
        <v>0</v>
      </c>
      <c r="N96" s="8" t="s">
        <v>52</v>
      </c>
      <c r="O96" s="25">
        <f t="shared" si="3"/>
        <v>775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8" t="s">
        <v>1735</v>
      </c>
      <c r="X96" s="8" t="s">
        <v>695</v>
      </c>
      <c r="Y96" s="2" t="s">
        <v>1736</v>
      </c>
      <c r="Z96" s="2" t="s">
        <v>52</v>
      </c>
      <c r="AA96" s="26"/>
      <c r="AB96" s="2" t="s">
        <v>52</v>
      </c>
    </row>
    <row r="97" spans="1:28" ht="30" customHeight="1">
      <c r="A97" s="8" t="s">
        <v>702</v>
      </c>
      <c r="B97" s="8" t="s">
        <v>699</v>
      </c>
      <c r="C97" s="8" t="s">
        <v>700</v>
      </c>
      <c r="D97" s="24" t="s">
        <v>701</v>
      </c>
      <c r="E97" s="25">
        <v>92600</v>
      </c>
      <c r="F97" s="8" t="s">
        <v>52</v>
      </c>
      <c r="G97" s="25">
        <v>0</v>
      </c>
      <c r="H97" s="8" t="s">
        <v>52</v>
      </c>
      <c r="I97" s="25">
        <v>0</v>
      </c>
      <c r="J97" s="8" t="s">
        <v>52</v>
      </c>
      <c r="K97" s="25">
        <v>0</v>
      </c>
      <c r="L97" s="8" t="s">
        <v>52</v>
      </c>
      <c r="M97" s="25">
        <v>0</v>
      </c>
      <c r="N97" s="8" t="s">
        <v>52</v>
      </c>
      <c r="O97" s="25">
        <f t="shared" si="3"/>
        <v>92600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8" t="s">
        <v>1737</v>
      </c>
      <c r="X97" s="8" t="s">
        <v>52</v>
      </c>
      <c r="Y97" s="2" t="s">
        <v>490</v>
      </c>
      <c r="Z97" s="2" t="s">
        <v>52</v>
      </c>
      <c r="AA97" s="26"/>
      <c r="AB97" s="2" t="s">
        <v>52</v>
      </c>
    </row>
    <row r="98" spans="1:28" ht="30" customHeight="1">
      <c r="A98" s="8" t="s">
        <v>1035</v>
      </c>
      <c r="B98" s="8" t="s">
        <v>1032</v>
      </c>
      <c r="C98" s="8" t="s">
        <v>1033</v>
      </c>
      <c r="D98" s="24" t="s">
        <v>1034</v>
      </c>
      <c r="E98" s="25">
        <v>0</v>
      </c>
      <c r="F98" s="8" t="s">
        <v>52</v>
      </c>
      <c r="G98" s="25">
        <v>0</v>
      </c>
      <c r="H98" s="8" t="s">
        <v>52</v>
      </c>
      <c r="I98" s="25">
        <v>0</v>
      </c>
      <c r="J98" s="8" t="s">
        <v>52</v>
      </c>
      <c r="K98" s="25">
        <v>0</v>
      </c>
      <c r="L98" s="8" t="s">
        <v>52</v>
      </c>
      <c r="M98" s="25">
        <v>0</v>
      </c>
      <c r="N98" s="8" t="s">
        <v>52</v>
      </c>
      <c r="O98" s="25">
        <v>0</v>
      </c>
      <c r="P98" s="25">
        <v>0</v>
      </c>
      <c r="Q98" s="25">
        <v>87</v>
      </c>
      <c r="R98" s="25">
        <v>0</v>
      </c>
      <c r="S98" s="25">
        <v>0</v>
      </c>
      <c r="T98" s="25">
        <v>0</v>
      </c>
      <c r="U98" s="25">
        <v>0</v>
      </c>
      <c r="V98" s="25">
        <f>SMALL(Q98:U98,COUNTIF(Q98:U98,0)+1)</f>
        <v>87</v>
      </c>
      <c r="W98" s="8" t="s">
        <v>1738</v>
      </c>
      <c r="X98" s="8" t="s">
        <v>52</v>
      </c>
      <c r="Y98" s="2" t="s">
        <v>52</v>
      </c>
      <c r="Z98" s="2" t="s">
        <v>52</v>
      </c>
      <c r="AA98" s="26"/>
      <c r="AB98" s="2" t="s">
        <v>52</v>
      </c>
    </row>
    <row r="99" spans="1:28" ht="30" customHeight="1">
      <c r="A99" s="8" t="s">
        <v>551</v>
      </c>
      <c r="B99" s="8" t="s">
        <v>548</v>
      </c>
      <c r="C99" s="8" t="s">
        <v>549</v>
      </c>
      <c r="D99" s="24" t="s">
        <v>550</v>
      </c>
      <c r="E99" s="25">
        <v>0</v>
      </c>
      <c r="F99" s="8" t="s">
        <v>52</v>
      </c>
      <c r="G99" s="25">
        <v>0</v>
      </c>
      <c r="H99" s="8" t="s">
        <v>52</v>
      </c>
      <c r="I99" s="25">
        <v>0</v>
      </c>
      <c r="J99" s="8" t="s">
        <v>52</v>
      </c>
      <c r="K99" s="25">
        <v>0</v>
      </c>
      <c r="L99" s="8" t="s">
        <v>52</v>
      </c>
      <c r="M99" s="25">
        <v>0</v>
      </c>
      <c r="N99" s="8" t="s">
        <v>52</v>
      </c>
      <c r="O99" s="25">
        <v>0</v>
      </c>
      <c r="P99" s="25">
        <v>125427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8" t="s">
        <v>1739</v>
      </c>
      <c r="X99" s="8" t="s">
        <v>52</v>
      </c>
      <c r="Y99" s="2" t="s">
        <v>1740</v>
      </c>
      <c r="Z99" s="2" t="s">
        <v>52</v>
      </c>
      <c r="AA99" s="26"/>
      <c r="AB99" s="2" t="s">
        <v>52</v>
      </c>
    </row>
    <row r="100" spans="1:28" ht="30" customHeight="1">
      <c r="A100" s="8" t="s">
        <v>899</v>
      </c>
      <c r="B100" s="8" t="s">
        <v>898</v>
      </c>
      <c r="C100" s="8" t="s">
        <v>549</v>
      </c>
      <c r="D100" s="24" t="s">
        <v>550</v>
      </c>
      <c r="E100" s="25">
        <v>0</v>
      </c>
      <c r="F100" s="8" t="s">
        <v>52</v>
      </c>
      <c r="G100" s="25">
        <v>0</v>
      </c>
      <c r="H100" s="8" t="s">
        <v>52</v>
      </c>
      <c r="I100" s="25">
        <v>0</v>
      </c>
      <c r="J100" s="8" t="s">
        <v>52</v>
      </c>
      <c r="K100" s="25">
        <v>0</v>
      </c>
      <c r="L100" s="8" t="s">
        <v>52</v>
      </c>
      <c r="M100" s="25">
        <v>0</v>
      </c>
      <c r="N100" s="8" t="s">
        <v>52</v>
      </c>
      <c r="O100" s="25">
        <v>0</v>
      </c>
      <c r="P100" s="25">
        <v>152019</v>
      </c>
      <c r="Q100" s="25">
        <v>0</v>
      </c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8" t="s">
        <v>1741</v>
      </c>
      <c r="X100" s="8" t="s">
        <v>52</v>
      </c>
      <c r="Y100" s="2" t="s">
        <v>1740</v>
      </c>
      <c r="Z100" s="2" t="s">
        <v>52</v>
      </c>
      <c r="AA100" s="26"/>
      <c r="AB100" s="2" t="s">
        <v>52</v>
      </c>
    </row>
    <row r="101" spans="1:28" ht="30" customHeight="1">
      <c r="A101" s="8" t="s">
        <v>896</v>
      </c>
      <c r="B101" s="8" t="s">
        <v>895</v>
      </c>
      <c r="C101" s="8" t="s">
        <v>678</v>
      </c>
      <c r="D101" s="24" t="s">
        <v>550</v>
      </c>
      <c r="E101" s="25">
        <v>0</v>
      </c>
      <c r="F101" s="8" t="s">
        <v>52</v>
      </c>
      <c r="G101" s="25">
        <v>0</v>
      </c>
      <c r="H101" s="8" t="s">
        <v>52</v>
      </c>
      <c r="I101" s="25">
        <v>0</v>
      </c>
      <c r="J101" s="8" t="s">
        <v>52</v>
      </c>
      <c r="K101" s="25">
        <v>0</v>
      </c>
      <c r="L101" s="8" t="s">
        <v>52</v>
      </c>
      <c r="M101" s="25">
        <v>0</v>
      </c>
      <c r="N101" s="8" t="s">
        <v>52</v>
      </c>
      <c r="O101" s="25">
        <v>0</v>
      </c>
      <c r="P101" s="25">
        <v>224359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8" t="s">
        <v>1742</v>
      </c>
      <c r="X101" s="8" t="s">
        <v>52</v>
      </c>
      <c r="Y101" s="2" t="s">
        <v>1740</v>
      </c>
      <c r="Z101" s="2" t="s">
        <v>52</v>
      </c>
      <c r="AA101" s="26"/>
      <c r="AB101" s="2" t="s">
        <v>52</v>
      </c>
    </row>
    <row r="102" spans="1:28" ht="30" customHeight="1">
      <c r="A102" s="8" t="s">
        <v>1252</v>
      </c>
      <c r="B102" s="8" t="s">
        <v>1251</v>
      </c>
      <c r="C102" s="8" t="s">
        <v>549</v>
      </c>
      <c r="D102" s="24" t="s">
        <v>550</v>
      </c>
      <c r="E102" s="25">
        <v>0</v>
      </c>
      <c r="F102" s="8" t="s">
        <v>52</v>
      </c>
      <c r="G102" s="25">
        <v>0</v>
      </c>
      <c r="H102" s="8" t="s">
        <v>52</v>
      </c>
      <c r="I102" s="25">
        <v>0</v>
      </c>
      <c r="J102" s="8" t="s">
        <v>52</v>
      </c>
      <c r="K102" s="25">
        <v>0</v>
      </c>
      <c r="L102" s="8" t="s">
        <v>52</v>
      </c>
      <c r="M102" s="25">
        <v>0</v>
      </c>
      <c r="N102" s="8" t="s">
        <v>52</v>
      </c>
      <c r="O102" s="25">
        <v>0</v>
      </c>
      <c r="P102" s="25">
        <v>201951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8" t="s">
        <v>1743</v>
      </c>
      <c r="X102" s="8" t="s">
        <v>52</v>
      </c>
      <c r="Y102" s="2" t="s">
        <v>1740</v>
      </c>
      <c r="Z102" s="2" t="s">
        <v>52</v>
      </c>
      <c r="AA102" s="26"/>
      <c r="AB102" s="2" t="s">
        <v>52</v>
      </c>
    </row>
    <row r="103" spans="1:28" ht="30" customHeight="1">
      <c r="A103" s="8" t="s">
        <v>846</v>
      </c>
      <c r="B103" s="8" t="s">
        <v>845</v>
      </c>
      <c r="C103" s="8" t="s">
        <v>678</v>
      </c>
      <c r="D103" s="24" t="s">
        <v>550</v>
      </c>
      <c r="E103" s="25">
        <v>0</v>
      </c>
      <c r="F103" s="8" t="s">
        <v>52</v>
      </c>
      <c r="G103" s="25">
        <v>0</v>
      </c>
      <c r="H103" s="8" t="s">
        <v>52</v>
      </c>
      <c r="I103" s="25">
        <v>0</v>
      </c>
      <c r="J103" s="8" t="s">
        <v>52</v>
      </c>
      <c r="K103" s="25">
        <v>0</v>
      </c>
      <c r="L103" s="8" t="s">
        <v>52</v>
      </c>
      <c r="M103" s="25">
        <v>0</v>
      </c>
      <c r="N103" s="8" t="s">
        <v>52</v>
      </c>
      <c r="O103" s="25">
        <v>0</v>
      </c>
      <c r="P103" s="25">
        <v>210096</v>
      </c>
      <c r="Q103" s="25">
        <v>0</v>
      </c>
      <c r="R103" s="25">
        <v>0</v>
      </c>
      <c r="S103" s="25">
        <v>0</v>
      </c>
      <c r="T103" s="25">
        <v>0</v>
      </c>
      <c r="U103" s="25">
        <v>0</v>
      </c>
      <c r="V103" s="25">
        <v>0</v>
      </c>
      <c r="W103" s="8" t="s">
        <v>1744</v>
      </c>
      <c r="X103" s="8" t="s">
        <v>52</v>
      </c>
      <c r="Y103" s="2" t="s">
        <v>1740</v>
      </c>
      <c r="Z103" s="2" t="s">
        <v>52</v>
      </c>
      <c r="AA103" s="26"/>
      <c r="AB103" s="2" t="s">
        <v>52</v>
      </c>
    </row>
    <row r="104" spans="1:28" ht="30" customHeight="1">
      <c r="A104" s="8" t="s">
        <v>1145</v>
      </c>
      <c r="B104" s="8" t="s">
        <v>1144</v>
      </c>
      <c r="C104" s="8" t="s">
        <v>678</v>
      </c>
      <c r="D104" s="24" t="s">
        <v>550</v>
      </c>
      <c r="E104" s="25">
        <v>0</v>
      </c>
      <c r="F104" s="8" t="s">
        <v>52</v>
      </c>
      <c r="G104" s="25">
        <v>0</v>
      </c>
      <c r="H104" s="8" t="s">
        <v>52</v>
      </c>
      <c r="I104" s="25">
        <v>0</v>
      </c>
      <c r="J104" s="8" t="s">
        <v>52</v>
      </c>
      <c r="K104" s="25">
        <v>0</v>
      </c>
      <c r="L104" s="8" t="s">
        <v>52</v>
      </c>
      <c r="M104" s="25">
        <v>0</v>
      </c>
      <c r="N104" s="8" t="s">
        <v>52</v>
      </c>
      <c r="O104" s="25">
        <v>0</v>
      </c>
      <c r="P104" s="25">
        <v>178249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8" t="s">
        <v>1745</v>
      </c>
      <c r="X104" s="8" t="s">
        <v>52</v>
      </c>
      <c r="Y104" s="2" t="s">
        <v>1740</v>
      </c>
      <c r="Z104" s="2" t="s">
        <v>52</v>
      </c>
      <c r="AA104" s="26"/>
      <c r="AB104" s="2" t="s">
        <v>52</v>
      </c>
    </row>
    <row r="105" spans="1:28" ht="30" customHeight="1">
      <c r="A105" s="8" t="s">
        <v>1038</v>
      </c>
      <c r="B105" s="8" t="s">
        <v>1037</v>
      </c>
      <c r="C105" s="8" t="s">
        <v>678</v>
      </c>
      <c r="D105" s="24" t="s">
        <v>550</v>
      </c>
      <c r="E105" s="25">
        <v>0</v>
      </c>
      <c r="F105" s="8" t="s">
        <v>52</v>
      </c>
      <c r="G105" s="25">
        <v>0</v>
      </c>
      <c r="H105" s="8" t="s">
        <v>52</v>
      </c>
      <c r="I105" s="25">
        <v>0</v>
      </c>
      <c r="J105" s="8" t="s">
        <v>52</v>
      </c>
      <c r="K105" s="25">
        <v>0</v>
      </c>
      <c r="L105" s="8" t="s">
        <v>52</v>
      </c>
      <c r="M105" s="25">
        <v>0</v>
      </c>
      <c r="N105" s="8" t="s">
        <v>52</v>
      </c>
      <c r="O105" s="25">
        <v>0</v>
      </c>
      <c r="P105" s="25">
        <v>164550</v>
      </c>
      <c r="Q105" s="25">
        <v>0</v>
      </c>
      <c r="R105" s="25">
        <v>0</v>
      </c>
      <c r="S105" s="25">
        <v>0</v>
      </c>
      <c r="T105" s="25">
        <v>0</v>
      </c>
      <c r="U105" s="25">
        <v>0</v>
      </c>
      <c r="V105" s="25">
        <v>0</v>
      </c>
      <c r="W105" s="8" t="s">
        <v>1746</v>
      </c>
      <c r="X105" s="8" t="s">
        <v>52</v>
      </c>
      <c r="Y105" s="2" t="s">
        <v>1740</v>
      </c>
      <c r="Z105" s="2" t="s">
        <v>52</v>
      </c>
      <c r="AA105" s="26"/>
      <c r="AB105" s="2" t="s">
        <v>52</v>
      </c>
    </row>
    <row r="106" spans="1:28" ht="30" customHeight="1">
      <c r="A106" s="8" t="s">
        <v>888</v>
      </c>
      <c r="B106" s="8" t="s">
        <v>887</v>
      </c>
      <c r="C106" s="8" t="s">
        <v>678</v>
      </c>
      <c r="D106" s="24" t="s">
        <v>550</v>
      </c>
      <c r="E106" s="25">
        <v>0</v>
      </c>
      <c r="F106" s="8" t="s">
        <v>52</v>
      </c>
      <c r="G106" s="25">
        <v>0</v>
      </c>
      <c r="H106" s="8" t="s">
        <v>52</v>
      </c>
      <c r="I106" s="25">
        <v>0</v>
      </c>
      <c r="J106" s="8" t="s">
        <v>52</v>
      </c>
      <c r="K106" s="25">
        <v>0</v>
      </c>
      <c r="L106" s="8" t="s">
        <v>52</v>
      </c>
      <c r="M106" s="25">
        <v>0</v>
      </c>
      <c r="N106" s="8" t="s">
        <v>52</v>
      </c>
      <c r="O106" s="25">
        <v>0</v>
      </c>
      <c r="P106" s="25">
        <v>195321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0</v>
      </c>
      <c r="W106" s="8" t="s">
        <v>1747</v>
      </c>
      <c r="X106" s="8" t="s">
        <v>52</v>
      </c>
      <c r="Y106" s="2" t="s">
        <v>1740</v>
      </c>
      <c r="Z106" s="2" t="s">
        <v>52</v>
      </c>
      <c r="AA106" s="26"/>
      <c r="AB106" s="2" t="s">
        <v>52</v>
      </c>
    </row>
    <row r="107" spans="1:28" ht="30" customHeight="1">
      <c r="A107" s="8" t="s">
        <v>903</v>
      </c>
      <c r="B107" s="8" t="s">
        <v>902</v>
      </c>
      <c r="C107" s="8" t="s">
        <v>678</v>
      </c>
      <c r="D107" s="24" t="s">
        <v>550</v>
      </c>
      <c r="E107" s="25">
        <v>0</v>
      </c>
      <c r="F107" s="8" t="s">
        <v>52</v>
      </c>
      <c r="G107" s="25">
        <v>0</v>
      </c>
      <c r="H107" s="8" t="s">
        <v>52</v>
      </c>
      <c r="I107" s="25">
        <v>0</v>
      </c>
      <c r="J107" s="8" t="s">
        <v>52</v>
      </c>
      <c r="K107" s="25">
        <v>0</v>
      </c>
      <c r="L107" s="8" t="s">
        <v>52</v>
      </c>
      <c r="M107" s="25">
        <v>0</v>
      </c>
      <c r="N107" s="8" t="s">
        <v>52</v>
      </c>
      <c r="O107" s="25">
        <v>0</v>
      </c>
      <c r="P107" s="25">
        <v>198711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8" t="s">
        <v>1748</v>
      </c>
      <c r="X107" s="8" t="s">
        <v>52</v>
      </c>
      <c r="Y107" s="2" t="s">
        <v>1740</v>
      </c>
      <c r="Z107" s="2" t="s">
        <v>52</v>
      </c>
      <c r="AA107" s="26"/>
      <c r="AB107" s="2" t="s">
        <v>52</v>
      </c>
    </row>
    <row r="108" spans="1:28" ht="30" customHeight="1">
      <c r="A108" s="8" t="s">
        <v>556</v>
      </c>
      <c r="B108" s="8" t="s">
        <v>555</v>
      </c>
      <c r="C108" s="8" t="s">
        <v>549</v>
      </c>
      <c r="D108" s="24" t="s">
        <v>550</v>
      </c>
      <c r="E108" s="25">
        <v>0</v>
      </c>
      <c r="F108" s="8" t="s">
        <v>52</v>
      </c>
      <c r="G108" s="25">
        <v>0</v>
      </c>
      <c r="H108" s="8" t="s">
        <v>52</v>
      </c>
      <c r="I108" s="25">
        <v>0</v>
      </c>
      <c r="J108" s="8" t="s">
        <v>52</v>
      </c>
      <c r="K108" s="25">
        <v>0</v>
      </c>
      <c r="L108" s="8" t="s">
        <v>52</v>
      </c>
      <c r="M108" s="25">
        <v>0</v>
      </c>
      <c r="N108" s="8" t="s">
        <v>52</v>
      </c>
      <c r="O108" s="25">
        <v>0</v>
      </c>
      <c r="P108" s="25">
        <v>198242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8" t="s">
        <v>1749</v>
      </c>
      <c r="X108" s="8" t="s">
        <v>52</v>
      </c>
      <c r="Y108" s="2" t="s">
        <v>1740</v>
      </c>
      <c r="Z108" s="2" t="s">
        <v>52</v>
      </c>
      <c r="AA108" s="26"/>
      <c r="AB108" s="2" t="s">
        <v>52</v>
      </c>
    </row>
    <row r="109" spans="1:28" ht="30" customHeight="1">
      <c r="A109" s="8" t="s">
        <v>734</v>
      </c>
      <c r="B109" s="8" t="s">
        <v>733</v>
      </c>
      <c r="C109" s="8" t="s">
        <v>678</v>
      </c>
      <c r="D109" s="24" t="s">
        <v>550</v>
      </c>
      <c r="E109" s="25">
        <v>0</v>
      </c>
      <c r="F109" s="8" t="s">
        <v>52</v>
      </c>
      <c r="G109" s="25">
        <v>0</v>
      </c>
      <c r="H109" s="8" t="s">
        <v>52</v>
      </c>
      <c r="I109" s="25">
        <v>0</v>
      </c>
      <c r="J109" s="8" t="s">
        <v>52</v>
      </c>
      <c r="K109" s="25">
        <v>0</v>
      </c>
      <c r="L109" s="8" t="s">
        <v>52</v>
      </c>
      <c r="M109" s="25">
        <v>0</v>
      </c>
      <c r="N109" s="8" t="s">
        <v>52</v>
      </c>
      <c r="O109" s="25">
        <v>0</v>
      </c>
      <c r="P109" s="25">
        <v>187530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8" t="s">
        <v>1750</v>
      </c>
      <c r="X109" s="8" t="s">
        <v>52</v>
      </c>
      <c r="Y109" s="2" t="s">
        <v>1740</v>
      </c>
      <c r="Z109" s="2" t="s">
        <v>52</v>
      </c>
      <c r="AA109" s="26"/>
      <c r="AB109" s="2" t="s">
        <v>52</v>
      </c>
    </row>
    <row r="110" spans="1:28" ht="30" customHeight="1">
      <c r="A110" s="8" t="s">
        <v>755</v>
      </c>
      <c r="B110" s="8" t="s">
        <v>754</v>
      </c>
      <c r="C110" s="8" t="s">
        <v>678</v>
      </c>
      <c r="D110" s="24" t="s">
        <v>550</v>
      </c>
      <c r="E110" s="25">
        <v>0</v>
      </c>
      <c r="F110" s="8" t="s">
        <v>52</v>
      </c>
      <c r="G110" s="25">
        <v>0</v>
      </c>
      <c r="H110" s="8" t="s">
        <v>52</v>
      </c>
      <c r="I110" s="25">
        <v>0</v>
      </c>
      <c r="J110" s="8" t="s">
        <v>52</v>
      </c>
      <c r="K110" s="25">
        <v>0</v>
      </c>
      <c r="L110" s="8" t="s">
        <v>52</v>
      </c>
      <c r="M110" s="25">
        <v>0</v>
      </c>
      <c r="N110" s="8" t="s">
        <v>52</v>
      </c>
      <c r="O110" s="25">
        <v>0</v>
      </c>
      <c r="P110" s="25">
        <v>181240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8" t="s">
        <v>1751</v>
      </c>
      <c r="X110" s="8" t="s">
        <v>52</v>
      </c>
      <c r="Y110" s="2" t="s">
        <v>1740</v>
      </c>
      <c r="Z110" s="2" t="s">
        <v>52</v>
      </c>
      <c r="AA110" s="26"/>
      <c r="AB110" s="2" t="s">
        <v>52</v>
      </c>
    </row>
    <row r="111" spans="1:28" ht="30" customHeight="1">
      <c r="A111" s="8" t="s">
        <v>679</v>
      </c>
      <c r="B111" s="8" t="s">
        <v>677</v>
      </c>
      <c r="C111" s="8" t="s">
        <v>678</v>
      </c>
      <c r="D111" s="24" t="s">
        <v>550</v>
      </c>
      <c r="E111" s="25">
        <v>0</v>
      </c>
      <c r="F111" s="8" t="s">
        <v>52</v>
      </c>
      <c r="G111" s="25">
        <v>0</v>
      </c>
      <c r="H111" s="8" t="s">
        <v>52</v>
      </c>
      <c r="I111" s="25">
        <v>0</v>
      </c>
      <c r="J111" s="8" t="s">
        <v>52</v>
      </c>
      <c r="K111" s="25">
        <v>0</v>
      </c>
      <c r="L111" s="8" t="s">
        <v>52</v>
      </c>
      <c r="M111" s="25">
        <v>0</v>
      </c>
      <c r="N111" s="8" t="s">
        <v>52</v>
      </c>
      <c r="O111" s="25">
        <v>0</v>
      </c>
      <c r="P111" s="25">
        <v>209611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8" t="s">
        <v>1752</v>
      </c>
      <c r="X111" s="8" t="s">
        <v>52</v>
      </c>
      <c r="Y111" s="2" t="s">
        <v>1740</v>
      </c>
      <c r="Z111" s="2" t="s">
        <v>52</v>
      </c>
      <c r="AA111" s="26"/>
      <c r="AB111" s="2" t="s">
        <v>52</v>
      </c>
    </row>
    <row r="112" spans="1:28" ht="30" customHeight="1">
      <c r="A112" s="8" t="s">
        <v>803</v>
      </c>
      <c r="B112" s="8" t="s">
        <v>802</v>
      </c>
      <c r="C112" s="8" t="s">
        <v>678</v>
      </c>
      <c r="D112" s="24" t="s">
        <v>550</v>
      </c>
      <c r="E112" s="25">
        <v>0</v>
      </c>
      <c r="F112" s="8" t="s">
        <v>52</v>
      </c>
      <c r="G112" s="25">
        <v>0</v>
      </c>
      <c r="H112" s="8" t="s">
        <v>52</v>
      </c>
      <c r="I112" s="25">
        <v>0</v>
      </c>
      <c r="J112" s="8" t="s">
        <v>52</v>
      </c>
      <c r="K112" s="25">
        <v>0</v>
      </c>
      <c r="L112" s="8" t="s">
        <v>52</v>
      </c>
      <c r="M112" s="25">
        <v>0</v>
      </c>
      <c r="N112" s="8" t="s">
        <v>52</v>
      </c>
      <c r="O112" s="25">
        <v>0</v>
      </c>
      <c r="P112" s="25">
        <v>184508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8" t="s">
        <v>1753</v>
      </c>
      <c r="X112" s="8" t="s">
        <v>52</v>
      </c>
      <c r="Y112" s="2" t="s">
        <v>1740</v>
      </c>
      <c r="Z112" s="2" t="s">
        <v>52</v>
      </c>
      <c r="AA112" s="26"/>
      <c r="AB112" s="2" t="s">
        <v>52</v>
      </c>
    </row>
    <row r="113" spans="1:28" ht="30" customHeight="1">
      <c r="A113" s="8" t="s">
        <v>940</v>
      </c>
      <c r="B113" s="8" t="s">
        <v>939</v>
      </c>
      <c r="C113" s="8" t="s">
        <v>678</v>
      </c>
      <c r="D113" s="24" t="s">
        <v>550</v>
      </c>
      <c r="E113" s="25">
        <v>0</v>
      </c>
      <c r="F113" s="8" t="s">
        <v>52</v>
      </c>
      <c r="G113" s="25">
        <v>0</v>
      </c>
      <c r="H113" s="8" t="s">
        <v>52</v>
      </c>
      <c r="I113" s="25">
        <v>0</v>
      </c>
      <c r="J113" s="8" t="s">
        <v>52</v>
      </c>
      <c r="K113" s="25">
        <v>0</v>
      </c>
      <c r="L113" s="8" t="s">
        <v>52</v>
      </c>
      <c r="M113" s="25">
        <v>0</v>
      </c>
      <c r="N113" s="8" t="s">
        <v>52</v>
      </c>
      <c r="O113" s="25">
        <v>0</v>
      </c>
      <c r="P113" s="25">
        <v>189600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8" t="s">
        <v>1754</v>
      </c>
      <c r="X113" s="8" t="s">
        <v>52</v>
      </c>
      <c r="Y113" s="2" t="s">
        <v>1740</v>
      </c>
      <c r="Z113" s="2" t="s">
        <v>52</v>
      </c>
      <c r="AA113" s="26"/>
      <c r="AB113" s="2" t="s">
        <v>52</v>
      </c>
    </row>
    <row r="114" spans="1:28" ht="30" customHeight="1">
      <c r="A114" s="8" t="s">
        <v>1172</v>
      </c>
      <c r="B114" s="8" t="s">
        <v>1171</v>
      </c>
      <c r="C114" s="8" t="s">
        <v>549</v>
      </c>
      <c r="D114" s="24" t="s">
        <v>550</v>
      </c>
      <c r="E114" s="25">
        <v>0</v>
      </c>
      <c r="F114" s="8" t="s">
        <v>52</v>
      </c>
      <c r="G114" s="25">
        <v>0</v>
      </c>
      <c r="H114" s="8" t="s">
        <v>52</v>
      </c>
      <c r="I114" s="25">
        <v>0</v>
      </c>
      <c r="J114" s="8" t="s">
        <v>52</v>
      </c>
      <c r="K114" s="25">
        <v>0</v>
      </c>
      <c r="L114" s="8" t="s">
        <v>52</v>
      </c>
      <c r="M114" s="25">
        <v>0</v>
      </c>
      <c r="N114" s="8" t="s">
        <v>52</v>
      </c>
      <c r="O114" s="25">
        <v>0</v>
      </c>
      <c r="P114" s="25">
        <v>204601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8" t="s">
        <v>1755</v>
      </c>
      <c r="X114" s="8" t="s">
        <v>52</v>
      </c>
      <c r="Y114" s="2" t="s">
        <v>1740</v>
      </c>
      <c r="Z114" s="2" t="s">
        <v>52</v>
      </c>
      <c r="AA114" s="26"/>
      <c r="AB114" s="2" t="s">
        <v>52</v>
      </c>
    </row>
    <row r="115" spans="1:28" ht="30" customHeight="1">
      <c r="A115" s="8" t="s">
        <v>1293</v>
      </c>
      <c r="B115" s="8" t="s">
        <v>1292</v>
      </c>
      <c r="C115" s="8" t="s">
        <v>678</v>
      </c>
      <c r="D115" s="24" t="s">
        <v>550</v>
      </c>
      <c r="E115" s="25">
        <v>0</v>
      </c>
      <c r="F115" s="8" t="s">
        <v>52</v>
      </c>
      <c r="G115" s="25">
        <v>0</v>
      </c>
      <c r="H115" s="8" t="s">
        <v>52</v>
      </c>
      <c r="I115" s="25">
        <v>0</v>
      </c>
      <c r="J115" s="8" t="s">
        <v>52</v>
      </c>
      <c r="K115" s="25">
        <v>0</v>
      </c>
      <c r="L115" s="8" t="s">
        <v>52</v>
      </c>
      <c r="M115" s="25">
        <v>0</v>
      </c>
      <c r="N115" s="8" t="s">
        <v>52</v>
      </c>
      <c r="O115" s="25">
        <v>0</v>
      </c>
      <c r="P115" s="25">
        <v>159703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8" t="s">
        <v>1756</v>
      </c>
      <c r="X115" s="8" t="s">
        <v>52</v>
      </c>
      <c r="Y115" s="2" t="s">
        <v>1740</v>
      </c>
      <c r="Z115" s="2" t="s">
        <v>52</v>
      </c>
      <c r="AA115" s="26"/>
      <c r="AB115" s="2" t="s">
        <v>52</v>
      </c>
    </row>
    <row r="116" spans="1:28" ht="30" customHeight="1">
      <c r="A116" s="8" t="s">
        <v>988</v>
      </c>
      <c r="B116" s="8" t="s">
        <v>987</v>
      </c>
      <c r="C116" s="8" t="s">
        <v>549</v>
      </c>
      <c r="D116" s="24" t="s">
        <v>550</v>
      </c>
      <c r="E116" s="25">
        <v>0</v>
      </c>
      <c r="F116" s="8" t="s">
        <v>52</v>
      </c>
      <c r="G116" s="25">
        <v>0</v>
      </c>
      <c r="H116" s="8" t="s">
        <v>52</v>
      </c>
      <c r="I116" s="25">
        <v>0</v>
      </c>
      <c r="J116" s="8" t="s">
        <v>52</v>
      </c>
      <c r="K116" s="25">
        <v>0</v>
      </c>
      <c r="L116" s="8" t="s">
        <v>52</v>
      </c>
      <c r="M116" s="25">
        <v>0</v>
      </c>
      <c r="N116" s="8" t="s">
        <v>52</v>
      </c>
      <c r="O116" s="25">
        <v>0</v>
      </c>
      <c r="P116" s="25">
        <v>187069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8" t="s">
        <v>1757</v>
      </c>
      <c r="X116" s="8" t="s">
        <v>52</v>
      </c>
      <c r="Y116" s="2" t="s">
        <v>1740</v>
      </c>
      <c r="Z116" s="2" t="s">
        <v>52</v>
      </c>
      <c r="AA116" s="26"/>
      <c r="AB116" s="2" t="s">
        <v>52</v>
      </c>
    </row>
    <row r="117" spans="1:28" ht="30" customHeight="1">
      <c r="A117" s="8" t="s">
        <v>1317</v>
      </c>
      <c r="B117" s="8" t="s">
        <v>1316</v>
      </c>
      <c r="C117" s="8" t="s">
        <v>549</v>
      </c>
      <c r="D117" s="24" t="s">
        <v>550</v>
      </c>
      <c r="E117" s="25">
        <v>0</v>
      </c>
      <c r="F117" s="8" t="s">
        <v>52</v>
      </c>
      <c r="G117" s="25">
        <v>0</v>
      </c>
      <c r="H117" s="8" t="s">
        <v>52</v>
      </c>
      <c r="I117" s="25">
        <v>0</v>
      </c>
      <c r="J117" s="8" t="s">
        <v>52</v>
      </c>
      <c r="K117" s="25">
        <v>0</v>
      </c>
      <c r="L117" s="8" t="s">
        <v>52</v>
      </c>
      <c r="M117" s="25">
        <v>0</v>
      </c>
      <c r="N117" s="8" t="s">
        <v>52</v>
      </c>
      <c r="O117" s="25">
        <v>0</v>
      </c>
      <c r="P117" s="25">
        <v>158708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8" t="s">
        <v>1758</v>
      </c>
      <c r="X117" s="8" t="s">
        <v>52</v>
      </c>
      <c r="Y117" s="2" t="s">
        <v>1740</v>
      </c>
      <c r="Z117" s="2" t="s">
        <v>52</v>
      </c>
      <c r="AA117" s="26"/>
      <c r="AB117" s="2" t="s">
        <v>52</v>
      </c>
    </row>
    <row r="118" spans="1:28" ht="30" customHeight="1">
      <c r="A118" s="8" t="s">
        <v>1204</v>
      </c>
      <c r="B118" s="8" t="s">
        <v>1203</v>
      </c>
      <c r="C118" s="8" t="s">
        <v>678</v>
      </c>
      <c r="D118" s="24" t="s">
        <v>550</v>
      </c>
      <c r="E118" s="25">
        <v>0</v>
      </c>
      <c r="F118" s="8" t="s">
        <v>52</v>
      </c>
      <c r="G118" s="25">
        <v>0</v>
      </c>
      <c r="H118" s="8" t="s">
        <v>52</v>
      </c>
      <c r="I118" s="25">
        <v>0</v>
      </c>
      <c r="J118" s="8" t="s">
        <v>52</v>
      </c>
      <c r="K118" s="25">
        <v>0</v>
      </c>
      <c r="L118" s="8" t="s">
        <v>52</v>
      </c>
      <c r="M118" s="25">
        <v>0</v>
      </c>
      <c r="N118" s="8" t="s">
        <v>52</v>
      </c>
      <c r="O118" s="25">
        <v>0</v>
      </c>
      <c r="P118" s="25">
        <v>123282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8" t="s">
        <v>1759</v>
      </c>
      <c r="X118" s="8" t="s">
        <v>52</v>
      </c>
      <c r="Y118" s="2" t="s">
        <v>1740</v>
      </c>
      <c r="Z118" s="2" t="s">
        <v>52</v>
      </c>
      <c r="AA118" s="26"/>
      <c r="AB118" s="2" t="s">
        <v>52</v>
      </c>
    </row>
    <row r="119" spans="1:28" ht="30" customHeight="1">
      <c r="A119" s="8" t="s">
        <v>993</v>
      </c>
      <c r="B119" s="8" t="s">
        <v>991</v>
      </c>
      <c r="C119" s="8" t="s">
        <v>992</v>
      </c>
      <c r="D119" s="24" t="s">
        <v>550</v>
      </c>
      <c r="E119" s="25">
        <v>0</v>
      </c>
      <c r="F119" s="8" t="s">
        <v>52</v>
      </c>
      <c r="G119" s="25">
        <v>0</v>
      </c>
      <c r="H119" s="8" t="s">
        <v>52</v>
      </c>
      <c r="I119" s="25">
        <v>0</v>
      </c>
      <c r="J119" s="8" t="s">
        <v>52</v>
      </c>
      <c r="K119" s="25">
        <v>0</v>
      </c>
      <c r="L119" s="8" t="s">
        <v>52</v>
      </c>
      <c r="M119" s="25">
        <v>0</v>
      </c>
      <c r="N119" s="8" t="s">
        <v>52</v>
      </c>
      <c r="O119" s="25">
        <v>0</v>
      </c>
      <c r="P119" s="25">
        <v>167882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8" t="s">
        <v>1760</v>
      </c>
      <c r="X119" s="8" t="s">
        <v>52</v>
      </c>
      <c r="Y119" s="2" t="s">
        <v>1740</v>
      </c>
      <c r="Z119" s="2" t="s">
        <v>52</v>
      </c>
      <c r="AA119" s="26"/>
      <c r="AB119" s="2" t="s">
        <v>52</v>
      </c>
    </row>
    <row r="120" spans="1:28" ht="30" customHeight="1">
      <c r="A120" s="8" t="s">
        <v>318</v>
      </c>
      <c r="B120" s="8" t="s">
        <v>316</v>
      </c>
      <c r="C120" s="8" t="s">
        <v>317</v>
      </c>
      <c r="D120" s="24" t="s">
        <v>122</v>
      </c>
      <c r="E120" s="25">
        <v>0</v>
      </c>
      <c r="F120" s="8" t="s">
        <v>52</v>
      </c>
      <c r="G120" s="25">
        <v>0</v>
      </c>
      <c r="H120" s="8" t="s">
        <v>52</v>
      </c>
      <c r="I120" s="25">
        <v>0</v>
      </c>
      <c r="J120" s="8" t="s">
        <v>52</v>
      </c>
      <c r="K120" s="25">
        <v>0</v>
      </c>
      <c r="L120" s="8" t="s">
        <v>52</v>
      </c>
      <c r="M120" s="25">
        <v>3808000</v>
      </c>
      <c r="N120" s="8" t="s">
        <v>52</v>
      </c>
      <c r="O120" s="25">
        <f t="shared" ref="O120:O130" si="4">SMALL(E120:M120,COUNTIF(E120:M120,0)+1)</f>
        <v>3808000</v>
      </c>
      <c r="P120" s="25">
        <v>1940000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8" t="s">
        <v>1761</v>
      </c>
      <c r="X120" s="8" t="s">
        <v>52</v>
      </c>
      <c r="Y120" s="2" t="s">
        <v>52</v>
      </c>
      <c r="Z120" s="2" t="s">
        <v>52</v>
      </c>
      <c r="AA120" s="26"/>
      <c r="AB120" s="2" t="s">
        <v>52</v>
      </c>
    </row>
    <row r="121" spans="1:28" ht="30" customHeight="1">
      <c r="A121" s="8" t="s">
        <v>336</v>
      </c>
      <c r="B121" s="8" t="s">
        <v>334</v>
      </c>
      <c r="C121" s="8" t="s">
        <v>335</v>
      </c>
      <c r="D121" s="24" t="s">
        <v>329</v>
      </c>
      <c r="E121" s="25">
        <v>0</v>
      </c>
      <c r="F121" s="8" t="s">
        <v>52</v>
      </c>
      <c r="G121" s="25">
        <v>0</v>
      </c>
      <c r="H121" s="8" t="s">
        <v>52</v>
      </c>
      <c r="I121" s="25">
        <v>0</v>
      </c>
      <c r="J121" s="8" t="s">
        <v>52</v>
      </c>
      <c r="K121" s="25">
        <v>0</v>
      </c>
      <c r="L121" s="8" t="s">
        <v>52</v>
      </c>
      <c r="M121" s="25">
        <v>1100000</v>
      </c>
      <c r="N121" s="8" t="s">
        <v>52</v>
      </c>
      <c r="O121" s="25">
        <f t="shared" si="4"/>
        <v>1100000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8" t="s">
        <v>1762</v>
      </c>
      <c r="X121" s="8" t="s">
        <v>52</v>
      </c>
      <c r="Y121" s="2" t="s">
        <v>52</v>
      </c>
      <c r="Z121" s="2" t="s">
        <v>52</v>
      </c>
      <c r="AA121" s="26"/>
      <c r="AB121" s="2" t="s">
        <v>52</v>
      </c>
    </row>
    <row r="122" spans="1:28" ht="30" customHeight="1">
      <c r="A122" s="8" t="s">
        <v>330</v>
      </c>
      <c r="B122" s="8" t="s">
        <v>327</v>
      </c>
      <c r="C122" s="8" t="s">
        <v>328</v>
      </c>
      <c r="D122" s="24" t="s">
        <v>329</v>
      </c>
      <c r="E122" s="25">
        <v>0</v>
      </c>
      <c r="F122" s="8" t="s">
        <v>52</v>
      </c>
      <c r="G122" s="25">
        <v>0</v>
      </c>
      <c r="H122" s="8" t="s">
        <v>52</v>
      </c>
      <c r="I122" s="25">
        <v>0</v>
      </c>
      <c r="J122" s="8" t="s">
        <v>52</v>
      </c>
      <c r="K122" s="25">
        <v>0</v>
      </c>
      <c r="L122" s="8" t="s">
        <v>52</v>
      </c>
      <c r="M122" s="25">
        <v>990000</v>
      </c>
      <c r="N122" s="8" t="s">
        <v>52</v>
      </c>
      <c r="O122" s="25">
        <f t="shared" si="4"/>
        <v>990000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8" t="s">
        <v>1763</v>
      </c>
      <c r="X122" s="8" t="s">
        <v>52</v>
      </c>
      <c r="Y122" s="2" t="s">
        <v>52</v>
      </c>
      <c r="Z122" s="2" t="s">
        <v>52</v>
      </c>
      <c r="AA122" s="26"/>
      <c r="AB122" s="2" t="s">
        <v>52</v>
      </c>
    </row>
    <row r="123" spans="1:28" ht="30" customHeight="1">
      <c r="A123" s="8" t="s">
        <v>333</v>
      </c>
      <c r="B123" s="8" t="s">
        <v>331</v>
      </c>
      <c r="C123" s="8" t="s">
        <v>332</v>
      </c>
      <c r="D123" s="24" t="s">
        <v>329</v>
      </c>
      <c r="E123" s="25">
        <v>0</v>
      </c>
      <c r="F123" s="8" t="s">
        <v>52</v>
      </c>
      <c r="G123" s="25">
        <v>0</v>
      </c>
      <c r="H123" s="8" t="s">
        <v>52</v>
      </c>
      <c r="I123" s="25">
        <v>0</v>
      </c>
      <c r="J123" s="8" t="s">
        <v>52</v>
      </c>
      <c r="K123" s="25">
        <v>0</v>
      </c>
      <c r="L123" s="8" t="s">
        <v>52</v>
      </c>
      <c r="M123" s="25">
        <v>1210000</v>
      </c>
      <c r="N123" s="8" t="s">
        <v>52</v>
      </c>
      <c r="O123" s="25">
        <f t="shared" si="4"/>
        <v>1210000</v>
      </c>
      <c r="P123" s="25">
        <v>0</v>
      </c>
      <c r="Q123" s="25">
        <v>0</v>
      </c>
      <c r="R123" s="25">
        <v>0</v>
      </c>
      <c r="S123" s="25">
        <v>0</v>
      </c>
      <c r="T123" s="25">
        <v>0</v>
      </c>
      <c r="U123" s="25">
        <v>0</v>
      </c>
      <c r="V123" s="25">
        <v>0</v>
      </c>
      <c r="W123" s="8" t="s">
        <v>1764</v>
      </c>
      <c r="X123" s="8" t="s">
        <v>52</v>
      </c>
      <c r="Y123" s="2" t="s">
        <v>52</v>
      </c>
      <c r="Z123" s="2" t="s">
        <v>52</v>
      </c>
      <c r="AA123" s="26"/>
      <c r="AB123" s="2" t="s">
        <v>52</v>
      </c>
    </row>
    <row r="124" spans="1:28" ht="30" customHeight="1">
      <c r="A124" s="8" t="s">
        <v>363</v>
      </c>
      <c r="B124" s="8" t="s">
        <v>361</v>
      </c>
      <c r="C124" s="8" t="s">
        <v>362</v>
      </c>
      <c r="D124" s="24" t="s">
        <v>329</v>
      </c>
      <c r="E124" s="25">
        <v>0</v>
      </c>
      <c r="F124" s="8" t="s">
        <v>52</v>
      </c>
      <c r="G124" s="25">
        <v>0</v>
      </c>
      <c r="H124" s="8" t="s">
        <v>52</v>
      </c>
      <c r="I124" s="25">
        <v>0</v>
      </c>
      <c r="J124" s="8" t="s">
        <v>52</v>
      </c>
      <c r="K124" s="25">
        <v>0</v>
      </c>
      <c r="L124" s="8" t="s">
        <v>52</v>
      </c>
      <c r="M124" s="25">
        <v>1650000</v>
      </c>
      <c r="N124" s="8" t="s">
        <v>52</v>
      </c>
      <c r="O124" s="25">
        <f t="shared" si="4"/>
        <v>1650000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8" t="s">
        <v>1765</v>
      </c>
      <c r="X124" s="8" t="s">
        <v>52</v>
      </c>
      <c r="Y124" s="2" t="s">
        <v>52</v>
      </c>
      <c r="Z124" s="2" t="s">
        <v>52</v>
      </c>
      <c r="AA124" s="26"/>
      <c r="AB124" s="2" t="s">
        <v>52</v>
      </c>
    </row>
    <row r="125" spans="1:28" ht="30" customHeight="1">
      <c r="A125" s="8" t="s">
        <v>345</v>
      </c>
      <c r="B125" s="8" t="s">
        <v>343</v>
      </c>
      <c r="C125" s="8" t="s">
        <v>344</v>
      </c>
      <c r="D125" s="24" t="s">
        <v>89</v>
      </c>
      <c r="E125" s="25">
        <v>0</v>
      </c>
      <c r="F125" s="8" t="s">
        <v>52</v>
      </c>
      <c r="G125" s="25">
        <v>0</v>
      </c>
      <c r="H125" s="8" t="s">
        <v>52</v>
      </c>
      <c r="I125" s="25">
        <v>0</v>
      </c>
      <c r="J125" s="8" t="s">
        <v>52</v>
      </c>
      <c r="K125" s="25">
        <v>0</v>
      </c>
      <c r="L125" s="8" t="s">
        <v>52</v>
      </c>
      <c r="M125" s="25">
        <v>1350000</v>
      </c>
      <c r="N125" s="8" t="s">
        <v>52</v>
      </c>
      <c r="O125" s="25">
        <f t="shared" si="4"/>
        <v>1350000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8" t="s">
        <v>1766</v>
      </c>
      <c r="X125" s="8" t="s">
        <v>52</v>
      </c>
      <c r="Y125" s="2" t="s">
        <v>52</v>
      </c>
      <c r="Z125" s="2" t="s">
        <v>52</v>
      </c>
      <c r="AA125" s="26"/>
      <c r="AB125" s="2" t="s">
        <v>52</v>
      </c>
    </row>
    <row r="126" spans="1:28" ht="30" customHeight="1">
      <c r="A126" s="8" t="s">
        <v>522</v>
      </c>
      <c r="B126" s="8" t="s">
        <v>520</v>
      </c>
      <c r="C126" s="8" t="s">
        <v>521</v>
      </c>
      <c r="D126" s="24" t="s">
        <v>122</v>
      </c>
      <c r="E126" s="25">
        <v>0</v>
      </c>
      <c r="F126" s="8" t="s">
        <v>52</v>
      </c>
      <c r="G126" s="25">
        <v>0</v>
      </c>
      <c r="H126" s="8" t="s">
        <v>52</v>
      </c>
      <c r="I126" s="25">
        <v>0</v>
      </c>
      <c r="J126" s="8" t="s">
        <v>52</v>
      </c>
      <c r="K126" s="25">
        <v>0</v>
      </c>
      <c r="L126" s="8" t="s">
        <v>52</v>
      </c>
      <c r="M126" s="25">
        <v>950000</v>
      </c>
      <c r="N126" s="8" t="s">
        <v>52</v>
      </c>
      <c r="O126" s="25">
        <f t="shared" si="4"/>
        <v>950000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8" t="s">
        <v>1767</v>
      </c>
      <c r="X126" s="8" t="s">
        <v>269</v>
      </c>
      <c r="Y126" s="2" t="s">
        <v>52</v>
      </c>
      <c r="Z126" s="2" t="s">
        <v>52</v>
      </c>
      <c r="AA126" s="26"/>
      <c r="AB126" s="2" t="s">
        <v>52</v>
      </c>
    </row>
    <row r="127" spans="1:28" ht="30" customHeight="1">
      <c r="A127" s="8" t="s">
        <v>525</v>
      </c>
      <c r="B127" s="8" t="s">
        <v>520</v>
      </c>
      <c r="C127" s="8" t="s">
        <v>524</v>
      </c>
      <c r="D127" s="24" t="s">
        <v>122</v>
      </c>
      <c r="E127" s="25">
        <v>0</v>
      </c>
      <c r="F127" s="8" t="s">
        <v>52</v>
      </c>
      <c r="G127" s="25">
        <v>0</v>
      </c>
      <c r="H127" s="8" t="s">
        <v>52</v>
      </c>
      <c r="I127" s="25">
        <v>0</v>
      </c>
      <c r="J127" s="8" t="s">
        <v>52</v>
      </c>
      <c r="K127" s="25">
        <v>0</v>
      </c>
      <c r="L127" s="8" t="s">
        <v>52</v>
      </c>
      <c r="M127" s="25">
        <v>880000</v>
      </c>
      <c r="N127" s="8" t="s">
        <v>52</v>
      </c>
      <c r="O127" s="25">
        <f t="shared" si="4"/>
        <v>880000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8" t="s">
        <v>1768</v>
      </c>
      <c r="X127" s="8" t="s">
        <v>313</v>
      </c>
      <c r="Y127" s="2" t="s">
        <v>52</v>
      </c>
      <c r="Z127" s="2" t="s">
        <v>52</v>
      </c>
      <c r="AA127" s="26"/>
      <c r="AB127" s="2" t="s">
        <v>52</v>
      </c>
    </row>
    <row r="128" spans="1:28" ht="30" customHeight="1">
      <c r="A128" s="8" t="s">
        <v>508</v>
      </c>
      <c r="B128" s="8" t="s">
        <v>506</v>
      </c>
      <c r="C128" s="8" t="s">
        <v>507</v>
      </c>
      <c r="D128" s="24" t="s">
        <v>89</v>
      </c>
      <c r="E128" s="25">
        <v>0</v>
      </c>
      <c r="F128" s="8" t="s">
        <v>52</v>
      </c>
      <c r="G128" s="25">
        <v>0</v>
      </c>
      <c r="H128" s="8" t="s">
        <v>52</v>
      </c>
      <c r="I128" s="25">
        <v>0</v>
      </c>
      <c r="J128" s="8" t="s">
        <v>52</v>
      </c>
      <c r="K128" s="25">
        <v>0</v>
      </c>
      <c r="L128" s="8" t="s">
        <v>52</v>
      </c>
      <c r="M128" s="25">
        <v>2423000</v>
      </c>
      <c r="N128" s="8" t="s">
        <v>52</v>
      </c>
      <c r="O128" s="25">
        <f t="shared" si="4"/>
        <v>2423000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8" t="s">
        <v>1769</v>
      </c>
      <c r="X128" s="8" t="s">
        <v>269</v>
      </c>
      <c r="Y128" s="2" t="s">
        <v>52</v>
      </c>
      <c r="Z128" s="2" t="s">
        <v>52</v>
      </c>
      <c r="AA128" s="26"/>
      <c r="AB128" s="2" t="s">
        <v>52</v>
      </c>
    </row>
    <row r="129" spans="1:28" ht="30" customHeight="1">
      <c r="A129" s="8" t="s">
        <v>314</v>
      </c>
      <c r="B129" s="8" t="s">
        <v>311</v>
      </c>
      <c r="C129" s="8" t="s">
        <v>312</v>
      </c>
      <c r="D129" s="24" t="s">
        <v>89</v>
      </c>
      <c r="E129" s="25">
        <v>0</v>
      </c>
      <c r="F129" s="8" t="s">
        <v>52</v>
      </c>
      <c r="G129" s="25">
        <v>0</v>
      </c>
      <c r="H129" s="8" t="s">
        <v>52</v>
      </c>
      <c r="I129" s="25">
        <v>0</v>
      </c>
      <c r="J129" s="8" t="s">
        <v>52</v>
      </c>
      <c r="K129" s="25">
        <v>0</v>
      </c>
      <c r="L129" s="8" t="s">
        <v>52</v>
      </c>
      <c r="M129" s="25">
        <v>1003000</v>
      </c>
      <c r="N129" s="8" t="s">
        <v>52</v>
      </c>
      <c r="O129" s="25">
        <f t="shared" si="4"/>
        <v>1003000</v>
      </c>
      <c r="P129" s="25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8" t="s">
        <v>1770</v>
      </c>
      <c r="X129" s="8" t="s">
        <v>313</v>
      </c>
      <c r="Y129" s="2" t="s">
        <v>52</v>
      </c>
      <c r="Z129" s="2" t="s">
        <v>52</v>
      </c>
      <c r="AA129" s="26"/>
      <c r="AB129" s="2" t="s">
        <v>52</v>
      </c>
    </row>
    <row r="130" spans="1:28" ht="30" customHeight="1">
      <c r="A130" s="8" t="s">
        <v>512</v>
      </c>
      <c r="B130" s="8" t="s">
        <v>510</v>
      </c>
      <c r="C130" s="8" t="s">
        <v>511</v>
      </c>
      <c r="D130" s="24" t="s">
        <v>89</v>
      </c>
      <c r="E130" s="25">
        <v>0</v>
      </c>
      <c r="F130" s="8" t="s">
        <v>52</v>
      </c>
      <c r="G130" s="25">
        <v>0</v>
      </c>
      <c r="H130" s="8" t="s">
        <v>52</v>
      </c>
      <c r="I130" s="25">
        <v>0</v>
      </c>
      <c r="J130" s="8" t="s">
        <v>52</v>
      </c>
      <c r="K130" s="25">
        <v>0</v>
      </c>
      <c r="L130" s="8" t="s">
        <v>52</v>
      </c>
      <c r="M130" s="25">
        <v>1023000</v>
      </c>
      <c r="N130" s="8" t="s">
        <v>52</v>
      </c>
      <c r="O130" s="25">
        <f t="shared" si="4"/>
        <v>1023000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8" t="s">
        <v>1771</v>
      </c>
      <c r="X130" s="8" t="s">
        <v>313</v>
      </c>
      <c r="Y130" s="2" t="s">
        <v>52</v>
      </c>
      <c r="Z130" s="2" t="s">
        <v>52</v>
      </c>
      <c r="AA130" s="26"/>
      <c r="AB130" s="2" t="s">
        <v>52</v>
      </c>
    </row>
    <row r="131" spans="1:28" ht="30" customHeight="1">
      <c r="A131" s="8" t="s">
        <v>516</v>
      </c>
      <c r="B131" s="8" t="s">
        <v>514</v>
      </c>
      <c r="C131" s="8" t="s">
        <v>515</v>
      </c>
      <c r="D131" s="24" t="s">
        <v>443</v>
      </c>
      <c r="E131" s="25">
        <v>0</v>
      </c>
      <c r="F131" s="8" t="s">
        <v>52</v>
      </c>
      <c r="G131" s="25">
        <v>0</v>
      </c>
      <c r="H131" s="8" t="s">
        <v>52</v>
      </c>
      <c r="I131" s="25">
        <v>0</v>
      </c>
      <c r="J131" s="8" t="s">
        <v>52</v>
      </c>
      <c r="K131" s="25">
        <v>0</v>
      </c>
      <c r="L131" s="8" t="s">
        <v>52</v>
      </c>
      <c r="M131" s="25">
        <v>0</v>
      </c>
      <c r="N131" s="8" t="s">
        <v>52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300000</v>
      </c>
      <c r="V131" s="25">
        <f>SMALL(Q131:U131,COUNTIF(Q131:U131,0)+1)</f>
        <v>300000</v>
      </c>
      <c r="W131" s="8" t="s">
        <v>1772</v>
      </c>
      <c r="X131" s="8" t="s">
        <v>313</v>
      </c>
      <c r="Y131" s="2" t="s">
        <v>52</v>
      </c>
      <c r="Z131" s="2" t="s">
        <v>52</v>
      </c>
      <c r="AA131" s="26"/>
      <c r="AB131" s="2" t="s">
        <v>52</v>
      </c>
    </row>
    <row r="132" spans="1:28" ht="30" customHeight="1">
      <c r="A132" s="8" t="s">
        <v>270</v>
      </c>
      <c r="B132" s="8" t="s">
        <v>268</v>
      </c>
      <c r="C132" s="8" t="s">
        <v>52</v>
      </c>
      <c r="D132" s="24" t="s">
        <v>122</v>
      </c>
      <c r="E132" s="25">
        <v>0</v>
      </c>
      <c r="F132" s="8" t="s">
        <v>52</v>
      </c>
      <c r="G132" s="25">
        <v>0</v>
      </c>
      <c r="H132" s="8" t="s">
        <v>52</v>
      </c>
      <c r="I132" s="25">
        <v>0</v>
      </c>
      <c r="J132" s="8" t="s">
        <v>52</v>
      </c>
      <c r="K132" s="25">
        <v>0</v>
      </c>
      <c r="L132" s="8" t="s">
        <v>52</v>
      </c>
      <c r="M132" s="25">
        <v>565814</v>
      </c>
      <c r="N132" s="8" t="s">
        <v>52</v>
      </c>
      <c r="O132" s="25">
        <f>SMALL(E132:M132,COUNTIF(E132:M132,0)+1)</f>
        <v>565814</v>
      </c>
      <c r="P132" s="25">
        <v>584186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8" t="s">
        <v>1773</v>
      </c>
      <c r="X132" s="8" t="s">
        <v>269</v>
      </c>
      <c r="Y132" s="2" t="s">
        <v>52</v>
      </c>
      <c r="Z132" s="2" t="s">
        <v>52</v>
      </c>
      <c r="AA132" s="26"/>
      <c r="AB132" s="2" t="s">
        <v>52</v>
      </c>
    </row>
    <row r="133" spans="1:28" ht="30" customHeight="1">
      <c r="A133" s="8" t="s">
        <v>365</v>
      </c>
      <c r="B133" s="8" t="s">
        <v>364</v>
      </c>
      <c r="C133" s="8" t="s">
        <v>52</v>
      </c>
      <c r="D133" s="24" t="s">
        <v>341</v>
      </c>
      <c r="E133" s="25">
        <v>0</v>
      </c>
      <c r="F133" s="8" t="s">
        <v>52</v>
      </c>
      <c r="G133" s="25">
        <v>0</v>
      </c>
      <c r="H133" s="8" t="s">
        <v>52</v>
      </c>
      <c r="I133" s="25">
        <v>0</v>
      </c>
      <c r="J133" s="8" t="s">
        <v>52</v>
      </c>
      <c r="K133" s="25">
        <v>0</v>
      </c>
      <c r="L133" s="8" t="s">
        <v>52</v>
      </c>
      <c r="M133" s="25">
        <v>3258000</v>
      </c>
      <c r="N133" s="8" t="s">
        <v>52</v>
      </c>
      <c r="O133" s="25">
        <f>SMALL(E133:M133,COUNTIF(E133:M133,0)+1)</f>
        <v>3258000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8" t="s">
        <v>1774</v>
      </c>
      <c r="X133" s="8" t="s">
        <v>269</v>
      </c>
      <c r="Y133" s="2" t="s">
        <v>52</v>
      </c>
      <c r="Z133" s="2" t="s">
        <v>52</v>
      </c>
      <c r="AA133" s="26"/>
      <c r="AB133" s="2" t="s">
        <v>52</v>
      </c>
    </row>
    <row r="134" spans="1:28" ht="30" customHeight="1">
      <c r="A134" s="8" t="s">
        <v>366</v>
      </c>
      <c r="B134" s="8" t="s">
        <v>325</v>
      </c>
      <c r="C134" s="8" t="s">
        <v>52</v>
      </c>
      <c r="D134" s="24" t="s">
        <v>341</v>
      </c>
      <c r="E134" s="25">
        <v>0</v>
      </c>
      <c r="F134" s="8" t="s">
        <v>52</v>
      </c>
      <c r="G134" s="25">
        <v>0</v>
      </c>
      <c r="H134" s="8" t="s">
        <v>52</v>
      </c>
      <c r="I134" s="25">
        <v>0</v>
      </c>
      <c r="J134" s="8" t="s">
        <v>52</v>
      </c>
      <c r="K134" s="25">
        <v>0</v>
      </c>
      <c r="L134" s="8" t="s">
        <v>52</v>
      </c>
      <c r="M134" s="25">
        <v>2808300</v>
      </c>
      <c r="N134" s="8" t="s">
        <v>52</v>
      </c>
      <c r="O134" s="25">
        <f>SMALL(E134:M134,COUNTIF(E134:M134,0)+1)</f>
        <v>2808300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8" t="s">
        <v>1775</v>
      </c>
      <c r="X134" s="8" t="s">
        <v>313</v>
      </c>
      <c r="Y134" s="2" t="s">
        <v>52</v>
      </c>
      <c r="Z134" s="2" t="s">
        <v>52</v>
      </c>
      <c r="AA134" s="26"/>
      <c r="AB134" s="2" t="s">
        <v>52</v>
      </c>
    </row>
    <row r="135" spans="1:28" ht="30" customHeight="1">
      <c r="A135" s="8" t="s">
        <v>324</v>
      </c>
      <c r="B135" s="8" t="s">
        <v>322</v>
      </c>
      <c r="C135" s="8" t="s">
        <v>52</v>
      </c>
      <c r="D135" s="24" t="s">
        <v>323</v>
      </c>
      <c r="E135" s="25">
        <v>0</v>
      </c>
      <c r="F135" s="8" t="s">
        <v>52</v>
      </c>
      <c r="G135" s="25">
        <v>0</v>
      </c>
      <c r="H135" s="8" t="s">
        <v>52</v>
      </c>
      <c r="I135" s="25">
        <v>0</v>
      </c>
      <c r="J135" s="8" t="s">
        <v>52</v>
      </c>
      <c r="K135" s="25">
        <v>0</v>
      </c>
      <c r="L135" s="8" t="s">
        <v>52</v>
      </c>
      <c r="M135" s="25">
        <v>1047600</v>
      </c>
      <c r="N135" s="8" t="s">
        <v>52</v>
      </c>
      <c r="O135" s="25">
        <f>SMALL(E135:M135,COUNTIF(E135:M135,0)+1)</f>
        <v>1047600</v>
      </c>
      <c r="P135" s="25">
        <v>0</v>
      </c>
      <c r="Q135" s="25">
        <v>0</v>
      </c>
      <c r="R135" s="25">
        <v>0</v>
      </c>
      <c r="S135" s="25">
        <v>0</v>
      </c>
      <c r="T135" s="25">
        <v>0</v>
      </c>
      <c r="U135" s="25">
        <v>0</v>
      </c>
      <c r="V135" s="25">
        <v>0</v>
      </c>
      <c r="W135" s="8" t="s">
        <v>1776</v>
      </c>
      <c r="X135" s="8" t="s">
        <v>52</v>
      </c>
      <c r="Y135" s="2" t="s">
        <v>52</v>
      </c>
      <c r="Z135" s="2" t="s">
        <v>52</v>
      </c>
      <c r="AA135" s="26"/>
      <c r="AB135" s="2" t="s">
        <v>52</v>
      </c>
    </row>
    <row r="136" spans="1:28" ht="30" customHeight="1">
      <c r="A136" s="8" t="s">
        <v>326</v>
      </c>
      <c r="B136" s="8" t="s">
        <v>325</v>
      </c>
      <c r="C136" s="8" t="s">
        <v>52</v>
      </c>
      <c r="D136" s="24" t="s">
        <v>323</v>
      </c>
      <c r="E136" s="25">
        <v>0</v>
      </c>
      <c r="F136" s="8" t="s">
        <v>52</v>
      </c>
      <c r="G136" s="25">
        <v>0</v>
      </c>
      <c r="H136" s="8" t="s">
        <v>52</v>
      </c>
      <c r="I136" s="25">
        <v>0</v>
      </c>
      <c r="J136" s="8" t="s">
        <v>52</v>
      </c>
      <c r="K136" s="25">
        <v>0</v>
      </c>
      <c r="L136" s="8" t="s">
        <v>52</v>
      </c>
      <c r="M136" s="25">
        <v>936100</v>
      </c>
      <c r="N136" s="8" t="s">
        <v>52</v>
      </c>
      <c r="O136" s="25">
        <f>SMALL(E136:M136,COUNTIF(E136:M136,0)+1)</f>
        <v>936100</v>
      </c>
      <c r="P136" s="25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8" t="s">
        <v>1777</v>
      </c>
      <c r="X136" s="8" t="s">
        <v>52</v>
      </c>
      <c r="Y136" s="2" t="s">
        <v>52</v>
      </c>
      <c r="Z136" s="2" t="s">
        <v>52</v>
      </c>
      <c r="AA136" s="26"/>
      <c r="AB136" s="2" t="s">
        <v>52</v>
      </c>
    </row>
    <row r="137" spans="1:28" ht="30" customHeight="1">
      <c r="A137" s="8" t="s">
        <v>298</v>
      </c>
      <c r="B137" s="8" t="s">
        <v>297</v>
      </c>
      <c r="C137" s="8" t="s">
        <v>52</v>
      </c>
      <c r="D137" s="24" t="s">
        <v>52</v>
      </c>
      <c r="E137" s="25">
        <v>0</v>
      </c>
      <c r="F137" s="8" t="s">
        <v>52</v>
      </c>
      <c r="G137" s="25">
        <v>0</v>
      </c>
      <c r="H137" s="8" t="s">
        <v>52</v>
      </c>
      <c r="I137" s="25">
        <v>0</v>
      </c>
      <c r="J137" s="8" t="s">
        <v>52</v>
      </c>
      <c r="K137" s="25">
        <v>0</v>
      </c>
      <c r="L137" s="8" t="s">
        <v>52</v>
      </c>
      <c r="M137" s="25">
        <v>0</v>
      </c>
      <c r="N137" s="8" t="s">
        <v>52</v>
      </c>
      <c r="O137" s="25">
        <v>0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8" t="s">
        <v>1778</v>
      </c>
      <c r="X137" s="8" t="s">
        <v>52</v>
      </c>
      <c r="Y137" s="2" t="s">
        <v>52</v>
      </c>
      <c r="Z137" s="2" t="s">
        <v>52</v>
      </c>
      <c r="AA137" s="26"/>
      <c r="AB137" s="2" t="s">
        <v>52</v>
      </c>
    </row>
    <row r="138" spans="1:28" ht="30" customHeight="1">
      <c r="A138" s="8" t="s">
        <v>309</v>
      </c>
      <c r="B138" s="8" t="s">
        <v>308</v>
      </c>
      <c r="C138" s="8" t="s">
        <v>52</v>
      </c>
      <c r="D138" s="24" t="s">
        <v>52</v>
      </c>
      <c r="E138" s="25">
        <v>0</v>
      </c>
      <c r="F138" s="8" t="s">
        <v>52</v>
      </c>
      <c r="G138" s="25">
        <v>0</v>
      </c>
      <c r="H138" s="8" t="s">
        <v>52</v>
      </c>
      <c r="I138" s="25">
        <v>0</v>
      </c>
      <c r="J138" s="8" t="s">
        <v>52</v>
      </c>
      <c r="K138" s="25">
        <v>0</v>
      </c>
      <c r="L138" s="8" t="s">
        <v>52</v>
      </c>
      <c r="M138" s="25">
        <v>0</v>
      </c>
      <c r="N138" s="8" t="s">
        <v>52</v>
      </c>
      <c r="O138" s="25">
        <v>0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8" t="s">
        <v>1779</v>
      </c>
      <c r="X138" s="8" t="s">
        <v>52</v>
      </c>
      <c r="Y138" s="2" t="s">
        <v>52</v>
      </c>
      <c r="Z138" s="2" t="s">
        <v>52</v>
      </c>
      <c r="AA138" s="26"/>
      <c r="AB138" s="2" t="s">
        <v>52</v>
      </c>
    </row>
    <row r="139" spans="1:28" ht="30" customHeight="1">
      <c r="A139" s="8" t="s">
        <v>342</v>
      </c>
      <c r="B139" s="8" t="s">
        <v>340</v>
      </c>
      <c r="C139" s="8" t="s">
        <v>52</v>
      </c>
      <c r="D139" s="24" t="s">
        <v>341</v>
      </c>
      <c r="E139" s="25">
        <v>0</v>
      </c>
      <c r="F139" s="8" t="s">
        <v>52</v>
      </c>
      <c r="G139" s="25">
        <v>0</v>
      </c>
      <c r="H139" s="8" t="s">
        <v>52</v>
      </c>
      <c r="I139" s="25">
        <v>0</v>
      </c>
      <c r="J139" s="8" t="s">
        <v>52</v>
      </c>
      <c r="K139" s="25">
        <v>0</v>
      </c>
      <c r="L139" s="8" t="s">
        <v>52</v>
      </c>
      <c r="M139" s="25">
        <v>660000</v>
      </c>
      <c r="N139" s="8" t="s">
        <v>52</v>
      </c>
      <c r="O139" s="25">
        <f t="shared" ref="O139:O144" si="5">SMALL(E139:M139,COUNTIF(E139:M139,0)+1)</f>
        <v>660000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8" t="s">
        <v>1780</v>
      </c>
      <c r="X139" s="8" t="s">
        <v>52</v>
      </c>
      <c r="Y139" s="2" t="s">
        <v>52</v>
      </c>
      <c r="Z139" s="2" t="s">
        <v>52</v>
      </c>
      <c r="AA139" s="26"/>
      <c r="AB139" s="2" t="s">
        <v>52</v>
      </c>
    </row>
    <row r="140" spans="1:28" ht="30" customHeight="1">
      <c r="A140" s="8" t="s">
        <v>348</v>
      </c>
      <c r="B140" s="8" t="s">
        <v>346</v>
      </c>
      <c r="C140" s="8" t="s">
        <v>347</v>
      </c>
      <c r="D140" s="24" t="s">
        <v>89</v>
      </c>
      <c r="E140" s="25">
        <v>0</v>
      </c>
      <c r="F140" s="8" t="s">
        <v>52</v>
      </c>
      <c r="G140" s="25">
        <v>0</v>
      </c>
      <c r="H140" s="8" t="s">
        <v>52</v>
      </c>
      <c r="I140" s="25">
        <v>0</v>
      </c>
      <c r="J140" s="8" t="s">
        <v>52</v>
      </c>
      <c r="K140" s="25">
        <v>0</v>
      </c>
      <c r="L140" s="8" t="s">
        <v>52</v>
      </c>
      <c r="M140" s="25">
        <v>132000</v>
      </c>
      <c r="N140" s="8" t="s">
        <v>52</v>
      </c>
      <c r="O140" s="25">
        <f t="shared" si="5"/>
        <v>132000</v>
      </c>
      <c r="P140" s="25">
        <v>0</v>
      </c>
      <c r="Q140" s="25">
        <v>0</v>
      </c>
      <c r="R140" s="25">
        <v>0</v>
      </c>
      <c r="S140" s="25">
        <v>0</v>
      </c>
      <c r="T140" s="25">
        <v>0</v>
      </c>
      <c r="U140" s="25">
        <v>0</v>
      </c>
      <c r="V140" s="25">
        <v>0</v>
      </c>
      <c r="W140" s="8" t="s">
        <v>1781</v>
      </c>
      <c r="X140" s="8" t="s">
        <v>52</v>
      </c>
      <c r="Y140" s="2" t="s">
        <v>52</v>
      </c>
      <c r="Z140" s="2" t="s">
        <v>52</v>
      </c>
      <c r="AA140" s="26"/>
      <c r="AB140" s="2" t="s">
        <v>52</v>
      </c>
    </row>
    <row r="141" spans="1:28" ht="30" customHeight="1">
      <c r="A141" s="8" t="s">
        <v>351</v>
      </c>
      <c r="B141" s="8" t="s">
        <v>349</v>
      </c>
      <c r="C141" s="8" t="s">
        <v>350</v>
      </c>
      <c r="D141" s="24" t="s">
        <v>89</v>
      </c>
      <c r="E141" s="25">
        <v>0</v>
      </c>
      <c r="F141" s="8" t="s">
        <v>52</v>
      </c>
      <c r="G141" s="25">
        <v>0</v>
      </c>
      <c r="H141" s="8" t="s">
        <v>52</v>
      </c>
      <c r="I141" s="25">
        <v>0</v>
      </c>
      <c r="J141" s="8" t="s">
        <v>52</v>
      </c>
      <c r="K141" s="25">
        <v>0</v>
      </c>
      <c r="L141" s="8" t="s">
        <v>52</v>
      </c>
      <c r="M141" s="25">
        <v>320000</v>
      </c>
      <c r="N141" s="8" t="s">
        <v>52</v>
      </c>
      <c r="O141" s="25">
        <f t="shared" si="5"/>
        <v>320000</v>
      </c>
      <c r="P141" s="25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8" t="s">
        <v>1782</v>
      </c>
      <c r="X141" s="8" t="s">
        <v>52</v>
      </c>
      <c r="Y141" s="2" t="s">
        <v>52</v>
      </c>
      <c r="Z141" s="2" t="s">
        <v>52</v>
      </c>
      <c r="AA141" s="26"/>
      <c r="AB141" s="2" t="s">
        <v>52</v>
      </c>
    </row>
    <row r="142" spans="1:28" ht="30" customHeight="1">
      <c r="A142" s="8" t="s">
        <v>354</v>
      </c>
      <c r="B142" s="8" t="s">
        <v>352</v>
      </c>
      <c r="C142" s="8" t="s">
        <v>353</v>
      </c>
      <c r="D142" s="24" t="s">
        <v>89</v>
      </c>
      <c r="E142" s="25">
        <v>0</v>
      </c>
      <c r="F142" s="8" t="s">
        <v>52</v>
      </c>
      <c r="G142" s="25">
        <v>0</v>
      </c>
      <c r="H142" s="8" t="s">
        <v>52</v>
      </c>
      <c r="I142" s="25">
        <v>0</v>
      </c>
      <c r="J142" s="8" t="s">
        <v>52</v>
      </c>
      <c r="K142" s="25">
        <v>0</v>
      </c>
      <c r="L142" s="8" t="s">
        <v>52</v>
      </c>
      <c r="M142" s="25">
        <v>77000</v>
      </c>
      <c r="N142" s="8" t="s">
        <v>52</v>
      </c>
      <c r="O142" s="25">
        <f t="shared" si="5"/>
        <v>77000</v>
      </c>
      <c r="P142" s="25">
        <v>0</v>
      </c>
      <c r="Q142" s="25">
        <v>0</v>
      </c>
      <c r="R142" s="25">
        <v>0</v>
      </c>
      <c r="S142" s="25">
        <v>0</v>
      </c>
      <c r="T142" s="25">
        <v>0</v>
      </c>
      <c r="U142" s="25">
        <v>0</v>
      </c>
      <c r="V142" s="25">
        <v>0</v>
      </c>
      <c r="W142" s="8" t="s">
        <v>1783</v>
      </c>
      <c r="X142" s="8" t="s">
        <v>52</v>
      </c>
      <c r="Y142" s="2" t="s">
        <v>52</v>
      </c>
      <c r="Z142" s="2" t="s">
        <v>52</v>
      </c>
      <c r="AA142" s="26"/>
      <c r="AB142" s="2" t="s">
        <v>52</v>
      </c>
    </row>
    <row r="143" spans="1:28" ht="30" customHeight="1">
      <c r="A143" s="8" t="s">
        <v>357</v>
      </c>
      <c r="B143" s="8" t="s">
        <v>355</v>
      </c>
      <c r="C143" s="8" t="s">
        <v>356</v>
      </c>
      <c r="D143" s="24" t="s">
        <v>89</v>
      </c>
      <c r="E143" s="25">
        <v>0</v>
      </c>
      <c r="F143" s="8" t="s">
        <v>52</v>
      </c>
      <c r="G143" s="25">
        <v>0</v>
      </c>
      <c r="H143" s="8" t="s">
        <v>52</v>
      </c>
      <c r="I143" s="25">
        <v>0</v>
      </c>
      <c r="J143" s="8" t="s">
        <v>52</v>
      </c>
      <c r="K143" s="25">
        <v>0</v>
      </c>
      <c r="L143" s="8" t="s">
        <v>52</v>
      </c>
      <c r="M143" s="25">
        <v>165000</v>
      </c>
      <c r="N143" s="8" t="s">
        <v>52</v>
      </c>
      <c r="O143" s="25">
        <f t="shared" si="5"/>
        <v>165000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8" t="s">
        <v>1784</v>
      </c>
      <c r="X143" s="8" t="s">
        <v>52</v>
      </c>
      <c r="Y143" s="2" t="s">
        <v>52</v>
      </c>
      <c r="Z143" s="2" t="s">
        <v>52</v>
      </c>
      <c r="AA143" s="26"/>
      <c r="AB143" s="2" t="s">
        <v>52</v>
      </c>
    </row>
    <row r="144" spans="1:28" ht="30" customHeight="1">
      <c r="A144" s="8" t="s">
        <v>360</v>
      </c>
      <c r="B144" s="8" t="s">
        <v>358</v>
      </c>
      <c r="C144" s="8" t="s">
        <v>359</v>
      </c>
      <c r="D144" s="24" t="s">
        <v>89</v>
      </c>
      <c r="E144" s="25">
        <v>0</v>
      </c>
      <c r="F144" s="8" t="s">
        <v>52</v>
      </c>
      <c r="G144" s="25">
        <v>0</v>
      </c>
      <c r="H144" s="8" t="s">
        <v>52</v>
      </c>
      <c r="I144" s="25">
        <v>0</v>
      </c>
      <c r="J144" s="8" t="s">
        <v>52</v>
      </c>
      <c r="K144" s="25">
        <v>0</v>
      </c>
      <c r="L144" s="8" t="s">
        <v>52</v>
      </c>
      <c r="M144" s="25">
        <v>129000</v>
      </c>
      <c r="N144" s="8" t="s">
        <v>52</v>
      </c>
      <c r="O144" s="25">
        <f t="shared" si="5"/>
        <v>129000</v>
      </c>
      <c r="P144" s="25">
        <v>0</v>
      </c>
      <c r="Q144" s="25">
        <v>0</v>
      </c>
      <c r="R144" s="25">
        <v>0</v>
      </c>
      <c r="S144" s="25">
        <v>0</v>
      </c>
      <c r="T144" s="25">
        <v>0</v>
      </c>
      <c r="U144" s="25">
        <v>0</v>
      </c>
      <c r="V144" s="25">
        <v>0</v>
      </c>
      <c r="W144" s="8" t="s">
        <v>1785</v>
      </c>
      <c r="X144" s="8" t="s">
        <v>52</v>
      </c>
      <c r="Y144" s="2" t="s">
        <v>52</v>
      </c>
      <c r="Z144" s="2" t="s">
        <v>52</v>
      </c>
      <c r="AA144" s="26"/>
      <c r="AB144" s="2" t="s">
        <v>52</v>
      </c>
    </row>
    <row r="145" spans="1:28" ht="30" customHeight="1">
      <c r="A145" s="8" t="s">
        <v>321</v>
      </c>
      <c r="B145" s="8" t="s">
        <v>320</v>
      </c>
      <c r="C145" s="8" t="s">
        <v>52</v>
      </c>
      <c r="D145" s="24" t="s">
        <v>52</v>
      </c>
      <c r="E145" s="25">
        <v>0</v>
      </c>
      <c r="F145" s="8" t="s">
        <v>52</v>
      </c>
      <c r="G145" s="25">
        <v>0</v>
      </c>
      <c r="H145" s="8" t="s">
        <v>52</v>
      </c>
      <c r="I145" s="25">
        <v>0</v>
      </c>
      <c r="J145" s="8" t="s">
        <v>52</v>
      </c>
      <c r="K145" s="25">
        <v>0</v>
      </c>
      <c r="L145" s="8" t="s">
        <v>52</v>
      </c>
      <c r="M145" s="25">
        <v>0</v>
      </c>
      <c r="N145" s="8" t="s">
        <v>52</v>
      </c>
      <c r="O145" s="25">
        <v>0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0</v>
      </c>
      <c r="W145" s="8" t="s">
        <v>1786</v>
      </c>
      <c r="X145" s="8" t="s">
        <v>52</v>
      </c>
      <c r="Y145" s="2" t="s">
        <v>52</v>
      </c>
      <c r="Z145" s="2" t="s">
        <v>52</v>
      </c>
      <c r="AA145" s="26"/>
      <c r="AB145" s="2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15</vt:i4>
      </vt:variant>
    </vt:vector>
  </HeadingPairs>
  <TitlesOfParts>
    <vt:vector size="23" baseType="lpstr">
      <vt:lpstr>원가계산</vt:lpstr>
      <vt:lpstr>공종별집계표</vt:lpstr>
      <vt:lpstr>공종별내역서</vt:lpstr>
      <vt:lpstr>일위대가목록</vt:lpstr>
      <vt:lpstr>일위대가</vt:lpstr>
      <vt:lpstr>중기단가목록</vt:lpstr>
      <vt:lpstr>중기단가산출서</vt:lpstr>
      <vt:lpstr>단가대비표</vt:lpstr>
      <vt:lpstr>공종별내역서!Print_Area</vt:lpstr>
      <vt:lpstr>공종별집계표!Print_Area</vt:lpstr>
      <vt:lpstr>단가대비표!Print_Area</vt:lpstr>
      <vt:lpstr>원가계산!Print_Area</vt:lpstr>
      <vt:lpstr>일위대가!Print_Area</vt:lpstr>
      <vt:lpstr>일위대가목록!Print_Area</vt:lpstr>
      <vt:lpstr>중기단가목록!Print_Area</vt:lpstr>
      <vt:lpstr>중기단가산출서!Print_Area</vt:lpstr>
      <vt:lpstr>공종별내역서!Print_Titles</vt:lpstr>
      <vt:lpstr>공종별집계표!Print_Titles</vt:lpstr>
      <vt:lpstr>단가대비표!Print_Titles</vt:lpstr>
      <vt:lpstr>일위대가!Print_Titles</vt:lpstr>
      <vt:lpstr>일위대가목록!Print_Titles</vt:lpstr>
      <vt:lpstr>중기단가목록!Print_Titles</vt:lpstr>
      <vt:lpstr>중기단가산출서!Print_Titles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User_3</cp:lastModifiedBy>
  <cp:lastPrinted>2019-08-20T04:43:15Z</cp:lastPrinted>
  <dcterms:created xsi:type="dcterms:W3CDTF">2019-08-17T07:57:56Z</dcterms:created>
  <dcterms:modified xsi:type="dcterms:W3CDTF">2019-08-20T05:03:36Z</dcterms:modified>
</cp:coreProperties>
</file>