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390" activeTab="1"/>
  </bookViews>
  <sheets>
    <sheet name="갑지" sheetId="12" r:id="rId1"/>
    <sheet name="원가" sheetId="11" r:id="rId2"/>
    <sheet name="집계표" sheetId="2" r:id="rId3"/>
    <sheet name="내역서" sheetId="1" r:id="rId4"/>
    <sheet name="노임근거" sheetId="4" r:id="rId5"/>
    <sheet name="산출서" sheetId="9" state="hidden" r:id="rId6"/>
    <sheet name="일대목차" sheetId="15" r:id="rId7"/>
    <sheet name="일위대가" sheetId="14" r:id="rId8"/>
    <sheet name="일위노임" sheetId="13" r:id="rId9"/>
    <sheet name="단가조사" sheetId="5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">#REF!</definedName>
    <definedName name="_1">#N/A</definedName>
    <definedName name="_15A">#REF!</definedName>
    <definedName name="_1공장">#REF!</definedName>
    <definedName name="_2공장">#REF!</definedName>
    <definedName name="_3공장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D01">#REF!</definedName>
    <definedName name="_D02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E01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I01">#REF!</definedName>
    <definedName name="_J01">#REF!</definedName>
    <definedName name="_K01">#REF!</definedName>
    <definedName name="_Key1" hidden="1">#REF!</definedName>
    <definedName name="_Key2" hidden="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M01">#REF!</definedName>
    <definedName name="_M02">#REF!</definedName>
    <definedName name="_M03">#REF!</definedName>
    <definedName name="_M04">#REF!</definedName>
    <definedName name="_NMB96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C3">#REF!</definedName>
    <definedName name="_Order1" hidden="1">255</definedName>
    <definedName name="_Order2" hidden="1">255</definedName>
    <definedName name="_p01">#REF!</definedName>
    <definedName name="_q0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hidden="1">#REF!</definedName>
    <definedName name="\a">#REF!</definedName>
    <definedName name="\c">#REF!</definedName>
    <definedName name="\d">#N/A</definedName>
    <definedName name="\e">#N/A</definedName>
    <definedName name="\l">#REF!</definedName>
    <definedName name="\m">#REF!</definedName>
    <definedName name="\p">#REF!</definedName>
    <definedName name="\q">#REF!</definedName>
    <definedName name="\S">#REF!</definedName>
    <definedName name="\u">#N/A</definedName>
    <definedName name="\x" localSheetId="2">#REF!</definedName>
    <definedName name="\x">#REF!</definedName>
    <definedName name="\z" localSheetId="2">#REF!</definedName>
    <definedName name="\z">#REF!</definedName>
    <definedName name="A" localSheetId="2">#REF!</definedName>
    <definedName name="A">[1]단가산출!#REF!</definedName>
    <definedName name="a.가설경비">#REF!</definedName>
    <definedName name="a.가설공사">#REF!</definedName>
    <definedName name="a.가설노무">#REF!</definedName>
    <definedName name="a.가설재료">#REF!</definedName>
    <definedName name="a.간노">#REF!</definedName>
    <definedName name="a.간노1">#REF!</definedName>
    <definedName name="a.간노2">#REF!</definedName>
    <definedName name="a.공명">#REF!</definedName>
    <definedName name="a.공명1">#REF!</definedName>
    <definedName name="a.공사명">#REF!</definedName>
    <definedName name="aa" localSheetId="2">#REF!</definedName>
    <definedName name="AA">[2]기본DATA!#REF!</definedName>
    <definedName name="aaa">#REF!</definedName>
    <definedName name="AAD">[2]기본DATA!#REF!</definedName>
    <definedName name="abc">#REF!</definedName>
    <definedName name="AC">[2]기본DATA!#REF!</definedName>
    <definedName name="ACD">[2]기본DATA!#REF!</definedName>
    <definedName name="AE">[2]기본DATA!#REF!</definedName>
    <definedName name="AED">[2]기본DATA!#REF!</definedName>
    <definedName name="AG">[2]기본DATA!#REF!</definedName>
    <definedName name="AGD">[2]기본DATA!#REF!</definedName>
    <definedName name="AI">[2]기본DATA!#REF!</definedName>
    <definedName name="AID">[2]기본DATA!#REF!</definedName>
    <definedName name="AK">[2]기본DATA!#REF!</definedName>
    <definedName name="AKD">[2]기본DATA!#REF!</definedName>
    <definedName name="AM">[2]기본DATA!#REF!</definedName>
    <definedName name="AMD">[2]기본DATA!#REF!</definedName>
    <definedName name="AO">[2]기본DATA!#REF!</definedName>
    <definedName name="AOD">[2]기본DATA!#REF!</definedName>
    <definedName name="AQ">[2]기본DATA!#REF!</definedName>
    <definedName name="AQD">[2]기본DATA!#REF!</definedName>
    <definedName name="AS">[2]기본DATA!#REF!</definedName>
    <definedName name="AS12.5">#REF!</definedName>
    <definedName name="asd">#REF!</definedName>
    <definedName name="ASS">#REF!</definedName>
    <definedName name="AU">[2]기본DATA!#REF!</definedName>
    <definedName name="AUD">[2]기본DATA!#REF!</definedName>
    <definedName name="AW">[2]기본DATA!#REF!</definedName>
    <definedName name="AWD">[2]기본DATA!#REF!</definedName>
    <definedName name="B">#N/A</definedName>
    <definedName name="B1B">#REF!</definedName>
    <definedName name="B2B">#REF!</definedName>
    <definedName name="B3B">#REF!</definedName>
    <definedName name="B4B">#REF!</definedName>
    <definedName name="B5B">#REF!</definedName>
    <definedName name="B6B">#REF!</definedName>
    <definedName name="B7B">#REF!</definedName>
    <definedName name="BC">[2]기본DATA!#REF!</definedName>
    <definedName name="BE">[2]기본DATA!#REF!</definedName>
    <definedName name="BED">[2]기본DATA!#REF!</definedName>
    <definedName name="BM_TOTAL">SUM(#REF!+#REF!)</definedName>
    <definedName name="BOM_OF_ECP">#REF!</definedName>
    <definedName name="C_">#N/A</definedName>
    <definedName name="cable" localSheetId="2">#REF!</definedName>
    <definedName name="CABLE">[2]기본DATA!#REF!</definedName>
    <definedName name="CCC">#REF!</definedName>
    <definedName name="CDT">[2]기본DATA!#REF!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N">#REF!</definedName>
    <definedName name="COPY990">#REF!</definedName>
    <definedName name="Creeping">#REF!</definedName>
    <definedName name="Creeping_redfescue">#REF!</definedName>
    <definedName name="_xlnm.Criteria">#REF!</definedName>
    <definedName name="cvb">[3]토공!$A$1:$IV$2</definedName>
    <definedName name="DANGA">[2]기본DATA!#REF!,[2]기본DATA!#REF!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_xlnm.Database" localSheetId="2">#REF!</definedName>
    <definedName name="_xlnm.Database">#REF!</definedName>
    <definedName name="database2">#REF!</definedName>
    <definedName name="databasea">#REF!</definedName>
    <definedName name="ddd">#REF!</definedName>
    <definedName name="DIA">#REF!</definedName>
    <definedName name="edit__home__R_int__end__100_.5__100">#REF!</definedName>
    <definedName name="ee">#REF!</definedName>
    <definedName name="ELP">#REF!</definedName>
    <definedName name="ert">#REF!</definedName>
    <definedName name="ETC">#REF!</definedName>
    <definedName name="_xlnm.Extract">#REF!</definedName>
    <definedName name="F_CODE">#N/A</definedName>
    <definedName name="F_CODE1">#REF!</definedName>
    <definedName name="F_DES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#N/A</definedName>
    <definedName name="F_SOS">#N/A</definedName>
    <definedName name="F_TMOD">#REF!</definedName>
    <definedName name="F_TQTY">#N/A</definedName>
    <definedName name="F_TUNIT">#REF!</definedName>
    <definedName name="F1F">#REF!</definedName>
    <definedName name="F2F">#REF!</definedName>
    <definedName name="F3F">#REF!</definedName>
    <definedName name="FEEL">#REF!</definedName>
    <definedName name="FFF" hidden="1">{#N/A,#N/A,FALSE,"교리2"}</definedName>
    <definedName name="FG">[2]기본DATA!#REF!</definedName>
    <definedName name="FGD">[2]기본DATA!#REF!</definedName>
    <definedName name="FN">#REF!</definedName>
    <definedName name="H">#REF!</definedName>
    <definedName name="H1H">#REF!</definedName>
    <definedName name="H2H">#REF!</definedName>
    <definedName name="H3H">#REF!</definedName>
    <definedName name="H4H">#REF!</definedName>
    <definedName name="HH">#REF!</definedName>
    <definedName name="HS">#REF!</definedName>
    <definedName name="htc_단가표_List">#REF!</definedName>
    <definedName name="I">[2]기본DATA!#REF!</definedName>
    <definedName name="ID">[2]기본DATA!#REF!,[2]기본DATA!#REF!</definedName>
    <definedName name="INSUL_FLANGE">ROUND(((#REF!+2*#REF!)*3.141*#REF!+2*3.141*(#REF!+2*#REF!)^2/4)/1000000,3)</definedName>
    <definedName name="INSUL_VALVE">ROUND(2*(#REF!*(#REF!+2*#REF!)+(#REF!*#REF!)+(#REF!+2*#REF!)*(#REF!+2*#REF!))/1000000,3)</definedName>
    <definedName name="ITEM">[4]ITEM!$A$11:$H$60</definedName>
    <definedName name="J">#REF!</definedName>
    <definedName name="J_D">[2]기본DATA!#REF!</definedName>
    <definedName name="JH">#REF!</definedName>
    <definedName name="JJ">#REF!</definedName>
    <definedName name="jkl">#REF!</definedName>
    <definedName name="JUL">#REF!</definedName>
    <definedName name="K">[2]기본DATA!#REF!</definedName>
    <definedName name="K_D">[2]기본DATA!#REF!</definedName>
    <definedName name="KD">[2]기본DATA!#REF!</definedName>
    <definedName name="KK">#REF!</definedName>
    <definedName name="L1AS">#REF!</definedName>
    <definedName name="L1L">#REF!</definedName>
    <definedName name="L2L">#REF!</definedName>
    <definedName name="L3L">#REF!</definedName>
    <definedName name="L4L">#REF!</definedName>
    <definedName name="LS_FIT">3.14*(#REF!+(2*#REF!))/1000*#REF!*1.1</definedName>
    <definedName name="LS_FLANGE">ROUND(((3.141*(#REF!+2*#REF!)*(#REF!+2*#REF!))+(2*3.141*(#REF!+2*#REF!)^2/4))/1000000,3)</definedName>
    <definedName name="LS_PIPE">3.14*(#REF!+(2*#REF!))/1000*#REF!*1.1</definedName>
    <definedName name="LS_TOTAL">SUM(#REF!+#REF!)</definedName>
    <definedName name="LS_VALVE">ROUND(2*((#REF!+2*#REF!)*(#REF!+2*#REF!)+(#REF!+2*#REF!)*(#REF!+2*#REF!)+(#REF!+2*#REF!)*(#REF!+2*#REF!))/1000000,3)</definedName>
    <definedName name="M">[2]기본DATA!#REF!</definedName>
    <definedName name="MA">#REF!</definedName>
    <definedName name="MD">[2]기본DATA!#REF!</definedName>
    <definedName name="mm" hidden="1">{#N/A,#N/A,TRUE,"토적및재료집계";#N/A,#N/A,TRUE,"토적및재료집계";#N/A,#N/A,TRUE,"단위량"}</definedName>
    <definedName name="MONEY">[2]기본DATA!#REF!,[2]기본DATA!#REF!</definedName>
    <definedName name="N_D">[2]기본DATA!#REF!</definedName>
    <definedName name="NMB">[2]기본DATA!#REF!</definedName>
    <definedName name="NOMUBY">#REF!</definedName>
    <definedName name="OA">#REF!</definedName>
    <definedName name="OB">#REF!</definedName>
    <definedName name="OC">#REF!</definedName>
    <definedName name="OD">#REF!:#REF!</definedName>
    <definedName name="OO">#REF!</definedName>
    <definedName name="OOO">#REF!</definedName>
    <definedName name="OT">#REF!</definedName>
    <definedName name="P">[2]기본DATA!#REF!</definedName>
    <definedName name="PAVE">#REF!</definedName>
    <definedName name="PD">[2]기본DATA!#REF!</definedName>
    <definedName name="PE">#REF!</definedName>
    <definedName name="Perennial">#REF!</definedName>
    <definedName name="Perennial_rydgrass">#REF!</definedName>
    <definedName name="PET">#REF!</definedName>
    <definedName name="PH">#REF!</definedName>
    <definedName name="PIPE">#REF!</definedName>
    <definedName name="PL">#REF!</definedName>
    <definedName name="PLANT_JE_GWAN_GONG">#REF!</definedName>
    <definedName name="PN">#REF!</definedName>
    <definedName name="POOM">[2]기본DATA!#REF!</definedName>
    <definedName name="pp">#REF!,#REF!</definedName>
    <definedName name="PPP">#REF!</definedName>
    <definedName name="_xlnm.Print_Area" localSheetId="0">갑지!$A$1:$J$24</definedName>
    <definedName name="_xlnm.Print_Area" localSheetId="3">내역서!$A$1:$L$104</definedName>
    <definedName name="_xlnm.Print_Area" localSheetId="4">노임근거!$D$1:$O$21</definedName>
    <definedName name="_xlnm.Print_Area" localSheetId="9">단가조사!$A$1:$R$72</definedName>
    <definedName name="_xlnm.Print_Area" localSheetId="5">산출서!$A$1:$P$22</definedName>
    <definedName name="_xlnm.Print_Area" localSheetId="8">일위노임!$A$1:$T$29</definedName>
    <definedName name="_xlnm.Print_Area" localSheetId="7">일위대가!$A$1:$P$104</definedName>
    <definedName name="_xlnm.Print_Area" localSheetId="2">집계표!$A$1:$K$17</definedName>
    <definedName name="_xlnm.Print_Area">#REF!</definedName>
    <definedName name="Print_Area_MI" localSheetId="2">#REF!</definedName>
    <definedName name="Print_Area_MI">#REF!</definedName>
    <definedName name="_xlnm.Print_Titles" localSheetId="3">내역서!$1:$4</definedName>
    <definedName name="_xlnm.Print_Titles">#REF!</definedName>
    <definedName name="PRINT_TITLES_MI" localSheetId="2">#REF!</definedName>
    <definedName name="Print_Titles_MI">#REF!</definedName>
    <definedName name="PRO2CK">#REF!</definedName>
    <definedName name="PT">#REF!</definedName>
    <definedName name="PUM">[2]기본DATA!#REF!</definedName>
    <definedName name="q">#REF!</definedName>
    <definedName name="qq">#REF!</definedName>
    <definedName name="qqqq">#REF!</definedName>
    <definedName name="QQQQQ">#REF!</definedName>
    <definedName name="qw">#REF!</definedName>
    <definedName name="_xlnm.Recorder">#REF!</definedName>
    <definedName name="RM_D">[2]기본DATA!#REF!</definedName>
    <definedName name="RRR">#REF!</definedName>
    <definedName name="S">[2]기본DATA!#REF!</definedName>
    <definedName name="S2L">#REF!</definedName>
    <definedName name="SD">[2]기본DATA!#REF!</definedName>
    <definedName name="SHT">#REF!</definedName>
    <definedName name="ss">#REF!</definedName>
    <definedName name="SSS">#REF!</definedName>
    <definedName name="SUS_BAND">3.14*(#REF!+(2*#REF!))/1000*#REF!/0.25*1.1</definedName>
    <definedName name="SUS_CLIP">#REF!/0.25</definedName>
    <definedName name="SUS_SCREW">#REF!/0.2</definedName>
    <definedName name="SUS_WIRE">3.14*(#REF!+(2*#REF!))/1000*#REF!/0.25*1.1</definedName>
    <definedName name="T">#REF!</definedName>
    <definedName name="T_BAR">#REF!</definedName>
    <definedName name="Tall">#REF!</definedName>
    <definedName name="Tall_lesue">#REF!</definedName>
    <definedName name="TBAR">#REF!</definedName>
    <definedName name="test">#REF!</definedName>
    <definedName name="THK">IF(#REF!+2*#REF!&gt;=750,"0.8t","0.6t")</definedName>
    <definedName name="TO">#REF!</definedName>
    <definedName name="TTT">#REF!</definedName>
    <definedName name="TYU">#N/A</definedName>
    <definedName name="U">[2]기본DATA!#REF!</definedName>
    <definedName name="UD">[2]기본DATA!#REF!</definedName>
    <definedName name="U볼트">#REF!</definedName>
    <definedName name="U볼트578">#REF!</definedName>
    <definedName name="VVV">#REF!</definedName>
    <definedName name="W">[2]기본DATA!#REF!</definedName>
    <definedName name="WA">#REF!</definedName>
    <definedName name="WD">[2]기본DATA!#REF!</definedName>
    <definedName name="WIRE">[2]기본DATA!#REF!</definedName>
    <definedName name="WL">#REF!</definedName>
    <definedName name="WN">#REF!</definedName>
    <definedName name="wrn.고희석." hidden="1">{#N/A,#N/A,FALSE,"교리2"}</definedName>
    <definedName name="wrn.교육청." hidden="1">{#N/A,#N/A,FALSE,"전력간선"}</definedName>
    <definedName name="wrn.신용찬." hidden="1">{#N/A,#N/A,TRUE,"토적및재료집계";#N/A,#N/A,TRUE,"토적및재료집계";#N/A,#N/A,TRUE,"단위량"}</definedName>
    <definedName name="WW">#REF!</definedName>
    <definedName name="XlDlg">1</definedName>
    <definedName name="xxx">#REF!</definedName>
    <definedName name="Y">[2]기본DATA!#REF!</definedName>
    <definedName name="YD">[2]기본DATA!#REF!</definedName>
    <definedName name="YU">#N/A</definedName>
    <definedName name="ZP">#REF!</definedName>
    <definedName name="ㄱ">#REF!</definedName>
    <definedName name="ㄱ_형강">#REF!</definedName>
    <definedName name="ㄱ형강">#REF!</definedName>
    <definedName name="가구공사소계">#REF!</definedName>
    <definedName name="가로등부표2">#REF!,#REF!</definedName>
    <definedName name="가설경비">#REF!</definedName>
    <definedName name="가설공사">#REF!</definedName>
    <definedName name="가설공사합계">#REF!</definedName>
    <definedName name="가설노">#REF!</definedName>
    <definedName name="가설노무">#REF!</definedName>
    <definedName name="가설사무실">#REF!</definedName>
    <definedName name="가설재">#REF!</definedName>
    <definedName name="가설재료">#REF!</definedName>
    <definedName name="각재_육송">#REF!</definedName>
    <definedName name="간노">#REF!</definedName>
    <definedName name="간노1">#REF!</definedName>
    <definedName name="간노2">#REF!</definedName>
    <definedName name="간접노무비" localSheetId="2">#REF!</definedName>
    <definedName name="간접노무비">#REF!</definedName>
    <definedName name="간접노무비요율">#REF!</definedName>
    <definedName name="간접노무비표">#REF!</definedName>
    <definedName name="감나무">#REF!</definedName>
    <definedName name="강관경">#REF!</definedName>
    <definedName name="강관노">#REF!</definedName>
    <definedName name="강관선경">#REF!</definedName>
    <definedName name="강관선노">#REF!</definedName>
    <definedName name="강관선재">#REF!</definedName>
    <definedName name="강관재">#REF!</definedName>
    <definedName name="개">#N/A</definedName>
    <definedName name="개나리">#REF!</definedName>
    <definedName name="개월">BlankMacro1</definedName>
    <definedName name="건축" hidden="1">{#N/A,#N/A,TRUE,"토적및재료집계";#N/A,#N/A,TRUE,"토적및재료집계";#N/A,#N/A,TRUE,"단위량"}</definedName>
    <definedName name="건축경">#REF!</definedName>
    <definedName name="건축노">#REF!</definedName>
    <definedName name="건축재">#REF!</definedName>
    <definedName name="건축총">#REF!</definedName>
    <definedName name="겉지">#N/A</definedName>
    <definedName name="경비율">#REF!</definedName>
    <definedName name="경비합">#REF!</definedName>
    <definedName name="경유">#REF!</definedName>
    <definedName name="계획표">#REF!</definedName>
    <definedName name="고재">#REF!</definedName>
    <definedName name="고케">#REF!</definedName>
    <definedName name="공___종">#REF!</definedName>
    <definedName name="공급가액">#REF!</definedName>
    <definedName name="공노">#REF!</definedName>
    <definedName name="공명">#REF!</definedName>
    <definedName name="공명1">#REF!</definedName>
    <definedName name="공사명">#REF!</definedName>
    <definedName name="공사비">#REF!</definedName>
    <definedName name="공사원가계산서" hidden="1">{#N/A,#N/A,TRUE,"토적및재료집계";#N/A,#N/A,TRUE,"토적및재료집계";#N/A,#N/A,TRUE,"단위량"}</definedName>
    <definedName name="공재">#REF!</definedName>
    <definedName name="공정량">#REF!</definedName>
    <definedName name="공종갯수">#REF!</definedName>
    <definedName name="공통가설공사">#REF!</definedName>
    <definedName name="공통가설합계">#REF!</definedName>
    <definedName name="공통경비">#REF!</definedName>
    <definedName name="공통노무비">#REF!</definedName>
    <definedName name="공통재료비">#REF!</definedName>
    <definedName name="관급" localSheetId="2">#REF!,#REF!,#REF!</definedName>
    <definedName name="관급">#REF!,#REF!,#REF!</definedName>
    <definedName name="관급액">#REF!</definedName>
    <definedName name="관급자재대">관급자재대</definedName>
    <definedName name="관급자재비">#REF!</definedName>
    <definedName name="관련서류">#N/A</definedName>
    <definedName name="관로총괄">#REF!</definedName>
    <definedName name="관목계">#REF!</definedName>
    <definedName name="광명">#REF!</definedName>
    <definedName name="교량">[5]토공!$A$1:$IV$2</definedName>
    <definedName name="교량2">[5]토공!$A$1:$IV$2</definedName>
    <definedName name="교량명">#REF!</definedName>
    <definedName name="교량받침">#N/A</definedName>
    <definedName name="교량받침1">#N/A</definedName>
    <definedName name="교량받침이다">#N/A</definedName>
    <definedName name="교목계">#REF!</definedName>
    <definedName name="구매자재비">#REF!</definedName>
    <definedName name="구분">BlankMacro1</definedName>
    <definedName name="구분1">BlankMacro1</definedName>
    <definedName name="구조물공">#REF!</definedName>
    <definedName name="금마타리">#REF!</definedName>
    <definedName name="금속A소계">#REF!</definedName>
    <definedName name="금속B소계">#REF!</definedName>
    <definedName name="금속C소계">#REF!</definedName>
    <definedName name="금속D소계">#REF!</definedName>
    <definedName name="금속E소계">#REF!</definedName>
    <definedName name="금속경비">#REF!</definedName>
    <definedName name="금속공사">#REF!</definedName>
    <definedName name="금속노">#REF!</definedName>
    <definedName name="금속노무">#REF!</definedName>
    <definedName name="금속재">#REF!</definedName>
    <definedName name="금속재료">#REF!</definedName>
    <definedName name="기경">#REF!</definedName>
    <definedName name="기경1">#REF!</definedName>
    <definedName name="기계3">BlankMacro1</definedName>
    <definedName name="기계견적기준">#N/A</definedName>
    <definedName name="기노">#REF!</definedName>
    <definedName name="기노1">#REF!</definedName>
    <definedName name="기성내역">#N/A</definedName>
    <definedName name="기성집계">#REF!</definedName>
    <definedName name="기이">#REF!</definedName>
    <definedName name="기재">#REF!</definedName>
    <definedName name="기재1">#REF!</definedName>
    <definedName name="기초공사">#REF!</definedName>
    <definedName name="기초단가">#REF!</definedName>
    <definedName name="기초단가1">#REF!</definedName>
    <definedName name="기초액">#REF!</definedName>
    <definedName name="기타">#REF!</definedName>
    <definedName name="기타1">#REF!</definedName>
    <definedName name="기타2">#REF!</definedName>
    <definedName name="기타경비">#REF!</definedName>
    <definedName name="기타경비요율">#REF!</definedName>
    <definedName name="기타경비표">#REF!</definedName>
    <definedName name="기타공사">#REF!</definedName>
    <definedName name="기타노">#REF!</definedName>
    <definedName name="기타재">#REF!</definedName>
    <definedName name="꼬치">#REF!</definedName>
    <definedName name="꽃창포">#REF!</definedName>
    <definedName name="꽃향유">#REF!</definedName>
    <definedName name="ㄴㄴㄴ" hidden="1">{#N/A,#N/A,FALSE,"전력간선"}</definedName>
    <definedName name="남덕">BlankMacro1</definedName>
    <definedName name="남덕1">BlankMacro1</definedName>
    <definedName name="남덕2">BlankMacro1</definedName>
    <definedName name="내부비계경">#REF!</definedName>
    <definedName name="내부비계노">#REF!</definedName>
    <definedName name="내부비계재">#REF!</definedName>
    <definedName name="내부판넬_목재문">#REF!</definedName>
    <definedName name="내부판넬_벽">#REF!</definedName>
    <definedName name="내역">#REF!</definedName>
    <definedName name="내역2">#REF!</definedName>
    <definedName name="내전">#REF!</definedName>
    <definedName name="노무비">#REF!</definedName>
    <definedName name="노무비합">#REF!</definedName>
    <definedName name="노부비">#REF!</definedName>
    <definedName name="노임">#REF!</definedName>
    <definedName name="노임1">BlankMacro1</definedName>
    <definedName name="녹막이페인트">#REF!</definedName>
    <definedName name="눈주목">#REF!</definedName>
    <definedName name="느티나무">#REF!</definedName>
    <definedName name="ㄷ" hidden="1">{#N/A,#N/A,TRUE,"토적및재료집계";#N/A,#N/A,TRUE,"토적및재료집계";#N/A,#N/A,TRUE,"단위량"}</definedName>
    <definedName name="단가">#REF!</definedName>
    <definedName name="단가비교표">#REF!,#REF!</definedName>
    <definedName name="단가산출">#N/A</definedName>
    <definedName name="단가산출서">#N/A</definedName>
    <definedName name="단열S경">#REF!</definedName>
    <definedName name="단열S노">#REF!</definedName>
    <definedName name="단열S재">#REF!</definedName>
    <definedName name="단열W경">#REF!</definedName>
    <definedName name="단열W노">#REF!</definedName>
    <definedName name="단열W재">#REF!</definedName>
    <definedName name="단열경">#REF!</definedName>
    <definedName name="단열노">#REF!</definedName>
    <definedName name="단열재">#REF!</definedName>
    <definedName name="단위량">#REF!</definedName>
    <definedName name="대나무">#REF!</definedName>
    <definedName name="대덕">#N/A</definedName>
    <definedName name="도금비">#REF!</definedName>
    <definedName name="도금비1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배소계">#REF!</definedName>
    <definedName name="도장경비">#REF!</definedName>
    <definedName name="도장공사">#REF!</definedName>
    <definedName name="도장노">#REF!</definedName>
    <definedName name="도장노무">#REF!</definedName>
    <definedName name="도장소계">#REF!</definedName>
    <definedName name="도장재">#REF!</definedName>
    <definedName name="도장재료">#REF!</definedName>
    <definedName name="돌단풍">#REF!</definedName>
    <definedName name="동구연숩" hidden="1">{#N/A,#N/A,FALSE,"전력간선"}</definedName>
    <definedName name="되메우기경">#REF!</definedName>
    <definedName name="되메우기노">#REF!</definedName>
    <definedName name="되메우기재">#REF!</definedName>
    <definedName name="ㄹ" hidden="1">{#N/A,#N/A,TRUE,"토적및재료집계";#N/A,#N/A,TRUE,"토적및재료집계";#N/A,#N/A,TRUE,"단위량"}</definedName>
    <definedName name="라바콘">#REF!</definedName>
    <definedName name="램프">[6]단가조사!#REF!</definedName>
    <definedName name="레미콘">#REF!</definedName>
    <definedName name="루우프시트">#REF!</definedName>
    <definedName name="ㅀ" hidden="1">{#N/A,#N/A,TRUE,"토적및재료집계";#N/A,#N/A,TRUE,"토적및재료집계";#N/A,#N/A,TRUE,"단위량"}</definedName>
    <definedName name="ㅁ1" localSheetId="2">#REF!</definedName>
    <definedName name="ㅁ1">[7]견적서1!#REF!</definedName>
    <definedName name="ㅁ440">#REF!</definedName>
    <definedName name="ㅁ450">'[8]내역서(삼호)'!#REF!</definedName>
    <definedName name="ㅁ500">'[8]내역서(삼호)'!#REF!</definedName>
    <definedName name="ㅁ8529">#REF!</definedName>
    <definedName name="마대">#REF!</definedName>
    <definedName name="매크로10">#REF!</definedName>
    <definedName name="매크로11">#REF!</definedName>
    <definedName name="매크로12">#REF!</definedName>
    <definedName name="매크로13">#REF!</definedName>
    <definedName name="매크로14">#REF!</definedName>
    <definedName name="매크로15">#REF!</definedName>
    <definedName name="매크로2">#REF!</definedName>
    <definedName name="매크로5">#REF!</definedName>
    <definedName name="매크로6">#REF!</definedName>
    <definedName name="매크로7">#REF!</definedName>
    <definedName name="매크로8">#REF!</definedName>
    <definedName name="매크로9">#REF!</definedName>
    <definedName name="맥문동">#REF!</definedName>
    <definedName name="메1">#REF!</definedName>
    <definedName name="모과나무">#REF!</definedName>
    <definedName name="모래">#REF!</definedName>
    <definedName name="목공">#N/A</definedName>
    <definedName name="목공경비">#REF!</definedName>
    <definedName name="목공노무">#REF!</definedName>
    <definedName name="목공사">#REF!</definedName>
    <definedName name="목공사소계">#REF!</definedName>
    <definedName name="목공재료">#REF!</definedName>
    <definedName name="목백합">#REF!</definedName>
    <definedName name="무궁화">#REF!</definedName>
    <definedName name="미수리">#REF!</definedName>
    <definedName name="미장B공과잡비">#REF!</definedName>
    <definedName name="미장B소계">#REF!</definedName>
    <definedName name="미장C소계">#REF!</definedName>
    <definedName name="미장경비">#REF!</definedName>
    <definedName name="미장공과잡비">#REF!</definedName>
    <definedName name="미장공사">#REF!</definedName>
    <definedName name="미장노">#REF!</definedName>
    <definedName name="미장노무">#REF!</definedName>
    <definedName name="미장소계">#REF!</definedName>
    <definedName name="미장재">#REF!</definedName>
    <definedName name="미장재료">#REF!</definedName>
    <definedName name="ㅂ" hidden="1">{#N/A,#N/A,TRUE,"토적및재료집계";#N/A,#N/A,TRUE,"토적및재료집계";#N/A,#N/A,TRUE,"단위량"}</definedName>
    <definedName name="바닥재소계">#REF!</definedName>
    <definedName name="바보">#REF!</definedName>
    <definedName name="박공판넬">#REF!</definedName>
    <definedName name="박태기">#REF!</definedName>
    <definedName name="받침철물">#REF!</definedName>
    <definedName name="발주">#N/A</definedName>
    <definedName name="발주내역">#N/A</definedName>
    <definedName name="발주의뢰내역">#N/A</definedName>
    <definedName name="방수경비">#REF!</definedName>
    <definedName name="방수공과잡비">#REF!</definedName>
    <definedName name="방수공사">#REF!</definedName>
    <definedName name="방수노">#REF!</definedName>
    <definedName name="방수노무">#REF!</definedName>
    <definedName name="방수미장공사">#REF!</definedName>
    <definedName name="방수소계">#REF!</definedName>
    <definedName name="방수재">#REF!</definedName>
    <definedName name="방수재료">#REF!</definedName>
    <definedName name="방습경">#REF!</definedName>
    <definedName name="방습노">#REF!</definedName>
    <definedName name="방습재">#REF!</definedName>
    <definedName name="방진고무">#REF!</definedName>
    <definedName name="배">#REF!</definedName>
    <definedName name="배롱나무">#REF!</definedName>
    <definedName name="배수공">#REF!</definedName>
    <definedName name="배전">#REF!</definedName>
    <definedName name="번호">#REF!</definedName>
    <definedName name="베이스찬넬">#REF!</definedName>
    <definedName name="벽돌소경">#REF!</definedName>
    <definedName name="벽돌소노">#REF!</definedName>
    <definedName name="벽돌소재">#REF!</definedName>
    <definedName name="변경">#REF!</definedName>
    <definedName name="변경비교">#REF!</definedName>
    <definedName name="변경이유서">#N/A</definedName>
    <definedName name="변경이유서1">#N/A</definedName>
    <definedName name="보양경">#REF!</definedName>
    <definedName name="보양노">#REF!</definedName>
    <definedName name="보양바닥경">#REF!</definedName>
    <definedName name="보양바닥노">#REF!</definedName>
    <definedName name="보양바닥재">#REF!</definedName>
    <definedName name="보양재">#REF!</definedName>
    <definedName name="보인">#REF!</definedName>
    <definedName name="복합비료">#REF!</definedName>
    <definedName name="본동경비">#REF!</definedName>
    <definedName name="본동계">#REF!</definedName>
    <definedName name="본동노무">#REF!</definedName>
    <definedName name="본동재료">#REF!</definedName>
    <definedName name="볼트_너트_와샤">#REF!</definedName>
    <definedName name="부">BlankMacro1</definedName>
    <definedName name="부가가치세">#REF!</definedName>
    <definedName name="부가가치세요율">#REF!</definedName>
    <definedName name="부가가치표">#REF!</definedName>
    <definedName name="부대">#REF!</definedName>
    <definedName name="부대2">BlankMacro1</definedName>
    <definedName name="부대경">#REF!</definedName>
    <definedName name="부대공">#REF!</definedName>
    <definedName name="부대노">#REF!</definedName>
    <definedName name="부대재">#REF!</definedName>
    <definedName name="부직포">#REF!</definedName>
    <definedName name="분전반">BlankMacro1</definedName>
    <definedName name="브라인드리벳">#REF!</definedName>
    <definedName name="블레이드_캇타용">#REF!</definedName>
    <definedName name="비계">#REF!</definedName>
    <definedName name="비교5개">#N/A</definedName>
    <definedName name="비목1">#REF!</definedName>
    <definedName name="비목2">#REF!</definedName>
    <definedName name="비목3">#REF!</definedName>
    <definedName name="비목4">#REF!</definedName>
    <definedName name="비목분류">#REF!</definedName>
    <definedName name="비비추">#REF!</definedName>
    <definedName name="비율">#REF!</definedName>
    <definedName name="ㅅ" hidden="1">{#N/A,#N/A,TRUE,"토적및재료집계";#N/A,#N/A,TRUE,"토적및재료집계";#N/A,#N/A,TRUE,"단위량"}</definedName>
    <definedName name="사무소경">#REF!</definedName>
    <definedName name="사무소노">#REF!</definedName>
    <definedName name="사무소재">#REF!</definedName>
    <definedName name="산소">#REF!</definedName>
    <definedName name="산재">#REF!</definedName>
    <definedName name="산재1">#REF!</definedName>
    <definedName name="산재2">#REF!</definedName>
    <definedName name="산재보험료" localSheetId="2">#REF!</definedName>
    <definedName name="산재보험료">#REF!</definedName>
    <definedName name="산재보험료요율">#REF!</definedName>
    <definedName name="산재보험료표">#REF!</definedName>
    <definedName name="산철쭉">#REF!</definedName>
    <definedName name="산출">#REF!</definedName>
    <definedName name="산출경비">#REF!</definedName>
    <definedName name="산출근거">BlankMacro1</definedName>
    <definedName name="산출근거2">BlankMacro1</definedName>
    <definedName name="새끼">#REF!</definedName>
    <definedName name="생경">#REF!</definedName>
    <definedName name="생경1">#REF!</definedName>
    <definedName name="생노">#REF!</definedName>
    <definedName name="생노1">#REF!</definedName>
    <definedName name="생이">#REF!</definedName>
    <definedName name="생재">#REF!</definedName>
    <definedName name="생재1">#REF!</definedName>
    <definedName name="석A소계">#REF!</definedName>
    <definedName name="석B소계">#REF!</definedName>
    <definedName name="석공경비">#REF!</definedName>
    <definedName name="석공노무">#REF!</definedName>
    <definedName name="석공사">#REF!</definedName>
    <definedName name="석공재료">#REF!</definedName>
    <definedName name="석노">#REF!</definedName>
    <definedName name="석재">#REF!</definedName>
    <definedName name="설치간재">#REF!</definedName>
    <definedName name="설치직노">#REF!</definedName>
    <definedName name="설치직재">#REF!</definedName>
    <definedName name="성원수량산출">#N/A</definedName>
    <definedName name="소">#REF!</definedName>
    <definedName name="소B7">#REF!</definedName>
    <definedName name="소계">#REF!</definedName>
    <definedName name="소나무">#REF!</definedName>
    <definedName name="소방">#REF!</definedName>
    <definedName name="소켓트">#REF!</definedName>
    <definedName name="손료">#REF!</definedName>
    <definedName name="수____종">#REF!</definedName>
    <definedName name="수1소B">#REF!</definedName>
    <definedName name="수경단가">#REF!</definedName>
    <definedName name="수경단가1">#REF!</definedName>
    <definedName name="수경일위">#REF!</definedName>
    <definedName name="수량산출">BlankMacro1</definedName>
    <definedName name="수량산출2">BlankMacro1</definedName>
    <definedName name="수량산출5">BlankMacro1</definedName>
    <definedName name="수량산출서">#REF!</definedName>
    <definedName name="수수꽃다리">#REF!</definedName>
    <definedName name="수장경비">#REF!</definedName>
    <definedName name="수장공사">#REF!</definedName>
    <definedName name="수장노">#REF!</definedName>
    <definedName name="수장노무">#REF!</definedName>
    <definedName name="수장재">#REF!</definedName>
    <definedName name="수장재료">#REF!</definedName>
    <definedName name="수정내역">#REF!</definedName>
    <definedName name="수평귀경">#REF!</definedName>
    <definedName name="수평귀노">#REF!</definedName>
    <definedName name="수평귀재">#REF!</definedName>
    <definedName name="수평평">#REF!</definedName>
    <definedName name="수평평경">#REF!</definedName>
    <definedName name="수평평노">#REF!</definedName>
    <definedName name="순공사비">#REF!</definedName>
    <definedName name="순공사원가">#REF!</definedName>
    <definedName name="시멘트">#REF!</definedName>
    <definedName name="시설일위">#REF!</definedName>
    <definedName name="시설일위금액">#REF!</definedName>
    <definedName name="식재단가">#REF!</definedName>
    <definedName name="식재일위">#REF!</definedName>
    <definedName name="신너">#REF!</definedName>
    <definedName name="실행">#REF!</definedName>
    <definedName name="씨링제_철면포장">#REF!</definedName>
    <definedName name="ㅇㅇ">#REF!</definedName>
    <definedName name="ㅇㅇㅇ" hidden="1">#N/A</definedName>
    <definedName name="아경">#REF!</definedName>
    <definedName name="아경1">#REF!</definedName>
    <definedName name="아노">#REF!</definedName>
    <definedName name="아노1">#REF!</definedName>
    <definedName name="아세틸렌">#REF!</definedName>
    <definedName name="아스콘">#REF!</definedName>
    <definedName name="아스팔트">#REF!</definedName>
    <definedName name="아이">#REF!</definedName>
    <definedName name="아재">#REF!</definedName>
    <definedName name="아재1">#REF!</definedName>
    <definedName name="안">#REF!</definedName>
    <definedName name="안고처">#REF!</definedName>
    <definedName name="안전">#REF!</definedName>
    <definedName name="안전1">#REF!</definedName>
    <definedName name="안전2">#REF!</definedName>
    <definedName name="안전관리비">#REF!</definedName>
    <definedName name="안전관리비요율">#REF!</definedName>
    <definedName name="안전관리비표">#REF!</definedName>
    <definedName name="앵경">#REF!</definedName>
    <definedName name="앵노">#REF!</definedName>
    <definedName name="앵재">#REF!</definedName>
    <definedName name="양식">#REF!</definedName>
    <definedName name="연마지">#REF!</definedName>
    <definedName name="영산홍">#REF!</definedName>
    <definedName name="와경">#REF!</definedName>
    <definedName name="와노">#REF!</definedName>
    <definedName name="와재">#REF!</definedName>
    <definedName name="왕벚나무">#REF!</definedName>
    <definedName name="왜성도라지">#REF!</definedName>
    <definedName name="외부비계경">#REF!</definedName>
    <definedName name="외부비계노">#REF!</definedName>
    <definedName name="외부비계재">#REF!</definedName>
    <definedName name="외부판넬_벽">#REF!</definedName>
    <definedName name="외부판넬_창문">#REF!</definedName>
    <definedName name="외부판넬_철제문">#REF!</definedName>
    <definedName name="용접">#REF!</definedName>
    <definedName name="운반경">#REF!</definedName>
    <definedName name="운반노">#REF!</definedName>
    <definedName name="운반비">#REF!</definedName>
    <definedName name="운반비1">#REF!</definedName>
    <definedName name="운반재">#REF!</definedName>
    <definedName name="운반총">#REF!</definedName>
    <definedName name="운전">#REF!</definedName>
    <definedName name="운전사">#REF!</definedName>
    <definedName name="운전조">#REF!</definedName>
    <definedName name="원_가_계_산_서">#REF!</definedName>
    <definedName name="원가" localSheetId="2">BlankMacro1</definedName>
    <definedName name="원가">#REF!</definedName>
    <definedName name="원가A">#REF!</definedName>
    <definedName name="원가계산명">#REF!</definedName>
    <definedName name="원가계산창">#N/A</definedName>
    <definedName name="유리A소계">#REF!</definedName>
    <definedName name="유리B소계">#REF!</definedName>
    <definedName name="유리경비">#REF!</definedName>
    <definedName name="유리공사">#REF!</definedName>
    <definedName name="유리노">#REF!</definedName>
    <definedName name="유리노무">#REF!</definedName>
    <definedName name="유리재">#REF!</definedName>
    <definedName name="유리재료">#REF!</definedName>
    <definedName name="은행나무">#REF!</definedName>
    <definedName name="음향공사">#REF!</definedName>
    <definedName name="음향재">#REF!</definedName>
    <definedName name="이식단가">#REF!</definedName>
    <definedName name="이식단가1">#REF!</definedName>
    <definedName name="이식일위">#REF!</definedName>
    <definedName name="이윤">#REF!</definedName>
    <definedName name="이윤1">#REF!</definedName>
    <definedName name="이윤2">#REF!</definedName>
    <definedName name="이윤요율">#REF!</definedName>
    <definedName name="이윤표">#REF!</definedName>
    <definedName name="이음철물">#REF!</definedName>
    <definedName name="인동덩쿨">#REF!</definedName>
    <definedName name="인쇄양식">#N/A</definedName>
    <definedName name="인입공사비">#REF!</definedName>
    <definedName name="일B0.6">#REF!</definedName>
    <definedName name="일B6">#REF!</definedName>
    <definedName name="일관">#REF!</definedName>
    <definedName name="일관1">#REF!</definedName>
    <definedName name="일대">#REF!</definedName>
    <definedName name="일반">#REF!</definedName>
    <definedName name="일반1">#REF!</definedName>
    <definedName name="일반2">#REF!</definedName>
    <definedName name="일반관리비">#REF!</definedName>
    <definedName name="일반관리비요율">#REF!</definedName>
    <definedName name="일반관리비표">#REF!</definedName>
    <definedName name="일위">#REF!,#REF!</definedName>
    <definedName name="일위대가_1">#REF!</definedName>
    <definedName name="일위대가_2">#REF!</definedName>
    <definedName name="일위대가표">#REF!</definedName>
    <definedName name="일위호표">#REF!</definedName>
    <definedName name="일토">#REF!</definedName>
    <definedName name="입력란">#REF!</definedName>
    <definedName name="입력전체">#REF!</definedName>
    <definedName name="자갈_25mm급">#REF!</definedName>
    <definedName name="자갈25">#REF!</definedName>
    <definedName name="자귀나무">#REF!</definedName>
    <definedName name="자재">#REF!</definedName>
    <definedName name="자재경비">#REF!</definedName>
    <definedName name="자재공사">#REF!</definedName>
    <definedName name="자재노무">#REF!</definedName>
    <definedName name="자재대">#REF!</definedName>
    <definedName name="자재재">#REF!</definedName>
    <definedName name="자재재료">#REF!</definedName>
    <definedName name="작업">#REF!</definedName>
    <definedName name="작업부산물">#REF!</definedName>
    <definedName name="작업재">#REF!</definedName>
    <definedName name="작업총">#REF!</definedName>
    <definedName name="잔디_평떼">#REF!</definedName>
    <definedName name="잔토경">#REF!</definedName>
    <definedName name="잔토노">#REF!</definedName>
    <definedName name="잔토재">#REF!</definedName>
    <definedName name="잡A소계">#REF!</definedName>
    <definedName name="잡B소계">#REF!</definedName>
    <definedName name="잡C소계">#REF!</definedName>
    <definedName name="잡D소계">#REF!</definedName>
    <definedName name="잡E소계">#REF!</definedName>
    <definedName name="잡F소계">#REF!</definedName>
    <definedName name="잡G소계">#REF!</definedName>
    <definedName name="잡H소계">#REF!</definedName>
    <definedName name="잡I소계">#REF!</definedName>
    <definedName name="잡J소계">#REF!</definedName>
    <definedName name="잡공경비">#REF!</definedName>
    <definedName name="잡공노무">#REF!</definedName>
    <definedName name="잡공사">#REF!</definedName>
    <definedName name="잡공재료">#REF!</definedName>
    <definedName name="잡석기초경">#REF!</definedName>
    <definedName name="잡석기초노">#REF!</definedName>
    <definedName name="잡석기초재">#REF!</definedName>
    <definedName name="잡석바닥경">#REF!</definedName>
    <definedName name="잡석바닥노">#REF!</definedName>
    <definedName name="잡석바닥재">#REF!</definedName>
    <definedName name="잣나무">#REF!</definedName>
    <definedName name="장산교">#REF!</definedName>
    <definedName name="재료비">#REF!</definedName>
    <definedName name="재료비1">#REF!</definedName>
    <definedName name="재료비요율">#REF!</definedName>
    <definedName name="재료집계2">#REF!</definedName>
    <definedName name="재료집계3">#REF!</definedName>
    <definedName name="재료집계호남">#REF!</definedName>
    <definedName name="저라">#REF!</definedName>
    <definedName name="저케">#REF!</definedName>
    <definedName name="전등">#REF!</definedName>
    <definedName name="전력비">#REF!</definedName>
    <definedName name="전선_옥외용">#REF!</definedName>
    <definedName name="전체_1설계_">#REF!</definedName>
    <definedName name="제5호표">#REF!</definedName>
    <definedName name="제작및설치비">#REF!</definedName>
    <definedName name="제작및설치비1">#REF!</definedName>
    <definedName name="조달수수료">#REF!</definedName>
    <definedName name="조립식가설사무실">#REF!</definedName>
    <definedName name="조임철물">#REF!</definedName>
    <definedName name="조장">#REF!</definedName>
    <definedName name="조적경비">#REF!</definedName>
    <definedName name="조적공과잡비">#REF!</definedName>
    <definedName name="조적공사">#REF!</definedName>
    <definedName name="조적노">#REF!</definedName>
    <definedName name="조적노무">#REF!</definedName>
    <definedName name="조적소계">#REF!</definedName>
    <definedName name="조적재">#REF!</definedName>
    <definedName name="조적재료">#REF!</definedName>
    <definedName name="종자살포기">#REF!</definedName>
    <definedName name="주각경">#REF!</definedName>
    <definedName name="주각노">#REF!</definedName>
    <definedName name="주각재">#REF!</definedName>
    <definedName name="주경">#REF!</definedName>
    <definedName name="주경1">#REF!</definedName>
    <definedName name="주노">#REF!</definedName>
    <definedName name="주노1">#REF!</definedName>
    <definedName name="주목">#REF!</definedName>
    <definedName name="주요자재대">#REF!</definedName>
    <definedName name="주의표지판">#REF!</definedName>
    <definedName name="주이">#REF!</definedName>
    <definedName name="주재">#REF!</definedName>
    <definedName name="주재1">#REF!</definedName>
    <definedName name="줄사철">#REF!</definedName>
    <definedName name="중도리">#REF!</definedName>
    <definedName name="중량">#REF!</definedName>
    <definedName name="중량표">#REF!</definedName>
    <definedName name="지경">#REF!</definedName>
    <definedName name="지경1">#REF!</definedName>
    <definedName name="지노">#REF!</definedName>
    <definedName name="지노1">#REF!</definedName>
    <definedName name="지붕경비">#REF!</definedName>
    <definedName name="지붕노무">#REF!</definedName>
    <definedName name="지붕및홈통공사">#REF!</definedName>
    <definedName name="지붕재료">#REF!</definedName>
    <definedName name="지이">#REF!</definedName>
    <definedName name="지재">#REF!</definedName>
    <definedName name="지재1">#REF!</definedName>
    <definedName name="직1CO">#REF!</definedName>
    <definedName name="직노">#REF!</definedName>
    <definedName name="직매54P" hidden="1">{#N/A,#N/A,TRUE,"토적및재료집계";#N/A,#N/A,TRUE,"토적및재료집계";#N/A,#N/A,TRUE,"단위량"}</definedName>
    <definedName name="직접경비">#REF!</definedName>
    <definedName name="직접노무비">#REF!</definedName>
    <definedName name="직접노무비요율">#REF!</definedName>
    <definedName name="직접재료비합">#REF!</definedName>
    <definedName name="직종">#REF!</definedName>
    <definedName name="집">#N/A</definedName>
    <definedName name="집계">#REF!</definedName>
    <definedName name="집계표">#REF!</definedName>
    <definedName name="집계표2">집</definedName>
    <definedName name="착색아연도강판">#REF!</definedName>
    <definedName name="착색제">#REF!</definedName>
    <definedName name="참싸리">#REF!</definedName>
    <definedName name="창고경">#REF!</definedName>
    <definedName name="창고노">#REF!</definedName>
    <definedName name="창고재">#REF!</definedName>
    <definedName name="창호1">#REF!</definedName>
    <definedName name="창호2">#REF!</definedName>
    <definedName name="창호3">#REF!</definedName>
    <definedName name="창호경비">#REF!</definedName>
    <definedName name="창호공사">#REF!</definedName>
    <definedName name="창호노">#REF!</definedName>
    <definedName name="창호노무">#REF!</definedName>
    <definedName name="창호소계">#REF!</definedName>
    <definedName name="창호재">#REF!</definedName>
    <definedName name="창호재료">#REF!</definedName>
    <definedName name="천공">#REF!</definedName>
    <definedName name="천정수장공사">#REF!</definedName>
    <definedName name="천정판">#REF!</definedName>
    <definedName name="철골1">#REF!</definedName>
    <definedName name="철골2">#REF!</definedName>
    <definedName name="철골가공경">#REF!</definedName>
    <definedName name="철골가공노">#REF!</definedName>
    <definedName name="철골가공재">#REF!</definedName>
    <definedName name="철골경">#REF!</definedName>
    <definedName name="철골경비">#REF!</definedName>
    <definedName name="철골공사">#REF!</definedName>
    <definedName name="철골노">#REF!</definedName>
    <definedName name="철골노무">#REF!</definedName>
    <definedName name="철골재">#REF!</definedName>
    <definedName name="철골재료">#REF!</definedName>
    <definedName name="철골총">#REF!</definedName>
    <definedName name="철공">#REF!</definedName>
    <definedName name="철근가공경">#REF!</definedName>
    <definedName name="철근가공노">#REF!</definedName>
    <definedName name="철근가공재">#REF!</definedName>
    <definedName name="철근경">#REF!</definedName>
    <definedName name="철근노">#REF!</definedName>
    <definedName name="철근재">#REF!</definedName>
    <definedName name="철근콘크리트공사">#REF!</definedName>
    <definedName name="철물">#REF!</definedName>
    <definedName name="철세경">#REF!</definedName>
    <definedName name="철세노">#REF!</definedName>
    <definedName name="철세재">#REF!</definedName>
    <definedName name="철콘경비">#REF!</definedName>
    <definedName name="철콘노무">#REF!</definedName>
    <definedName name="철콘재료">#REF!</definedName>
    <definedName name="청단풍">#REF!</definedName>
    <definedName name="총계">#REF!</definedName>
    <definedName name="총원가">#REF!</definedName>
    <definedName name="총원가2">#REF!</definedName>
    <definedName name="치즐">#REF!</definedName>
    <definedName name="침식안정제">#REF!</definedName>
    <definedName name="캐노피_출입구채양">#REF!</definedName>
    <definedName name="케이블간지" hidden="1">{#N/A,#N/A,TRUE,"토적및재료집계";#N/A,#N/A,TRUE,"토적및재료집계";#N/A,#N/A,TRUE,"단위량"}</definedName>
    <definedName name="콘_크_리_트_진_동_기">#REF!</definedName>
    <definedName name="콘크">#REF!</definedName>
    <definedName name="타일A소계">#REF!</definedName>
    <definedName name="타일B소계">#REF!</definedName>
    <definedName name="타일경비">#REF!</definedName>
    <definedName name="타일공과잡비">#REF!</definedName>
    <definedName name="타일공사">#REF!</definedName>
    <definedName name="타일노">#REF!</definedName>
    <definedName name="타일노무">#REF!</definedName>
    <definedName name="타일석공사">#REF!</definedName>
    <definedName name="타일재">#REF!</definedName>
    <definedName name="타일재료">#REF!</definedName>
    <definedName name="탑찬넬">#REF!</definedName>
    <definedName name="터널공">#REF!</definedName>
    <definedName name="터파기경">#REF!</definedName>
    <definedName name="터파기노">#REF!</definedName>
    <definedName name="터파기재">#REF!</definedName>
    <definedName name="터파기재료">#REF!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공">#REF!</definedName>
    <definedName name="토공경비">#REF!</definedName>
    <definedName name="토공노무">#REF!</definedName>
    <definedName name="토공사">#REF!</definedName>
    <definedName name="토공재료">#REF!</definedName>
    <definedName name="토목1">#REF!</definedName>
    <definedName name="토적집계">#REF!</definedName>
    <definedName name="통신집계">BlankMacro1</definedName>
    <definedName name="통영수량">#REF!</definedName>
    <definedName name="트러스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별">#REF!</definedName>
    <definedName name="ㅍ">#N/A</definedName>
    <definedName name="ㅍㅍ" hidden="1">{#N/A,#N/A,TRUE,"토적및재료집계";#N/A,#N/A,TRUE,"토적및재료집계";#N/A,#N/A,TRUE,"단위량"}</definedName>
    <definedName name="판넬조인트">#REF!</definedName>
    <definedName name="판넬조인트_AL_BAR">#REF!</definedName>
    <definedName name="판벽경">#REF!</definedName>
    <definedName name="판벽노">#REF!</definedName>
    <definedName name="판벽재">#REF!</definedName>
    <definedName name="판재_미송">#REF!</definedName>
    <definedName name="판지경">#REF!</definedName>
    <definedName name="판지노">#REF!</definedName>
    <definedName name="판지붕경">#REF!</definedName>
    <definedName name="판지붕노">#REF!</definedName>
    <definedName name="판지붕재">#REF!</definedName>
    <definedName name="판지재">#REF!</definedName>
    <definedName name="펌무경">#REF!</definedName>
    <definedName name="펌무노">#REF!</definedName>
    <definedName name="펌무재">#REF!</definedName>
    <definedName name="펌철경">#REF!</definedName>
    <definedName name="펌철노">#REF!</definedName>
    <definedName name="펌철재">#REF!</definedName>
    <definedName name="평의자">#REF!</definedName>
    <definedName name="폐기물내역서">[0]!템플리트모듈6</definedName>
    <definedName name="폐기물집계표">집</definedName>
    <definedName name="포장공">#REF!</definedName>
    <definedName name="표지1">#N/A</definedName>
    <definedName name="표지3">#N/A</definedName>
    <definedName name="표지4">#N/A</definedName>
    <definedName name="피복제">#REF!</definedName>
    <definedName name="ㅎ384">#REF!</definedName>
    <definedName name="한라구절초">#REF!</definedName>
    <definedName name="한전수탁비">#REF!</definedName>
    <definedName name="합경">#REF!</definedName>
    <definedName name="합계">#REF!</definedName>
    <definedName name="합노">#REF!</definedName>
    <definedName name="합재">#REF!</definedName>
    <definedName name="합판거푸집">#REF!</definedName>
    <definedName name="합판경">#REF!</definedName>
    <definedName name="합판노">#REF!</definedName>
    <definedName name="합판재">#REF!</definedName>
    <definedName name="해당화">#REF!</definedName>
    <definedName name="현장경">#REF!</definedName>
    <definedName name="현장노">#REF!</definedName>
    <definedName name="현장설명">#N/A</definedName>
    <definedName name="현장설명서" hidden="1">{#N/A,#N/A,FALSE,"전력간선"}</definedName>
    <definedName name="현장설명서3">#N/A</definedName>
    <definedName name="현장재">#REF!</definedName>
    <definedName name="현천기자재비">#REF!</definedName>
    <definedName name="형틀">BlankMacro1</definedName>
    <definedName name="형틀하">BlankMacro1</definedName>
    <definedName name="홍단풍">#REF!</definedName>
    <definedName name="회사명">#REF!</definedName>
    <definedName name="휘발유">#REF!</definedName>
    <definedName name="ㅏ271">#REF!</definedName>
    <definedName name="ㅗ7254">#REF!</definedName>
  </definedNames>
  <calcPr calcId="125725"/>
</workbook>
</file>

<file path=xl/calcChain.xml><?xml version="1.0" encoding="utf-8"?>
<calcChain xmlns="http://schemas.openxmlformats.org/spreadsheetml/2006/main">
  <c r="E22" i="11"/>
  <c r="H11" i="2" l="1"/>
  <c r="I11" s="1"/>
  <c r="I12" s="1"/>
  <c r="D87" i="1"/>
  <c r="H87" s="1"/>
  <c r="D86"/>
  <c r="F86" s="1"/>
  <c r="O46" i="14"/>
  <c r="M46"/>
  <c r="K46"/>
  <c r="G79" i="1"/>
  <c r="H79" s="1"/>
  <c r="E80"/>
  <c r="F80" s="1"/>
  <c r="E75"/>
  <c r="E74"/>
  <c r="F74" s="1"/>
  <c r="K74" s="1"/>
  <c r="E70"/>
  <c r="F70" s="1"/>
  <c r="K70" s="1"/>
  <c r="E71"/>
  <c r="E72"/>
  <c r="F72" s="1"/>
  <c r="K72" s="1"/>
  <c r="E73"/>
  <c r="F73" s="1"/>
  <c r="K73" s="1"/>
  <c r="E69"/>
  <c r="F69" s="1"/>
  <c r="K69" s="1"/>
  <c r="E68"/>
  <c r="E67"/>
  <c r="E66"/>
  <c r="F66" s="1"/>
  <c r="K66" s="1"/>
  <c r="E65"/>
  <c r="F65" s="1"/>
  <c r="K65" s="1"/>
  <c r="E64"/>
  <c r="F64" s="1"/>
  <c r="K64" s="1"/>
  <c r="F67"/>
  <c r="K67" s="1"/>
  <c r="F68"/>
  <c r="F71"/>
  <c r="K71" s="1"/>
  <c r="F75"/>
  <c r="K75" s="1"/>
  <c r="F87"/>
  <c r="E62"/>
  <c r="F62" s="1"/>
  <c r="K62" s="1"/>
  <c r="J89"/>
  <c r="K68"/>
  <c r="M18" i="15"/>
  <c r="K18"/>
  <c r="O18" s="1"/>
  <c r="H18"/>
  <c r="E85" i="1" s="1"/>
  <c r="F85" s="1"/>
  <c r="M104" i="14"/>
  <c r="K98"/>
  <c r="K99"/>
  <c r="K100"/>
  <c r="K101"/>
  <c r="K104" s="1"/>
  <c r="H103" s="1"/>
  <c r="K102"/>
  <c r="K103"/>
  <c r="K97"/>
  <c r="I98"/>
  <c r="I99"/>
  <c r="I100"/>
  <c r="I101"/>
  <c r="I102"/>
  <c r="I97"/>
  <c r="M98"/>
  <c r="O98" s="1"/>
  <c r="N98"/>
  <c r="M99"/>
  <c r="N99"/>
  <c r="O99"/>
  <c r="M100"/>
  <c r="N100"/>
  <c r="O100"/>
  <c r="M101"/>
  <c r="N101"/>
  <c r="M102"/>
  <c r="N102"/>
  <c r="M103"/>
  <c r="N97"/>
  <c r="M97"/>
  <c r="M17" i="15"/>
  <c r="K17"/>
  <c r="L17" s="1"/>
  <c r="G84" i="1" s="1"/>
  <c r="H84" s="1"/>
  <c r="H17" i="15"/>
  <c r="E84" i="1" s="1"/>
  <c r="F84" s="1"/>
  <c r="O94" i="14"/>
  <c r="M94"/>
  <c r="K94"/>
  <c r="I94"/>
  <c r="H93"/>
  <c r="N93" s="1"/>
  <c r="I88"/>
  <c r="I89"/>
  <c r="I90"/>
  <c r="I91"/>
  <c r="I92"/>
  <c r="I87"/>
  <c r="K88"/>
  <c r="K89"/>
  <c r="K90"/>
  <c r="K91"/>
  <c r="K92"/>
  <c r="O92" s="1"/>
  <c r="K93"/>
  <c r="K87"/>
  <c r="M88"/>
  <c r="N88"/>
  <c r="O88"/>
  <c r="M89"/>
  <c r="O89" s="1"/>
  <c r="N89"/>
  <c r="M90"/>
  <c r="N90"/>
  <c r="M91"/>
  <c r="N91"/>
  <c r="M92"/>
  <c r="N92"/>
  <c r="M93"/>
  <c r="O87"/>
  <c r="N87"/>
  <c r="M87"/>
  <c r="I78"/>
  <c r="I79"/>
  <c r="I80"/>
  <c r="G82"/>
  <c r="M82" s="1"/>
  <c r="G81"/>
  <c r="K81" s="1"/>
  <c r="I77"/>
  <c r="K78"/>
  <c r="K79"/>
  <c r="K80"/>
  <c r="K83"/>
  <c r="K77"/>
  <c r="M78"/>
  <c r="O78" s="1"/>
  <c r="N78"/>
  <c r="M79"/>
  <c r="N79"/>
  <c r="O79"/>
  <c r="M80"/>
  <c r="N80"/>
  <c r="N81"/>
  <c r="N82"/>
  <c r="M83"/>
  <c r="O77"/>
  <c r="N77"/>
  <c r="M77"/>
  <c r="G72"/>
  <c r="M72" s="1"/>
  <c r="G71"/>
  <c r="K71" s="1"/>
  <c r="M68"/>
  <c r="N68"/>
  <c r="O68"/>
  <c r="M69"/>
  <c r="N69"/>
  <c r="M70"/>
  <c r="O70" s="1"/>
  <c r="N70"/>
  <c r="N71"/>
  <c r="N72"/>
  <c r="M73"/>
  <c r="O73" s="1"/>
  <c r="N67"/>
  <c r="M67"/>
  <c r="O67" s="1"/>
  <c r="K68"/>
  <c r="K69"/>
  <c r="K70"/>
  <c r="K73"/>
  <c r="K67"/>
  <c r="I68"/>
  <c r="I69"/>
  <c r="I70"/>
  <c r="I67"/>
  <c r="M14" i="15"/>
  <c r="N14" s="1"/>
  <c r="K14"/>
  <c r="H14"/>
  <c r="I14" s="1"/>
  <c r="M62" i="14"/>
  <c r="M63"/>
  <c r="O63" s="1"/>
  <c r="M61"/>
  <c r="K62"/>
  <c r="O62" s="1"/>
  <c r="K63"/>
  <c r="K61"/>
  <c r="N62"/>
  <c r="N63"/>
  <c r="O61"/>
  <c r="N61"/>
  <c r="M64"/>
  <c r="K64"/>
  <c r="I64"/>
  <c r="I62"/>
  <c r="I63"/>
  <c r="I61"/>
  <c r="M13" i="15"/>
  <c r="K13"/>
  <c r="L13" s="1"/>
  <c r="G80" i="1" s="1"/>
  <c r="H80" s="1"/>
  <c r="H13" i="15"/>
  <c r="O58" i="14"/>
  <c r="M58"/>
  <c r="K58"/>
  <c r="I58"/>
  <c r="N56"/>
  <c r="O56"/>
  <c r="N57"/>
  <c r="O57"/>
  <c r="O55"/>
  <c r="N55"/>
  <c r="M56"/>
  <c r="M57"/>
  <c r="M55"/>
  <c r="K56"/>
  <c r="K57"/>
  <c r="K55"/>
  <c r="I56"/>
  <c r="I57"/>
  <c r="I55"/>
  <c r="M12" i="15"/>
  <c r="N12" s="1"/>
  <c r="O52" i="14"/>
  <c r="K50"/>
  <c r="K51"/>
  <c r="K49"/>
  <c r="K52" s="1"/>
  <c r="K12" i="15" s="1"/>
  <c r="L12" s="1"/>
  <c r="M50" i="14"/>
  <c r="M51"/>
  <c r="M49"/>
  <c r="N50"/>
  <c r="N51"/>
  <c r="N49"/>
  <c r="I50"/>
  <c r="O50" s="1"/>
  <c r="I51"/>
  <c r="O51" s="1"/>
  <c r="I49"/>
  <c r="I52" s="1"/>
  <c r="H12" i="15" s="1"/>
  <c r="I12" s="1"/>
  <c r="N13"/>
  <c r="N17"/>
  <c r="N18"/>
  <c r="M44" i="14"/>
  <c r="M45"/>
  <c r="M43"/>
  <c r="N44"/>
  <c r="N45"/>
  <c r="O43"/>
  <c r="N43"/>
  <c r="K44"/>
  <c r="O44" s="1"/>
  <c r="K45"/>
  <c r="K43"/>
  <c r="K11" i="15" s="1"/>
  <c r="L11" s="1"/>
  <c r="G78" i="1" s="1"/>
  <c r="H78" s="1"/>
  <c r="K39" i="14"/>
  <c r="K38"/>
  <c r="K40" s="1"/>
  <c r="K10" i="15" s="1"/>
  <c r="I44" i="14"/>
  <c r="I45"/>
  <c r="I43"/>
  <c r="I46" s="1"/>
  <c r="H11" i="15" s="1"/>
  <c r="E78" i="1" s="1"/>
  <c r="F78" s="1"/>
  <c r="M39" i="14"/>
  <c r="O39" s="1"/>
  <c r="M38"/>
  <c r="O13" i="15"/>
  <c r="O17"/>
  <c r="L14"/>
  <c r="G81" i="1" s="1"/>
  <c r="H81" s="1"/>
  <c r="L18" i="15"/>
  <c r="G85" i="1" s="1"/>
  <c r="H85" s="1"/>
  <c r="I13" i="15"/>
  <c r="I17"/>
  <c r="I18"/>
  <c r="O38" i="14"/>
  <c r="N39"/>
  <c r="N38"/>
  <c r="I40"/>
  <c r="H10" i="15" s="1"/>
  <c r="I10" s="1"/>
  <c r="I39" i="14"/>
  <c r="I38"/>
  <c r="G33"/>
  <c r="I33" s="1"/>
  <c r="O32"/>
  <c r="I32"/>
  <c r="I31"/>
  <c r="O31" s="1"/>
  <c r="N32"/>
  <c r="N33"/>
  <c r="N31"/>
  <c r="M32"/>
  <c r="M34"/>
  <c r="M31"/>
  <c r="G72" i="5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E63" i="1" s="1"/>
  <c r="F63" s="1"/>
  <c r="G44" i="5"/>
  <c r="G43"/>
  <c r="G42"/>
  <c r="E60" i="1" s="1"/>
  <c r="F60" s="1"/>
  <c r="K60" s="1"/>
  <c r="G41" i="5"/>
  <c r="E59" i="1" s="1"/>
  <c r="F59" s="1"/>
  <c r="K59" s="1"/>
  <c r="G40" i="5"/>
  <c r="E58" i="1" s="1"/>
  <c r="F58" s="1"/>
  <c r="K58" s="1"/>
  <c r="G39" i="5"/>
  <c r="E57" i="1" s="1"/>
  <c r="F57" s="1"/>
  <c r="Q18" i="4"/>
  <c r="Q10"/>
  <c r="Q15"/>
  <c r="Q7"/>
  <c r="Q6"/>
  <c r="J42" i="1"/>
  <c r="H7" i="2" s="1"/>
  <c r="M6" i="15"/>
  <c r="N6" s="1"/>
  <c r="M5"/>
  <c r="N5" s="1"/>
  <c r="O28" i="14"/>
  <c r="N21"/>
  <c r="L20"/>
  <c r="N20" s="1"/>
  <c r="L19"/>
  <c r="M19" s="1"/>
  <c r="J19"/>
  <c r="K19" s="1"/>
  <c r="I19"/>
  <c r="L18"/>
  <c r="M18" s="1"/>
  <c r="J18"/>
  <c r="K18" s="1"/>
  <c r="I18"/>
  <c r="L17"/>
  <c r="M17" s="1"/>
  <c r="J17"/>
  <c r="K17" s="1"/>
  <c r="I17"/>
  <c r="L16"/>
  <c r="M16" s="1"/>
  <c r="J16"/>
  <c r="K16" s="1"/>
  <c r="I16"/>
  <c r="L15"/>
  <c r="M15" s="1"/>
  <c r="J15"/>
  <c r="K15" s="1"/>
  <c r="I15"/>
  <c r="O14"/>
  <c r="O13"/>
  <c r="N12"/>
  <c r="L11"/>
  <c r="N11" s="1"/>
  <c r="L10"/>
  <c r="M10" s="1"/>
  <c r="J10"/>
  <c r="N10" s="1"/>
  <c r="L9"/>
  <c r="M9" s="1"/>
  <c r="J9"/>
  <c r="L8"/>
  <c r="M8" s="1"/>
  <c r="J8"/>
  <c r="N8" s="1"/>
  <c r="L7"/>
  <c r="M7" s="1"/>
  <c r="J7"/>
  <c r="L6"/>
  <c r="M6" s="1"/>
  <c r="J6"/>
  <c r="N6" s="1"/>
  <c r="O5"/>
  <c r="I9" i="13"/>
  <c r="G9"/>
  <c r="G20" i="14" s="1"/>
  <c r="K20" s="1"/>
  <c r="G6" i="13"/>
  <c r="G11" i="14" s="1"/>
  <c r="I6" i="13"/>
  <c r="Q9"/>
  <c r="AA8"/>
  <c r="AA9" s="1"/>
  <c r="Q8"/>
  <c r="O8"/>
  <c r="H8"/>
  <c r="Q6"/>
  <c r="Q5"/>
  <c r="O5"/>
  <c r="AA5" s="1"/>
  <c r="H5"/>
  <c r="M19" i="4"/>
  <c r="M18"/>
  <c r="M17"/>
  <c r="M16"/>
  <c r="M15"/>
  <c r="I20" s="1"/>
  <c r="H19"/>
  <c r="H18"/>
  <c r="H17"/>
  <c r="H16"/>
  <c r="H15"/>
  <c r="E81" i="1" l="1"/>
  <c r="F81" s="1"/>
  <c r="E77"/>
  <c r="F77" s="1"/>
  <c r="K77" s="1"/>
  <c r="O14" i="15"/>
  <c r="E79" i="1"/>
  <c r="F79" s="1"/>
  <c r="M81" i="14"/>
  <c r="I82"/>
  <c r="K79" i="1"/>
  <c r="K84"/>
  <c r="H86"/>
  <c r="K86" s="1"/>
  <c r="M71" i="14"/>
  <c r="M74" s="1"/>
  <c r="M15" i="15" s="1"/>
  <c r="K33" i="14"/>
  <c r="K35" s="1"/>
  <c r="H34" s="1"/>
  <c r="N34" s="1"/>
  <c r="M33"/>
  <c r="M35" s="1"/>
  <c r="M9" i="15" s="1"/>
  <c r="N9" s="1"/>
  <c r="K81" i="1"/>
  <c r="K85"/>
  <c r="K80"/>
  <c r="I72" i="14"/>
  <c r="K72"/>
  <c r="K74" s="1"/>
  <c r="H73" s="1"/>
  <c r="N73" s="1"/>
  <c r="I71"/>
  <c r="O71" s="1"/>
  <c r="K87" i="1"/>
  <c r="I81" i="14"/>
  <c r="O81" s="1"/>
  <c r="K82"/>
  <c r="K84" s="1"/>
  <c r="K78" i="1"/>
  <c r="E61"/>
  <c r="F61" s="1"/>
  <c r="K61" s="1"/>
  <c r="K57"/>
  <c r="K63"/>
  <c r="I103" i="14"/>
  <c r="N103"/>
  <c r="O102"/>
  <c r="O97"/>
  <c r="O101"/>
  <c r="P17" i="15"/>
  <c r="O91" i="14"/>
  <c r="O93"/>
  <c r="O90"/>
  <c r="O80"/>
  <c r="M84"/>
  <c r="M16" i="15" s="1"/>
  <c r="O69" i="14"/>
  <c r="O64"/>
  <c r="P13" i="15"/>
  <c r="I11"/>
  <c r="O45" i="14"/>
  <c r="O49"/>
  <c r="M52"/>
  <c r="O12" i="15"/>
  <c r="P12"/>
  <c r="P18"/>
  <c r="P14"/>
  <c r="M11"/>
  <c r="N11" s="1"/>
  <c r="P11" s="1"/>
  <c r="O10"/>
  <c r="L10"/>
  <c r="G77" i="1" s="1"/>
  <c r="H77" s="1"/>
  <c r="M40" i="14"/>
  <c r="M10" i="15" s="1"/>
  <c r="N10" s="1"/>
  <c r="O40" i="14"/>
  <c r="P10" i="15"/>
  <c r="N7" i="14"/>
  <c r="N9"/>
  <c r="O15"/>
  <c r="O17"/>
  <c r="O19"/>
  <c r="K6"/>
  <c r="K7"/>
  <c r="K8"/>
  <c r="K9"/>
  <c r="K10"/>
  <c r="M11"/>
  <c r="M12" s="1"/>
  <c r="K21"/>
  <c r="M20"/>
  <c r="M21" s="1"/>
  <c r="O18"/>
  <c r="O16"/>
  <c r="K11"/>
  <c r="N15"/>
  <c r="N16"/>
  <c r="N17"/>
  <c r="N18"/>
  <c r="N19"/>
  <c r="I20"/>
  <c r="I6"/>
  <c r="I7"/>
  <c r="I8"/>
  <c r="I9"/>
  <c r="I10"/>
  <c r="I11"/>
  <c r="AA6" i="13"/>
  <c r="O9"/>
  <c r="I34" i="14" l="1"/>
  <c r="O34" s="1"/>
  <c r="K15" i="15"/>
  <c r="L15" s="1"/>
  <c r="G82" i="1" s="1"/>
  <c r="H82" s="1"/>
  <c r="O72" i="14"/>
  <c r="I74"/>
  <c r="H15" i="15" s="1"/>
  <c r="I15" s="1"/>
  <c r="K9"/>
  <c r="L9" s="1"/>
  <c r="G76" i="1" s="1"/>
  <c r="H76" s="1"/>
  <c r="O33" i="14"/>
  <c r="O82"/>
  <c r="O74"/>
  <c r="K16" i="15"/>
  <c r="L16" s="1"/>
  <c r="G83" i="1" s="1"/>
  <c r="H83" s="1"/>
  <c r="H83" i="14"/>
  <c r="N16" i="15"/>
  <c r="O104" i="14"/>
  <c r="I104"/>
  <c r="O103"/>
  <c r="N15" i="15"/>
  <c r="I35" i="14"/>
  <c r="H9" i="15" s="1"/>
  <c r="E76" i="1" s="1"/>
  <c r="F76" s="1"/>
  <c r="O11" i="15"/>
  <c r="O8" i="14"/>
  <c r="O10"/>
  <c r="O7"/>
  <c r="O9"/>
  <c r="I12"/>
  <c r="K6" i="15"/>
  <c r="O20" i="14"/>
  <c r="O21" s="1"/>
  <c r="I21"/>
  <c r="K12"/>
  <c r="O11"/>
  <c r="O6"/>
  <c r="O6" i="13"/>
  <c r="O35" i="14" l="1"/>
  <c r="O15" i="15"/>
  <c r="E82" i="1"/>
  <c r="F82" s="1"/>
  <c r="K82" s="1"/>
  <c r="K76"/>
  <c r="P15" i="15"/>
  <c r="I83" i="14"/>
  <c r="N83"/>
  <c r="H89" i="1"/>
  <c r="O9" i="15"/>
  <c r="I9"/>
  <c r="P9" s="1"/>
  <c r="L6"/>
  <c r="G17" i="1" s="1"/>
  <c r="H17" s="1"/>
  <c r="K5" i="15"/>
  <c r="L5" s="1"/>
  <c r="H6"/>
  <c r="I6" s="1"/>
  <c r="H5"/>
  <c r="I5" s="1"/>
  <c r="O12" i="14"/>
  <c r="E88" i="1" l="1"/>
  <c r="F88" s="1"/>
  <c r="F11" i="2"/>
  <c r="G11" s="1"/>
  <c r="G12" s="1"/>
  <c r="O83" i="14"/>
  <c r="O84" s="1"/>
  <c r="I84"/>
  <c r="H16" i="15" s="1"/>
  <c r="G16" i="1"/>
  <c r="H16" s="1"/>
  <c r="G38"/>
  <c r="H38" s="1"/>
  <c r="O5" i="15"/>
  <c r="E38" i="1"/>
  <c r="F38" s="1"/>
  <c r="O6" i="15"/>
  <c r="E83" i="1" l="1"/>
  <c r="F83" s="1"/>
  <c r="I16" i="15"/>
  <c r="P16" s="1"/>
  <c r="O16"/>
  <c r="K38" i="1"/>
  <c r="P6" i="15"/>
  <c r="E17" i="1"/>
  <c r="F17" s="1"/>
  <c r="K17" s="1"/>
  <c r="P5" i="15"/>
  <c r="E16" i="1"/>
  <c r="F16" s="1"/>
  <c r="K16" s="1"/>
  <c r="K83" l="1"/>
  <c r="K89" s="1"/>
  <c r="F89"/>
  <c r="D11" i="2" s="1"/>
  <c r="E11" s="1"/>
  <c r="G22" i="5"/>
  <c r="G21"/>
  <c r="G20"/>
  <c r="E37" i="1" s="1"/>
  <c r="F37" s="1"/>
  <c r="K37" s="1"/>
  <c r="G19" i="5"/>
  <c r="E15" i="1" s="1"/>
  <c r="G18" i="5"/>
  <c r="E36" i="1" s="1"/>
  <c r="F36" s="1"/>
  <c r="K36" s="1"/>
  <c r="G17" i="5"/>
  <c r="E14" i="1" s="1"/>
  <c r="G16" i="5"/>
  <c r="E12" i="2" l="1"/>
  <c r="J11"/>
  <c r="J12" s="1"/>
  <c r="E20" i="9"/>
  <c r="F20"/>
  <c r="G20"/>
  <c r="H20"/>
  <c r="I20"/>
  <c r="G10" i="5"/>
  <c r="E33" i="1" s="1"/>
  <c r="F33" s="1"/>
  <c r="K33" s="1"/>
  <c r="G5" i="5"/>
  <c r="E31" i="1" l="1"/>
  <c r="F31" s="1"/>
  <c r="E7"/>
  <c r="C19" i="9"/>
  <c r="C15"/>
  <c r="J21" i="1"/>
  <c r="H6" i="2" s="1"/>
  <c r="K31" i="1" l="1"/>
  <c r="E39"/>
  <c r="F39" s="1"/>
  <c r="K39" s="1"/>
  <c r="E32"/>
  <c r="F32" s="1"/>
  <c r="K32" s="1"/>
  <c r="G9" i="5"/>
  <c r="E12" i="1" s="1"/>
  <c r="G11" i="5"/>
  <c r="E34" i="1" s="1"/>
  <c r="F34" s="1"/>
  <c r="K34" s="1"/>
  <c r="G12" i="5"/>
  <c r="G13"/>
  <c r="G14"/>
  <c r="G15"/>
  <c r="G8"/>
  <c r="I7" i="2" l="1"/>
  <c r="E11" i="1"/>
  <c r="E35"/>
  <c r="F35" s="1"/>
  <c r="K35" s="1"/>
  <c r="E13"/>
  <c r="G11" i="9"/>
  <c r="E11"/>
  <c r="M7" i="4" s="1"/>
  <c r="B2" i="9"/>
  <c r="M10" i="4"/>
  <c r="M11"/>
  <c r="D19" i="9"/>
  <c r="M9" i="4" l="1"/>
  <c r="D15" i="9"/>
  <c r="D20" s="1"/>
  <c r="M6" i="4" s="1"/>
  <c r="G7" i="5"/>
  <c r="E9" i="1" s="1"/>
  <c r="F9" s="1"/>
  <c r="K9" s="1"/>
  <c r="G20" i="4" l="1"/>
  <c r="D40" i="1" s="1"/>
  <c r="I12" i="4"/>
  <c r="G12" s="1"/>
  <c r="D19" i="1" s="1"/>
  <c r="A1"/>
  <c r="A2" i="2"/>
  <c r="F40" i="1" l="1"/>
  <c r="H40"/>
  <c r="H22" i="9"/>
  <c r="K40" i="1" l="1"/>
  <c r="H42"/>
  <c r="F14"/>
  <c r="K14" s="1"/>
  <c r="D22" i="9"/>
  <c r="E41" i="1" l="1"/>
  <c r="F41" s="1"/>
  <c r="K41" s="1"/>
  <c r="K42" s="1"/>
  <c r="F7" i="2"/>
  <c r="G7" s="1"/>
  <c r="H6" i="4"/>
  <c r="F42" i="1" l="1"/>
  <c r="D7" i="2" s="1"/>
  <c r="E7" s="1"/>
  <c r="J7" s="1"/>
  <c r="G6" i="5"/>
  <c r="E8" i="1" s="1"/>
  <c r="F8" s="1"/>
  <c r="K8" s="1"/>
  <c r="F19" i="9"/>
  <c r="F15"/>
  <c r="M8" i="4" l="1"/>
  <c r="F7" i="1"/>
  <c r="E18" s="1"/>
  <c r="E10" l="1"/>
  <c r="F10" s="1"/>
  <c r="K10" s="1"/>
  <c r="K7"/>
  <c r="I22" i="9"/>
  <c r="F15" i="1" l="1"/>
  <c r="K15" s="1"/>
  <c r="H11" i="4"/>
  <c r="E22" i="9"/>
  <c r="F11" i="1" l="1"/>
  <c r="K11" s="1"/>
  <c r="H7" i="4"/>
  <c r="F22" i="9"/>
  <c r="F12" i="1" l="1"/>
  <c r="K12" s="1"/>
  <c r="H10" i="4" l="1"/>
  <c r="G22" i="9" l="1"/>
  <c r="H9" i="4" l="1"/>
  <c r="H8"/>
  <c r="F13" i="1" l="1"/>
  <c r="K13" s="1"/>
  <c r="F18" l="1"/>
  <c r="K18" s="1"/>
  <c r="F19" l="1"/>
  <c r="H19"/>
  <c r="I6" i="2"/>
  <c r="I8" l="1"/>
  <c r="K19" i="1"/>
  <c r="H21"/>
  <c r="F6" i="2" s="1"/>
  <c r="I17" l="1"/>
  <c r="E10" i="11" s="1"/>
  <c r="G6" i="2"/>
  <c r="G8" s="1"/>
  <c r="G17" s="1"/>
  <c r="E20" i="1"/>
  <c r="F20" l="1"/>
  <c r="E7" i="11"/>
  <c r="E8" s="1"/>
  <c r="K20" i="1" l="1"/>
  <c r="K21" s="1"/>
  <c r="F21"/>
  <c r="E9" i="11"/>
  <c r="D6" i="2" l="1"/>
  <c r="E6" s="1"/>
  <c r="E12" i="11"/>
  <c r="E11"/>
  <c r="E8" i="2" l="1"/>
  <c r="J6"/>
  <c r="E17" l="1"/>
  <c r="E4" i="11" s="1"/>
  <c r="E6" s="1"/>
  <c r="E18" s="1"/>
  <c r="E19" s="1"/>
  <c r="J8" i="2"/>
  <c r="J17" s="1"/>
  <c r="E20" i="11" l="1"/>
  <c r="E21" s="1"/>
  <c r="E23" l="1"/>
  <c r="E24" l="1"/>
  <c r="G11" i="12" s="1"/>
  <c r="D11" s="1"/>
  <c r="G10"/>
  <c r="D10" s="1"/>
  <c r="E25" i="11" l="1"/>
  <c r="G9" i="12"/>
  <c r="D9" s="1"/>
</calcChain>
</file>

<file path=xl/sharedStrings.xml><?xml version="1.0" encoding="utf-8"?>
<sst xmlns="http://schemas.openxmlformats.org/spreadsheetml/2006/main" count="1225" uniqueCount="444">
  <si>
    <t>명   칭</t>
    <phoneticPr fontId="4" type="noConversion"/>
  </si>
  <si>
    <t>규   격</t>
    <phoneticPr fontId="4" type="noConversion"/>
  </si>
  <si>
    <t>단위</t>
    <phoneticPr fontId="4" type="noConversion"/>
  </si>
  <si>
    <t>재 료 비</t>
    <phoneticPr fontId="4" type="noConversion"/>
  </si>
  <si>
    <t>노 무 비</t>
    <phoneticPr fontId="4" type="noConversion"/>
  </si>
  <si>
    <t>경   비</t>
    <phoneticPr fontId="4" type="noConversion"/>
  </si>
  <si>
    <t>합  계</t>
    <phoneticPr fontId="4" type="noConversion"/>
  </si>
  <si>
    <t>단가</t>
    <phoneticPr fontId="4" type="noConversion"/>
  </si>
  <si>
    <t>금액</t>
    <phoneticPr fontId="4" type="noConversion"/>
  </si>
  <si>
    <t xml:space="preserve"> </t>
    <phoneticPr fontId="4" type="noConversion"/>
  </si>
  <si>
    <t>경      비</t>
    <phoneticPr fontId="8" type="noConversion"/>
  </si>
  <si>
    <t xml:space="preserve">공   사   명 </t>
    <phoneticPr fontId="8" type="noConversion"/>
  </si>
  <si>
    <t>자 재 비</t>
    <phoneticPr fontId="9" type="noConversion"/>
  </si>
  <si>
    <t>합     계</t>
    <phoneticPr fontId="8" type="noConversion"/>
  </si>
  <si>
    <t>금 액</t>
    <phoneticPr fontId="9" type="noConversion"/>
  </si>
  <si>
    <t>합            계</t>
    <phoneticPr fontId="8" type="noConversion"/>
  </si>
  <si>
    <t>M</t>
  </si>
  <si>
    <t>노 무 비</t>
  </si>
  <si>
    <t>인</t>
  </si>
  <si>
    <t>계</t>
    <phoneticPr fontId="4" type="noConversion"/>
  </si>
  <si>
    <t>679</t>
  </si>
  <si>
    <t>내선전공</t>
  </si>
  <si>
    <t>번호</t>
    <phoneticPr fontId="4" type="noConversion"/>
  </si>
  <si>
    <t>공종코드</t>
    <phoneticPr fontId="4" type="noConversion"/>
  </si>
  <si>
    <t>코드</t>
    <phoneticPr fontId="4" type="noConversion"/>
  </si>
  <si>
    <t>수량</t>
    <phoneticPr fontId="4" type="noConversion"/>
  </si>
  <si>
    <t>공량산출</t>
    <phoneticPr fontId="4" type="noConversion"/>
  </si>
  <si>
    <t>품셈근거</t>
    <phoneticPr fontId="4" type="noConversion"/>
  </si>
  <si>
    <t>결정수량</t>
    <phoneticPr fontId="4" type="noConversion"/>
  </si>
  <si>
    <t>할증</t>
    <phoneticPr fontId="4" type="noConversion"/>
  </si>
  <si>
    <t>산출수량</t>
    <phoneticPr fontId="4" type="noConversion"/>
  </si>
  <si>
    <t>명칭</t>
    <phoneticPr fontId="4" type="noConversion"/>
  </si>
  <si>
    <t>품셈</t>
    <phoneticPr fontId="4" type="noConversion"/>
  </si>
  <si>
    <t>할증%</t>
    <phoneticPr fontId="4" type="noConversion"/>
  </si>
  <si>
    <t>공량</t>
    <phoneticPr fontId="4" type="noConversion"/>
  </si>
  <si>
    <t>L001010101000075</t>
  </si>
  <si>
    <t>0105</t>
  </si>
  <si>
    <t>63</t>
  </si>
  <si>
    <t xml:space="preserve"> </t>
    <phoneticPr fontId="4" type="noConversion"/>
  </si>
  <si>
    <t>번호</t>
    <phoneticPr fontId="4" type="noConversion"/>
  </si>
  <si>
    <t>공종코드</t>
    <phoneticPr fontId="4" type="noConversion"/>
  </si>
  <si>
    <t>코드</t>
    <phoneticPr fontId="4" type="noConversion"/>
  </si>
  <si>
    <t>명   칭</t>
    <phoneticPr fontId="4" type="noConversion"/>
  </si>
  <si>
    <t>규   격</t>
    <phoneticPr fontId="4" type="noConversion"/>
  </si>
  <si>
    <t>단위</t>
    <phoneticPr fontId="4" type="noConversion"/>
  </si>
  <si>
    <t>적용단가</t>
    <phoneticPr fontId="4" type="noConversion"/>
  </si>
  <si>
    <t>시설단가</t>
    <phoneticPr fontId="4" type="noConversion"/>
  </si>
  <si>
    <t>물가정보</t>
    <phoneticPr fontId="4" type="noConversion"/>
  </si>
  <si>
    <t>물가자료</t>
    <phoneticPr fontId="4" type="noConversion"/>
  </si>
  <si>
    <t>비고</t>
    <phoneticPr fontId="4" type="noConversion"/>
  </si>
  <si>
    <t>단가</t>
    <phoneticPr fontId="4" type="noConversion"/>
  </si>
  <si>
    <t>PAGE</t>
    <phoneticPr fontId="4" type="noConversion"/>
  </si>
  <si>
    <t>비고</t>
    <phoneticPr fontId="4" type="noConversion"/>
  </si>
  <si>
    <t>산 출 목 록 / 산 출 수 식</t>
    <phoneticPr fontId="78" type="noConversion"/>
  </si>
  <si>
    <t>단위/계</t>
    <phoneticPr fontId="78" type="noConversion"/>
  </si>
  <si>
    <t>NO</t>
    <phoneticPr fontId="78" type="noConversion"/>
  </si>
  <si>
    <t>전선관</t>
  </si>
  <si>
    <t>(노출)</t>
    <phoneticPr fontId="4" type="noConversion"/>
  </si>
  <si>
    <t>비고</t>
    <phoneticPr fontId="8" type="noConversion"/>
  </si>
  <si>
    <t>금 액</t>
    <phoneticPr fontId="9" type="noConversion"/>
  </si>
  <si>
    <t>수량</t>
    <phoneticPr fontId="4" type="noConversion"/>
  </si>
  <si>
    <t>비고</t>
    <phoneticPr fontId="4" type="noConversion"/>
  </si>
  <si>
    <t>코드번호</t>
    <phoneticPr fontId="4" type="noConversion"/>
  </si>
  <si>
    <t>식</t>
    <phoneticPr fontId="4" type="noConversion"/>
  </si>
  <si>
    <t>접지전선</t>
  </si>
  <si>
    <t>케이블</t>
  </si>
  <si>
    <t>F-GV</t>
  </si>
  <si>
    <t>F-CV</t>
  </si>
  <si>
    <t>분전반</t>
    <phoneticPr fontId="4" type="noConversion"/>
  </si>
  <si>
    <t xml:space="preserve">할  증 </t>
    <phoneticPr fontId="78" type="noConversion"/>
  </si>
  <si>
    <t>총  계</t>
    <phoneticPr fontId="78" type="noConversion"/>
  </si>
  <si>
    <t xml:space="preserve">소   계 </t>
    <phoneticPr fontId="4" type="noConversion"/>
  </si>
  <si>
    <t>공 사 원 가 계 산 서</t>
  </si>
  <si>
    <t>공사기간:   0000일</t>
    <phoneticPr fontId="4" type="noConversion"/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</si>
  <si>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</si>
  <si>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</si>
  <si>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</si>
  <si>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</si>
  <si>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</si>
  <si>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</si>
  <si>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</si>
  <si>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</si>
  <si>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/>
  </si>
  <si>
    <t>A2</t>
  </si>
  <si>
    <t>간  접  재  료  비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</si>
  <si>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</si>
  <si>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</si>
  <si>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</si>
  <si>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</si>
  <si>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</si>
  <si>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</si>
  <si>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</si>
  <si>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'6개월이하</t>
    <phoneticPr fontId="4" type="noConversion"/>
  </si>
  <si>
    <t>BS</t>
  </si>
  <si>
    <t>C2</t>
  </si>
  <si>
    <t>경        비</t>
  </si>
  <si>
    <t>기   계    경   비</t>
  </si>
  <si>
    <t>C4</t>
  </si>
  <si>
    <t>산  재  보  험  료</t>
  </si>
  <si>
    <t>C5</t>
  </si>
  <si>
    <t>고  용  보  험  료</t>
  </si>
  <si>
    <t>국민  건강  보험료</t>
    <phoneticPr fontId="4" type="noConversion"/>
  </si>
  <si>
    <t>1개월이상</t>
  </si>
  <si>
    <t>국민  연금  보험료</t>
    <phoneticPr fontId="4" type="noConversion"/>
  </si>
  <si>
    <t>노인장기요양보험료</t>
    <phoneticPr fontId="4" type="noConversion"/>
  </si>
  <si>
    <t>CA</t>
  </si>
  <si>
    <t>산업안전보건관리비</t>
  </si>
  <si>
    <t>CH</t>
  </si>
  <si>
    <t>환  경  보  전  비</t>
  </si>
  <si>
    <t>CG</t>
  </si>
  <si>
    <t>기   타    경   비</t>
  </si>
  <si>
    <t>6개월이하</t>
  </si>
  <si>
    <t>CS</t>
  </si>
  <si>
    <t>S1</t>
  </si>
  <si>
    <t xml:space="preserve">        계</t>
  </si>
  <si>
    <t>D1</t>
  </si>
  <si>
    <t>일  반  관  리  비</t>
  </si>
  <si>
    <t>D2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</si>
  <si>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</si>
  <si>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</si>
  <si>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</si>
  <si>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</si>
  <si>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</si>
  <si>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</si>
  <si>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</si>
  <si>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</si>
  <si>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</si>
  <si>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견  적  내  역  서</t>
    <phoneticPr fontId="4" type="noConversion"/>
  </si>
  <si>
    <t>공사명</t>
    <phoneticPr fontId="78" type="noConversion"/>
  </si>
  <si>
    <t>:</t>
    <phoneticPr fontId="78" type="noConversion"/>
  </si>
  <si>
    <t>견적금액</t>
    <phoneticPr fontId="78" type="noConversion"/>
  </si>
  <si>
    <t>원</t>
    <phoneticPr fontId="4" type="noConversion"/>
  </si>
  <si>
    <t>공급가액</t>
    <phoneticPr fontId="78" type="noConversion"/>
  </si>
  <si>
    <t>원</t>
    <phoneticPr fontId="4" type="noConversion"/>
  </si>
  <si>
    <t>부가가치세</t>
    <phoneticPr fontId="78" type="noConversion"/>
  </si>
  <si>
    <t>:</t>
    <phoneticPr fontId="78" type="noConversion"/>
  </si>
  <si>
    <t xml:space="preserve">               경인지방우정청   귀하</t>
    <phoneticPr fontId="78" type="noConversion"/>
  </si>
  <si>
    <t>4_㎟/4c</t>
    <phoneticPr fontId="4" type="noConversion"/>
  </si>
  <si>
    <t>전용</t>
    <phoneticPr fontId="4" type="noConversion"/>
  </si>
  <si>
    <t>16_㎟</t>
    <phoneticPr fontId="4" type="noConversion"/>
  </si>
  <si>
    <t>16_㎟/4c</t>
    <phoneticPr fontId="4" type="noConversion"/>
  </si>
  <si>
    <t>CD 28c</t>
    <phoneticPr fontId="78" type="noConversion"/>
  </si>
  <si>
    <t>단가</t>
    <phoneticPr fontId="4" type="noConversion"/>
  </si>
  <si>
    <t>단위</t>
    <phoneticPr fontId="4" type="noConversion"/>
  </si>
  <si>
    <t>수량</t>
    <phoneticPr fontId="4" type="noConversion"/>
  </si>
  <si>
    <t xml:space="preserve">   집  계  표</t>
    <phoneticPr fontId="8" type="noConversion"/>
  </si>
  <si>
    <t>내  역  서</t>
    <phoneticPr fontId="4" type="noConversion"/>
  </si>
  <si>
    <t>[ 공구손료 ]</t>
    <phoneticPr fontId="4" type="noConversion"/>
  </si>
  <si>
    <t>노무비의 3%</t>
    <phoneticPr fontId="4" type="noConversion"/>
  </si>
  <si>
    <t>식</t>
    <phoneticPr fontId="4" type="noConversion"/>
  </si>
  <si>
    <t xml:space="preserve">직접노무비 * </t>
    <phoneticPr fontId="4" type="noConversion"/>
  </si>
  <si>
    <t xml:space="preserve">노무비 * </t>
    <phoneticPr fontId="78" type="noConversion"/>
  </si>
  <si>
    <t>노무비 *</t>
    <phoneticPr fontId="4" type="noConversion"/>
  </si>
  <si>
    <t xml:space="preserve">(재료비+직노) * </t>
    <phoneticPr fontId="4" type="noConversion"/>
  </si>
  <si>
    <t xml:space="preserve">(재료비+직노+기계경비) * </t>
    <phoneticPr fontId="4" type="noConversion"/>
  </si>
  <si>
    <t>(재료비+노무비) *</t>
    <phoneticPr fontId="4" type="noConversion"/>
  </si>
  <si>
    <t xml:space="preserve">계 * </t>
    <phoneticPr fontId="4" type="noConversion"/>
  </si>
  <si>
    <t xml:space="preserve">(노무비+경비+일반관리비) * </t>
    <phoneticPr fontId="4" type="noConversion"/>
  </si>
  <si>
    <t>박종원이사(010-9244-2843)</t>
    <phoneticPr fontId="4" type="noConversion"/>
  </si>
  <si>
    <t>견적일자</t>
    <phoneticPr fontId="78" type="noConversion"/>
  </si>
  <si>
    <t>견적담당자</t>
    <phoneticPr fontId="78" type="noConversion"/>
  </si>
  <si>
    <t>1-1.냉난방기 전원 공사</t>
    <phoneticPr fontId="78" type="noConversion"/>
  </si>
  <si>
    <t xml:space="preserve">CD 28C(FCV 4-4C-4㎟) </t>
    <phoneticPr fontId="4" type="noConversion"/>
  </si>
  <si>
    <t>냉난방기</t>
    <phoneticPr fontId="4" type="noConversion"/>
  </si>
  <si>
    <t xml:space="preserve">CD 28C(FCV 16-4C-16㎟) </t>
    <phoneticPr fontId="4" type="noConversion"/>
  </si>
  <si>
    <t>● 한전계량기함 ↔ 분전반</t>
    <phoneticPr fontId="78" type="noConversion"/>
  </si>
  <si>
    <t>1*10=</t>
    <phoneticPr fontId="4" type="noConversion"/>
  </si>
  <si>
    <t>1*3=</t>
    <phoneticPr fontId="4" type="noConversion"/>
  </si>
  <si>
    <t xml:space="preserve">                  집배실 작업장</t>
    <phoneticPr fontId="4" type="noConversion"/>
  </si>
  <si>
    <t>● 분전반 ↔ 지상2층  실외기</t>
    <phoneticPr fontId="78" type="noConversion"/>
  </si>
  <si>
    <t>● 분전반 ↔ 옥상층 실외기</t>
    <phoneticPr fontId="78" type="noConversion"/>
  </si>
  <si>
    <t xml:space="preserve">                  집배실 구분대 작업장</t>
    <phoneticPr fontId="4" type="noConversion"/>
  </si>
  <si>
    <t>1*1=</t>
    <phoneticPr fontId="4" type="noConversion"/>
  </si>
  <si>
    <t>식</t>
  </si>
  <si>
    <t>[배관부속재]</t>
    <phoneticPr fontId="4" type="noConversion"/>
  </si>
  <si>
    <t>[소모잡자재]</t>
    <phoneticPr fontId="4" type="noConversion"/>
  </si>
  <si>
    <t>전선, 전선관의 2 %</t>
  </si>
  <si>
    <t>10+10+45</t>
    <phoneticPr fontId="4" type="noConversion"/>
  </si>
  <si>
    <t>10+10+30</t>
    <phoneticPr fontId="4" type="noConversion"/>
  </si>
  <si>
    <t>1*50=</t>
    <phoneticPr fontId="4" type="noConversion"/>
  </si>
  <si>
    <t>1*50=</t>
    <phoneticPr fontId="4" type="noConversion"/>
  </si>
  <si>
    <t>1*65=</t>
    <phoneticPr fontId="4" type="noConversion"/>
  </si>
  <si>
    <t>이              윤</t>
    <phoneticPr fontId="4" type="noConversion"/>
  </si>
  <si>
    <t xml:space="preserve">직접노무비 * </t>
    <phoneticPr fontId="4" type="noConversion"/>
  </si>
  <si>
    <t xml:space="preserve">직접노무비 * </t>
    <phoneticPr fontId="4" type="noConversion"/>
  </si>
  <si>
    <t xml:space="preserve">건강보험료 * </t>
    <phoneticPr fontId="4" type="noConversion"/>
  </si>
  <si>
    <t>단가</t>
    <phoneticPr fontId="4" type="noConversion"/>
  </si>
  <si>
    <t>단가</t>
    <phoneticPr fontId="4" type="noConversion"/>
  </si>
  <si>
    <t>노 무 비</t>
    <phoneticPr fontId="8" type="noConversion"/>
  </si>
  <si>
    <t>AL덕트</t>
    <phoneticPr fontId="4" type="noConversion"/>
  </si>
  <si>
    <t>150*100</t>
    <phoneticPr fontId="4" type="noConversion"/>
  </si>
  <si>
    <t>[해상특송교환국 설치   소방 공사] - 단가조사서(물가정보:2019년07월)</t>
    <phoneticPr fontId="4" type="noConversion"/>
  </si>
  <si>
    <t>해상특송교환국 설치 소방 공사</t>
    <phoneticPr fontId="78" type="noConversion"/>
  </si>
  <si>
    <t>공사명 : 해상특송교환국 설치 소방 공사</t>
    <phoneticPr fontId="4" type="noConversion"/>
  </si>
  <si>
    <t>[ 해상특송교환국 설치 소방 공사 ] - 노임 산출근거</t>
    <phoneticPr fontId="4" type="noConversion"/>
  </si>
  <si>
    <t>강제전선관</t>
  </si>
  <si>
    <t>아연도 16 mm</t>
  </si>
  <si>
    <t>m</t>
  </si>
  <si>
    <t>아연도 22 mm</t>
  </si>
  <si>
    <t>1종금속제가요전선관</t>
  </si>
  <si>
    <t>16 mm 일반-비방수</t>
  </si>
  <si>
    <t>커넥터, 16 mm 일반-비방수</t>
  </si>
  <si>
    <t>개</t>
  </si>
  <si>
    <t>아우트렛박스</t>
  </si>
  <si>
    <t>8각 54㎜</t>
  </si>
  <si>
    <t>아우트렛박스-상부연결용</t>
  </si>
  <si>
    <t>스위치박스</t>
  </si>
  <si>
    <t>1 개용 54 mm</t>
  </si>
  <si>
    <t>아우트렛박스 커버</t>
  </si>
  <si>
    <t>커버, 8각, 평형</t>
  </si>
  <si>
    <t>강재전선관용 부품</t>
  </si>
  <si>
    <t>파이프행거, 16 C</t>
  </si>
  <si>
    <t>파이프행거, 22 C</t>
  </si>
  <si>
    <t>스트롱앵커</t>
  </si>
  <si>
    <t>3/8</t>
  </si>
  <si>
    <t>행거볼트</t>
  </si>
  <si>
    <t>∮9×1000㎜</t>
  </si>
  <si>
    <t>450/750V 내열비닐절연전선</t>
  </si>
  <si>
    <t>HFIX 1.38mm(1.5㎟)</t>
  </si>
  <si>
    <t>HFIX 1.78mm(2.5㎟)</t>
  </si>
  <si>
    <t>화재감지기</t>
  </si>
  <si>
    <t>열감지기,차동식스포트형</t>
  </si>
  <si>
    <t>피난유도등(LED)</t>
  </si>
  <si>
    <t>중형벽부단면-60분용</t>
  </si>
  <si>
    <t>6각너트</t>
  </si>
  <si>
    <t>3/8,M10</t>
  </si>
  <si>
    <t>EA</t>
  </si>
  <si>
    <t>스프링와샤</t>
  </si>
  <si>
    <t>D10</t>
  </si>
  <si>
    <t>거래가격</t>
    <phoneticPr fontId="4" type="noConversion"/>
  </si>
  <si>
    <t>996</t>
  </si>
  <si>
    <t>993</t>
  </si>
  <si>
    <t>999</t>
  </si>
  <si>
    <t>997</t>
  </si>
  <si>
    <t>84</t>
  </si>
  <si>
    <t>81</t>
  </si>
  <si>
    <t>961</t>
  </si>
  <si>
    <t>1175</t>
  </si>
  <si>
    <t>85</t>
  </si>
  <si>
    <t>2-308</t>
  </si>
  <si>
    <t>2-304</t>
  </si>
  <si>
    <t>2-312</t>
  </si>
  <si>
    <t>2-306</t>
  </si>
  <si>
    <t>115</t>
  </si>
  <si>
    <t>2-267</t>
  </si>
  <si>
    <t>2-513</t>
  </si>
  <si>
    <t>2-517</t>
  </si>
  <si>
    <t>97</t>
  </si>
  <si>
    <t>99</t>
  </si>
  <si>
    <t>전기5-1</t>
  </si>
  <si>
    <t>전기5-3</t>
  </si>
  <si>
    <t>전기5-10</t>
  </si>
  <si>
    <t>전기5-30</t>
  </si>
  <si>
    <t>1.소방공사</t>
    <phoneticPr fontId="4" type="noConversion"/>
  </si>
  <si>
    <t>전선관의 15 %</t>
    <phoneticPr fontId="4" type="noConversion"/>
  </si>
  <si>
    <t>파이프행가</t>
  </si>
  <si>
    <t>16 C</t>
  </si>
  <si>
    <t>개소</t>
  </si>
  <si>
    <t>22 C</t>
  </si>
  <si>
    <t>1.전기공사::1-1.자동화재탐지설비공사</t>
    <phoneticPr fontId="4" type="noConversion"/>
  </si>
  <si>
    <t>1.전기공사::1-2.유도등설비공사</t>
    <phoneticPr fontId="4" type="noConversion"/>
  </si>
  <si>
    <t>29</t>
  </si>
  <si>
    <t>[ 해상특송교환국 설치공사 ] - 일위노임 산출근거(2019년 상반기 노임)</t>
    <phoneticPr fontId="4" type="noConversion"/>
  </si>
  <si>
    <t>내선전공</t>
    <phoneticPr fontId="4" type="noConversion"/>
  </si>
  <si>
    <t>번호</t>
    <phoneticPr fontId="4" type="noConversion"/>
  </si>
  <si>
    <t>공종코드</t>
    <phoneticPr fontId="4" type="noConversion"/>
  </si>
  <si>
    <t>코드</t>
    <phoneticPr fontId="4" type="noConversion"/>
  </si>
  <si>
    <t>명   칭</t>
    <phoneticPr fontId="4" type="noConversion"/>
  </si>
  <si>
    <t>규   격</t>
    <phoneticPr fontId="4" type="noConversion"/>
  </si>
  <si>
    <t>단위</t>
    <phoneticPr fontId="4" type="noConversion"/>
  </si>
  <si>
    <t>수량</t>
    <phoneticPr fontId="4" type="noConversion"/>
  </si>
  <si>
    <t>공량산출</t>
    <phoneticPr fontId="4" type="noConversion"/>
  </si>
  <si>
    <t>단 위 단 가 산 출</t>
    <phoneticPr fontId="4" type="noConversion"/>
  </si>
  <si>
    <t>품셈근거</t>
    <phoneticPr fontId="4" type="noConversion"/>
  </si>
  <si>
    <t>비고</t>
    <phoneticPr fontId="4" type="noConversion"/>
  </si>
  <si>
    <t>결정수량</t>
    <phoneticPr fontId="4" type="noConversion"/>
  </si>
  <si>
    <t>할증</t>
    <phoneticPr fontId="4" type="noConversion"/>
  </si>
  <si>
    <t>산출수량</t>
    <phoneticPr fontId="4" type="noConversion"/>
  </si>
  <si>
    <t>재할%</t>
    <phoneticPr fontId="4" type="noConversion"/>
  </si>
  <si>
    <t>명칭</t>
    <phoneticPr fontId="4" type="noConversion"/>
  </si>
  <si>
    <t>품셈</t>
    <phoneticPr fontId="4" type="noConversion"/>
  </si>
  <si>
    <t>할증%</t>
    <phoneticPr fontId="4" type="noConversion"/>
  </si>
  <si>
    <t>공량</t>
    <phoneticPr fontId="4" type="noConversion"/>
  </si>
  <si>
    <t>단가</t>
    <phoneticPr fontId="4" type="noConversion"/>
  </si>
  <si>
    <t>단위단가</t>
    <phoneticPr fontId="4" type="noConversion"/>
  </si>
  <si>
    <t>단위계</t>
    <phoneticPr fontId="4" type="noConversion"/>
  </si>
  <si>
    <t>공종줄</t>
    <phoneticPr fontId="4" type="noConversion"/>
  </si>
  <si>
    <t>[ 제 1호 ] 파이프행가  16 C [개소]</t>
  </si>
  <si>
    <t>800</t>
  </si>
  <si>
    <t>3116210220135769</t>
  </si>
  <si>
    <t>56900017016</t>
  </si>
  <si>
    <t>전기5-29</t>
  </si>
  <si>
    <t>노임계</t>
  </si>
  <si>
    <t>공종줄</t>
    <phoneticPr fontId="4" type="noConversion"/>
  </si>
  <si>
    <t>[ 제 2호 ] 파이프행가  22 C [개소]</t>
  </si>
  <si>
    <t>[ 해상특송교환국 설치공사 ] - 일위대가표</t>
    <phoneticPr fontId="4" type="noConversion"/>
  </si>
  <si>
    <t>목차코드</t>
    <phoneticPr fontId="4" type="noConversion"/>
  </si>
  <si>
    <t>재료비</t>
    <phoneticPr fontId="4" type="noConversion"/>
  </si>
  <si>
    <t>노무비</t>
    <phoneticPr fontId="4" type="noConversion"/>
  </si>
  <si>
    <t>경비</t>
    <phoneticPr fontId="4" type="noConversion"/>
  </si>
  <si>
    <t>합   계</t>
    <phoneticPr fontId="4" type="noConversion"/>
  </si>
  <si>
    <t>금액</t>
    <phoneticPr fontId="4" type="noConversion"/>
  </si>
  <si>
    <t>일목줄</t>
    <phoneticPr fontId="4" type="noConversion"/>
  </si>
  <si>
    <t>EAZ800010000</t>
    <phoneticPr fontId="4" type="noConversion"/>
  </si>
  <si>
    <t>[제 1호] 파이프행가  16 C [개소]</t>
  </si>
  <si>
    <t>제 1호</t>
  </si>
  <si>
    <t>3913170810036357</t>
  </si>
  <si>
    <t>3116169820135160</t>
  </si>
  <si>
    <t>3116172710023970</t>
  </si>
  <si>
    <t>3116181120136195</t>
  </si>
  <si>
    <t>합계줄</t>
  </si>
  <si>
    <t>( 합       계 )</t>
  </si>
  <si>
    <t>일목줄</t>
    <phoneticPr fontId="4" type="noConversion"/>
  </si>
  <si>
    <t>EAZ800020000</t>
    <phoneticPr fontId="4" type="noConversion"/>
  </si>
  <si>
    <t>[제 2호] 파이프행가  22 C [개소]</t>
  </si>
  <si>
    <t>제 2호</t>
  </si>
  <si>
    <t>3913170810036358</t>
  </si>
  <si>
    <t>100%</t>
    <phoneticPr fontId="4" type="noConversion"/>
  </si>
  <si>
    <t>제1호</t>
    <phoneticPr fontId="4" type="noConversion"/>
  </si>
  <si>
    <t>제2호</t>
  </si>
  <si>
    <t>[ 해상특송교환국 설치공사 ] - 일위대가목차</t>
    <phoneticPr fontId="4" type="noConversion"/>
  </si>
  <si>
    <t>…</t>
    <phoneticPr fontId="4" type="noConversion"/>
  </si>
  <si>
    <t>EAZ800010000</t>
  </si>
  <si>
    <t xml:space="preserve">  </t>
    <phoneticPr fontId="4" type="noConversion"/>
  </si>
  <si>
    <t>EAZ800020000</t>
  </si>
  <si>
    <t xml:space="preserve"> </t>
    <phoneticPr fontId="4" type="noConversion"/>
  </si>
  <si>
    <t>1-1.자동화재탐지설비공사</t>
    <phoneticPr fontId="4" type="noConversion"/>
  </si>
  <si>
    <t>1-2.유도등설비공사</t>
    <phoneticPr fontId="4" type="noConversion"/>
  </si>
  <si>
    <t>소            계</t>
    <phoneticPr fontId="8" type="noConversion"/>
  </si>
  <si>
    <t>1.전기소방</t>
    <phoneticPr fontId="4" type="noConversion"/>
  </si>
  <si>
    <t>2.기계소방</t>
    <phoneticPr fontId="4" type="noConversion"/>
  </si>
  <si>
    <t>1.전기소방</t>
    <phoneticPr fontId="4" type="noConversion"/>
  </si>
  <si>
    <t>백관 (SPP)</t>
  </si>
  <si>
    <t>D25</t>
  </si>
  <si>
    <t>D32</t>
  </si>
  <si>
    <t>D40</t>
  </si>
  <si>
    <t>D50</t>
  </si>
  <si>
    <t>백티이 (용접)</t>
  </si>
  <si>
    <t>D100</t>
  </si>
  <si>
    <t>백엘보 (나사)</t>
  </si>
  <si>
    <t>백티이 (나사)</t>
  </si>
  <si>
    <t>백레듀샤 (나사)</t>
  </si>
  <si>
    <t>백소켓 (나사)</t>
  </si>
  <si>
    <t>백캡 (나사)</t>
  </si>
  <si>
    <t>전산볼트(철)</t>
  </si>
  <si>
    <t>M10 L1000</t>
  </si>
  <si>
    <t>3/8"  (M10)</t>
  </si>
  <si>
    <t>파이프행거(일반)</t>
  </si>
  <si>
    <t>배관공</t>
  </si>
  <si>
    <t>보온공</t>
  </si>
  <si>
    <t>보통인부</t>
  </si>
  <si>
    <t>용접공(일반)</t>
  </si>
  <si>
    <t>산소</t>
  </si>
  <si>
    <t>(기체)</t>
  </si>
  <si>
    <t>ℓ</t>
  </si>
  <si>
    <t>아세틸렌</t>
  </si>
  <si>
    <t>스프링클러헤드(플러쉬)</t>
  </si>
  <si>
    <t>(표준형)72°C</t>
  </si>
  <si>
    <t>S.P용 후렉시블관</t>
  </si>
  <si>
    <t>1500L(니플,브라켓)</t>
  </si>
  <si>
    <t>용접봉(연강용)</t>
  </si>
  <si>
    <t>3.2φ  CS-200</t>
  </si>
  <si>
    <t>kg</t>
  </si>
  <si>
    <t>전력</t>
  </si>
  <si>
    <t>KWH</t>
  </si>
  <si>
    <t>가교발포P.E(HNGC.25T)</t>
  </si>
  <si>
    <t>매직테이프</t>
  </si>
  <si>
    <t>0.2MM</t>
  </si>
  <si>
    <t>㎡</t>
  </si>
  <si>
    <t>AL-BAND</t>
  </si>
  <si>
    <t>0.3X30W</t>
  </si>
  <si>
    <t>2.기계소방</t>
    <phoneticPr fontId="4" type="noConversion"/>
  </si>
  <si>
    <t xml:space="preserve">        </t>
  </si>
  <si>
    <t>하33</t>
    <phoneticPr fontId="4" type="noConversion"/>
  </si>
  <si>
    <t>Ⅱ490</t>
    <phoneticPr fontId="4" type="noConversion"/>
  </si>
  <si>
    <t>Ⅱ494</t>
    <phoneticPr fontId="4" type="noConversion"/>
  </si>
  <si>
    <t>가격정보</t>
    <phoneticPr fontId="4" type="noConversion"/>
  </si>
  <si>
    <t>강관용접  D100  개소     ( 호표 1 )</t>
  </si>
  <si>
    <t>노무비</t>
  </si>
  <si>
    <t>공구손료</t>
  </si>
  <si>
    <t>노무비의3.00 %</t>
  </si>
  <si>
    <t xml:space="preserve"> [ 합          계 ]</t>
  </si>
  <si>
    <t>강관절단  D100  개소     ( 호표 2 )</t>
  </si>
  <si>
    <t>일반행거(전산볼트)  D25  개소     ( 호표 3 )</t>
  </si>
  <si>
    <t>일반행거(전산볼트)  D32  개소     ( 호표 4 )</t>
  </si>
  <si>
    <t>일반행거(전산볼트)  D40  개소     ( 호표 5 )</t>
  </si>
  <si>
    <t>일반행거(전산볼트)  D50  개소     ( 호표 6 )</t>
  </si>
  <si>
    <t>관보온(가교발포폴리에틸렌)  25TxD25(은박난연,매직)  m     ( 호표 7 )</t>
  </si>
  <si>
    <t>잡재료비</t>
  </si>
  <si>
    <t>주재료비의 2.00 %</t>
  </si>
  <si>
    <t>관보온(가교발포폴리에틸렌)  25TxD32(은박난연,매직)  m     ( 호표 8 )</t>
  </si>
  <si>
    <t>관보온(가교발포폴리에틸렌)  25TxD40(은박난연,매직)  m     ( 호표 9 )</t>
  </si>
  <si>
    <t>관보온(가교발포폴리에틸렌)  25TxD50(은박난연,매직)  m     ( 호표 10 )</t>
  </si>
  <si>
    <t>강관용접</t>
  </si>
  <si>
    <t>강관절단</t>
  </si>
  <si>
    <t>일반행거(전산볼트)</t>
  </si>
  <si>
    <t>관보온(가교발포폴리에틸렌)</t>
  </si>
  <si>
    <t>호표 1</t>
  </si>
  <si>
    <t>호표 2</t>
  </si>
  <si>
    <t>호표 3</t>
  </si>
  <si>
    <t>호표 4</t>
  </si>
  <si>
    <t>호표 5</t>
  </si>
  <si>
    <t>호표 6</t>
  </si>
  <si>
    <t>호표 7</t>
  </si>
  <si>
    <t>호표 8</t>
  </si>
  <si>
    <t>호표 9</t>
  </si>
  <si>
    <t>호표 10</t>
  </si>
  <si>
    <t>25TxD25(은박난연,매직)</t>
  </si>
  <si>
    <t>25TxD32(은박난연,매직)</t>
  </si>
  <si>
    <t>25TxD40(은박난연,매직)</t>
  </si>
  <si>
    <t>25TxD50(은박난연,매직)</t>
  </si>
  <si>
    <t>노무비의 3.00 %</t>
  </si>
  <si>
    <t>504</t>
    <phoneticPr fontId="4" type="noConversion"/>
  </si>
  <si>
    <t>514</t>
    <phoneticPr fontId="4" type="noConversion"/>
  </si>
  <si>
    <t>516</t>
    <phoneticPr fontId="4" type="noConversion"/>
  </si>
  <si>
    <t>99</t>
    <phoneticPr fontId="4" type="noConversion"/>
  </si>
  <si>
    <t>105</t>
    <phoneticPr fontId="4" type="noConversion"/>
  </si>
  <si>
    <t>555</t>
    <phoneticPr fontId="4" type="noConversion"/>
  </si>
  <si>
    <t>557</t>
    <phoneticPr fontId="4" type="noConversion"/>
  </si>
  <si>
    <t>179</t>
    <phoneticPr fontId="4" type="noConversion"/>
  </si>
  <si>
    <t>747</t>
    <phoneticPr fontId="4" type="noConversion"/>
  </si>
  <si>
    <t>714</t>
    <phoneticPr fontId="4" type="noConversion"/>
  </si>
  <si>
    <t>722</t>
    <phoneticPr fontId="4" type="noConversion"/>
  </si>
  <si>
    <t>725</t>
    <phoneticPr fontId="4" type="noConversion"/>
  </si>
  <si>
    <t>86</t>
    <phoneticPr fontId="4" type="noConversion"/>
  </si>
  <si>
    <t>718</t>
    <phoneticPr fontId="4" type="noConversion"/>
  </si>
  <si>
    <t>978</t>
    <phoneticPr fontId="4" type="noConversion"/>
  </si>
  <si>
    <t>980</t>
    <phoneticPr fontId="4" type="noConversion"/>
  </si>
  <si>
    <t>1395</t>
    <phoneticPr fontId="4" type="noConversion"/>
  </si>
  <si>
    <t>340</t>
    <phoneticPr fontId="4" type="noConversion"/>
  </si>
  <si>
    <t>963</t>
    <phoneticPr fontId="4" type="noConversion"/>
  </si>
  <si>
    <t>2-1.스프링클러배관공사</t>
    <phoneticPr fontId="4" type="noConversion"/>
  </si>
  <si>
    <t>식</t>
    <phoneticPr fontId="4" type="noConversion"/>
  </si>
  <si>
    <t>상호</t>
    <phoneticPr fontId="78" type="noConversion"/>
  </si>
  <si>
    <t xml:space="preserve">: ㈜다 산 전 력 </t>
    <phoneticPr fontId="78" type="noConversion"/>
  </si>
  <si>
    <t>사업자등록증</t>
    <phoneticPr fontId="78" type="noConversion"/>
  </si>
  <si>
    <t>: 419-81-00519</t>
    <phoneticPr fontId="78" type="noConversion"/>
  </si>
  <si>
    <t>주소</t>
    <phoneticPr fontId="78" type="noConversion"/>
  </si>
  <si>
    <t>: 경기도 수원시 권선구 매송고색로 875,비동 103호</t>
    <phoneticPr fontId="4" type="noConversion"/>
  </si>
  <si>
    <t xml:space="preserve">  (평동,수원공구유통타운)</t>
    <phoneticPr fontId="4" type="noConversion"/>
  </si>
  <si>
    <t>연락처</t>
    <phoneticPr fontId="78" type="noConversion"/>
  </si>
  <si>
    <t>: 031) 722-6111</t>
    <phoneticPr fontId="4" type="noConversion"/>
  </si>
  <si>
    <t>대표자</t>
    <phoneticPr fontId="78" type="noConversion"/>
  </si>
  <si>
    <t>: 양    현    철 (인)</t>
    <phoneticPr fontId="4" type="noConversion"/>
  </si>
</sst>
</file>

<file path=xl/styles.xml><?xml version="1.0" encoding="utf-8"?>
<styleSheet xmlns="http://schemas.openxmlformats.org/spreadsheetml/2006/main">
  <numFmts count="59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#;\-#,###"/>
    <numFmt numFmtId="177" formatCode="0.000%"/>
    <numFmt numFmtId="178" formatCode="#,##0_ "/>
    <numFmt numFmtId="179" formatCode="_(* #,##0_);_(* \(#,##0\);_(* &quot;-&quot;_);_(@_)"/>
    <numFmt numFmtId="180" formatCode="0.000"/>
    <numFmt numFmtId="181" formatCode="_ * #,##0.0000000_ ;_ * \-#,##0.0000000_ ;_ * &quot;-&quot;_ ;_ @_ "/>
    <numFmt numFmtId="182" formatCode="&quot;₩&quot;#,##0;&quot;₩&quot;&quot;₩&quot;&quot;₩&quot;&quot;₩&quot;\-#,##0"/>
    <numFmt numFmtId="183" formatCode="?/?#"/>
    <numFmt numFmtId="184" formatCode="[Red]#,##0"/>
    <numFmt numFmtId="185" formatCode="#,###.00"/>
    <numFmt numFmtId="186" formatCode="#,##0;[Red]&quot;-&quot;#,##0"/>
    <numFmt numFmtId="187" formatCode="&quot;₩&quot;#,##0;[Red]&quot;₩&quot;&quot;₩&quot;&quot;₩&quot;&quot;₩&quot;\-#,##0"/>
    <numFmt numFmtId="188" formatCode="_ * #,##0_ ;_ * \-#,##0_ ;_ * &quot;-&quot;_ ;_ @_ "/>
    <numFmt numFmtId="189" formatCode="#,##0\ \ \ \ "/>
    <numFmt numFmtId="190" formatCode="0.000_ "/>
    <numFmt numFmtId="191" formatCode="_ * #,##0.00_ ;_ * \-#,##0.00_ ;_ * &quot;-&quot;??_ ;_ @_ "/>
    <numFmt numFmtId="192" formatCode="_ * #,##0_ ;_ * \-#,##0_ ;_ * &quot; &quot;_ ;_ @_ "/>
    <numFmt numFmtId="193" formatCode="_ * #,##0.00000000_ ;_ * \-#,##0.00000000_ ;_ * &quot;-&quot;_ ;_ @_ "/>
    <numFmt numFmtId="194" formatCode="_-* #,##0.00_-;&quot;₩&quot;&quot;₩&quot;\-* #,##0.00_-;_-* &quot;-&quot;??_-;_-@_-"/>
    <numFmt numFmtId="195" formatCode="_-&quot;₩&quot;* #,##0.00_-;&quot;₩&quot;&quot;₩&quot;\-&quot;₩&quot;* #,##0.00_-;_-&quot;₩&quot;* &quot;-&quot;??_-;_-@_-"/>
    <numFmt numFmtId="196" formatCode="&quot;₩&quot;#,##0.00;&quot;₩&quot;&quot;₩&quot;&quot;₩&quot;&quot;₩&quot;\-#,##0.00"/>
    <numFmt numFmtId="197" formatCode="_ &quot;₩&quot;* #,##0_ ;_ &quot;₩&quot;* \-#,##0_ ;_ &quot;₩&quot;* &quot;-&quot;_ ;_ @_ "/>
    <numFmt numFmtId="198" formatCode="0.000000%"/>
    <numFmt numFmtId="199" formatCode="_ &quot;₩&quot;* #,##0.00_ ;_ &quot;₩&quot;* \-#,##0.00_ ;_ &quot;₩&quot;* &quot;-&quot;??_ ;_ @_ "/>
    <numFmt numFmtId="200" formatCode="0.0000000%"/>
    <numFmt numFmtId="201" formatCode="#,##0\ &quot;F&quot;;[Red]\-#,##0\ &quot;F&quot;"/>
    <numFmt numFmtId="202" formatCode="General&quot;명&quot;"/>
    <numFmt numFmtId="203" formatCode="#,##0.00\ &quot;F&quot;;[Red]\-#,##0.00\ &quot;F&quot;"/>
    <numFmt numFmtId="204" formatCode="#,##0;[Red]&quot;△&quot;#,##0"/>
    <numFmt numFmtId="205" formatCode="0.0%;\(0.0%\)"/>
    <numFmt numFmtId="206" formatCode="#,##0;\(#,##0\)"/>
    <numFmt numFmtId="207" formatCode="&quot;₩&quot;\ #,##0.00;[Red]&quot;₩&quot;\ \-#,##0.00"/>
    <numFmt numFmtId="208" formatCode="&quot;$&quot;#,##0_);[Red]\(&quot;$&quot;#,##0\)"/>
    <numFmt numFmtId="209" formatCode="\$#,##0.00"/>
    <numFmt numFmtId="210" formatCode="&quot;₩&quot;#,##0.00;&quot;₩&quot;\-#,##0.00"/>
    <numFmt numFmtId="211" formatCode="#,##0.0000000;[Red]\-#,##0.0000000"/>
    <numFmt numFmtId="212" formatCode="_-[$€-2]* #,##0.00_-;\-[$€-2]* #,##0.00_-;_-[$€-2]* &quot;-&quot;??_-"/>
    <numFmt numFmtId="213" formatCode="_-&quot;$&quot;* #,##0.00_-;\-&quot;$&quot;* #,##0.00_-;_-&quot;$&quot;* &quot;-&quot;??_-;_-@_-"/>
    <numFmt numFmtId="214" formatCode="_-&quot;$&quot;* #,##0_-;\-&quot;$&quot;* #,##0_-;_-&quot;$&quot;* &quot;-&quot;_-;_-@_-"/>
    <numFmt numFmtId="215" formatCode=";;"/>
    <numFmt numFmtId="216" formatCode="#."/>
    <numFmt numFmtId="217" formatCode="#,##0.0_);\(#,##0.0\)"/>
    <numFmt numFmtId="218" formatCode="&quot;Fr.&quot;\ #,##0;[Red]&quot;Fr.&quot;\ \-#,##0"/>
    <numFmt numFmtId="219" formatCode="&quot;Fr.&quot;\ #,##0.00;[Red]&quot;Fr.&quot;\ \-#,##0.00"/>
    <numFmt numFmtId="220" formatCode="#,##0.0_ "/>
    <numFmt numFmtId="221" formatCode="&quot;$&quot;#,##0;\-&quot;$&quot;#,##0"/>
    <numFmt numFmtId="222" formatCode="#,###"/>
    <numFmt numFmtId="223" formatCode="#,##0_);[Red]\(#,##0\)"/>
    <numFmt numFmtId="224" formatCode="#,##0.0_);[Red]\(#,##0.0\)"/>
    <numFmt numFmtId="225" formatCode="#,##0_ ;[Red]\-#,##0\ "/>
    <numFmt numFmtId="226" formatCode="#,##0.00_);[Red]\(#,##0.00\)"/>
    <numFmt numFmtId="227" formatCode="\(&quot;₩&quot;#,##0\)"/>
    <numFmt numFmtId="228" formatCode="0.000_);[Red]\(0.000\)"/>
    <numFmt numFmtId="229" formatCode="_-* #,##0.000_-;\-* #,##0.000_-;_-* &quot;-&quot;_-;_-@_-"/>
    <numFmt numFmtId="230" formatCode="#,##0.000_ ;[Red]\-#,##0.000\ "/>
    <numFmt numFmtId="231" formatCode="#,##0.000_ "/>
  </numFmts>
  <fonts count="10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name val="바탕"/>
      <family val="1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i/>
      <sz val="12"/>
      <name val="굴림체"/>
      <family val="3"/>
      <charset val="129"/>
    </font>
    <font>
      <sz val="12"/>
      <name val="COUR"/>
      <family val="1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2"/>
      <name val="견명조"/>
      <family val="1"/>
      <charset val="129"/>
    </font>
    <font>
      <sz val="10"/>
      <name val="Courier New"/>
      <family val="3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u/>
      <sz val="10"/>
      <color indexed="14"/>
      <name val="MS Sans Serif"/>
      <family val="2"/>
    </font>
    <font>
      <sz val="11"/>
      <name val="돋움체"/>
      <family val="3"/>
      <charset val="129"/>
    </font>
    <font>
      <sz val="9"/>
      <name val="MS Sans Serif"/>
      <family val="2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8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b/>
      <sz val="16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9"/>
      <name val="굴림체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9"/>
      <name val="Arial"/>
      <family val="2"/>
    </font>
    <font>
      <sz val="12"/>
      <name val="System"/>
      <family val="2"/>
      <charset val="129"/>
    </font>
    <font>
      <sz val="8"/>
      <name val="¹UAAA¼"/>
      <family val="1"/>
      <charset val="129"/>
    </font>
    <font>
      <sz val="11"/>
      <name val="µ¸¿òÃ¼"/>
      <family val="3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name val="Courier"/>
      <family val="3"/>
    </font>
    <font>
      <b/>
      <sz val="9"/>
      <name val="Helv"/>
      <family val="2"/>
    </font>
    <font>
      <sz val="10"/>
      <color indexed="16"/>
      <name val="MS Serif"/>
      <family val="1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u/>
      <sz val="8.5"/>
      <color indexed="12"/>
      <name val="바탕체"/>
      <family val="1"/>
      <charset val="129"/>
    </font>
    <font>
      <sz val="12"/>
      <name val="Helv"/>
      <family val="2"/>
    </font>
    <font>
      <sz val="12"/>
      <color indexed="9"/>
      <name val="Helv"/>
      <family val="2"/>
    </font>
    <font>
      <b/>
      <sz val="11"/>
      <name val="Helv"/>
      <family val="2"/>
    </font>
    <font>
      <sz val="12"/>
      <name val="宋体"/>
      <family val="3"/>
      <charset val="129"/>
    </font>
    <font>
      <sz val="7"/>
      <name val="Small Fonts"/>
      <family val="2"/>
    </font>
    <font>
      <sz val="10"/>
      <name val="Tms Rm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b/>
      <sz val="14"/>
      <name val="굴림체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name val="맑은 고딕"/>
      <family val="3"/>
      <charset val="129"/>
    </font>
    <font>
      <b/>
      <sz val="48"/>
      <color indexed="8"/>
      <name val="굴림"/>
      <family val="3"/>
      <charset val="129"/>
    </font>
    <font>
      <sz val="9"/>
      <color theme="1"/>
      <name val="굴림"/>
      <family val="3"/>
      <charset val="129"/>
    </font>
    <font>
      <b/>
      <sz val="38"/>
      <color indexed="8"/>
      <name val="굴림"/>
      <family val="3"/>
      <charset val="129"/>
    </font>
    <font>
      <b/>
      <sz val="12"/>
      <color indexed="10"/>
      <name val="굴림"/>
      <family val="3"/>
      <charset val="129"/>
    </font>
    <font>
      <b/>
      <sz val="14"/>
      <color indexed="8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b/>
      <sz val="22"/>
      <name val="굴림"/>
      <family val="3"/>
      <charset val="129"/>
    </font>
    <font>
      <b/>
      <sz val="36"/>
      <name val="굴림"/>
      <family val="3"/>
      <charset val="129"/>
    </font>
    <font>
      <sz val="12"/>
      <name val="굴림"/>
      <family val="3"/>
      <charset val="129"/>
    </font>
    <font>
      <sz val="9"/>
      <color theme="1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color indexed="8"/>
      <name val="굴림체"/>
      <family val="3"/>
      <charset val="129"/>
    </font>
    <font>
      <sz val="14"/>
      <color theme="1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2"/>
      <color indexed="8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6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/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3" fontId="13" fillId="0" borderId="1"/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2" fillId="0" borderId="0"/>
    <xf numFmtId="0" fontId="12" fillId="0" borderId="0"/>
    <xf numFmtId="0" fontId="15" fillId="3" borderId="0"/>
    <xf numFmtId="0" fontId="16" fillId="0" borderId="0"/>
    <xf numFmtId="0" fontId="16" fillId="0" borderId="0"/>
    <xf numFmtId="0" fontId="17" fillId="0" borderId="0"/>
    <xf numFmtId="0" fontId="18" fillId="0" borderId="0"/>
    <xf numFmtId="0" fontId="16" fillId="0" borderId="0"/>
    <xf numFmtId="0" fontId="17" fillId="0" borderId="0"/>
    <xf numFmtId="0" fontId="17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8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16" fillId="0" borderId="0"/>
    <xf numFmtId="0" fontId="12" fillId="0" borderId="0" applyFont="0" applyFill="0" applyBorder="0" applyAlignment="0" applyProtection="0"/>
    <xf numFmtId="0" fontId="16" fillId="0" borderId="0"/>
    <xf numFmtId="0" fontId="16" fillId="0" borderId="0"/>
    <xf numFmtId="0" fontId="12" fillId="0" borderId="0" applyFont="0" applyFill="0" applyBorder="0" applyAlignment="0" applyProtection="0"/>
    <xf numFmtId="0" fontId="17" fillId="0" borderId="0"/>
    <xf numFmtId="0" fontId="7" fillId="0" borderId="0" applyFont="0" applyFill="0" applyBorder="0" applyAlignment="0" applyProtection="0"/>
    <xf numFmtId="0" fontId="17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7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7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 applyFont="0" applyFill="0" applyBorder="0" applyAlignment="0" applyProtection="0"/>
    <xf numFmtId="0" fontId="7" fillId="0" borderId="0"/>
    <xf numFmtId="0" fontId="16" fillId="0" borderId="0"/>
    <xf numFmtId="0" fontId="12" fillId="0" borderId="0" applyFont="0" applyFill="0" applyBorder="0" applyAlignment="0" applyProtection="0"/>
    <xf numFmtId="0" fontId="17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6" fillId="0" borderId="0"/>
    <xf numFmtId="0" fontId="17" fillId="0" borderId="0"/>
    <xf numFmtId="0" fontId="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2" fillId="0" borderId="0" applyFont="0" applyFill="0" applyBorder="0" applyAlignment="0" applyProtection="0"/>
    <xf numFmtId="0" fontId="17" fillId="0" borderId="0"/>
    <xf numFmtId="0" fontId="1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8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0" fontId="16" fillId="0" borderId="0"/>
    <xf numFmtId="0" fontId="12" fillId="0" borderId="0" applyFont="0" applyFill="0" applyBorder="0" applyAlignment="0" applyProtection="0"/>
    <xf numFmtId="0" fontId="16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2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7" fillId="0" borderId="0"/>
    <xf numFmtId="0" fontId="17" fillId="0" borderId="0"/>
    <xf numFmtId="0" fontId="16" fillId="0" borderId="0"/>
    <xf numFmtId="0" fontId="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6" fillId="0" borderId="0"/>
    <xf numFmtId="0" fontId="18" fillId="0" borderId="0"/>
    <xf numFmtId="0" fontId="16" fillId="0" borderId="0"/>
    <xf numFmtId="0" fontId="16" fillId="0" borderId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7" fillId="0" borderId="0"/>
    <xf numFmtId="0" fontId="17" fillId="0" borderId="0"/>
    <xf numFmtId="0" fontId="16" fillId="0" borderId="0"/>
    <xf numFmtId="0" fontId="7" fillId="0" borderId="0"/>
    <xf numFmtId="0" fontId="7" fillId="0" borderId="0" applyFont="0" applyFill="0" applyBorder="0" applyAlignment="0" applyProtection="0"/>
    <xf numFmtId="0" fontId="16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7" fillId="0" borderId="0"/>
    <xf numFmtId="0" fontId="2" fillId="0" borderId="0"/>
    <xf numFmtId="0" fontId="17" fillId="0" borderId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9" fillId="0" borderId="0"/>
    <xf numFmtId="3" fontId="13" fillId="0" borderId="1"/>
    <xf numFmtId="3" fontId="13" fillId="0" borderId="1"/>
    <xf numFmtId="0" fontId="5" fillId="0" borderId="0">
      <alignment horizontal="center" vertical="center"/>
    </xf>
    <xf numFmtId="0" fontId="10" fillId="0" borderId="0"/>
    <xf numFmtId="0" fontId="10" fillId="0" borderId="0"/>
    <xf numFmtId="0" fontId="5" fillId="0" borderId="0">
      <alignment horizontal="center" vertical="center"/>
    </xf>
    <xf numFmtId="0" fontId="10" fillId="0" borderId="0"/>
    <xf numFmtId="0" fontId="5" fillId="0" borderId="0">
      <alignment horizontal="center" vertical="center"/>
    </xf>
    <xf numFmtId="41" fontId="12" fillId="0" borderId="0">
      <alignment horizontal="center" vertical="center"/>
    </xf>
    <xf numFmtId="0" fontId="12" fillId="0" borderId="0">
      <alignment horizontal="center" vertical="center"/>
    </xf>
    <xf numFmtId="179" fontId="12" fillId="0" borderId="0">
      <alignment horizontal="center" vertical="center"/>
    </xf>
    <xf numFmtId="0" fontId="12" fillId="0" borderId="0">
      <alignment horizontal="center" vertical="center"/>
    </xf>
    <xf numFmtId="179" fontId="12" fillId="0" borderId="0">
      <alignment horizontal="center" vertical="center"/>
    </xf>
    <xf numFmtId="180" fontId="20" fillId="0" borderId="0">
      <alignment horizontal="center" vertical="center"/>
    </xf>
    <xf numFmtId="0" fontId="20" fillId="0" borderId="0">
      <alignment horizontal="center" vertical="center"/>
    </xf>
    <xf numFmtId="180" fontId="20" fillId="0" borderId="0">
      <alignment horizontal="center" vertical="center"/>
    </xf>
    <xf numFmtId="0" fontId="20" fillId="0" borderId="0">
      <alignment horizontal="center" vertical="center"/>
    </xf>
    <xf numFmtId="180" fontId="20" fillId="0" borderId="0">
      <alignment horizontal="center" vertical="center"/>
    </xf>
    <xf numFmtId="180" fontId="20" fillId="0" borderId="0">
      <alignment horizontal="center" vertical="center"/>
    </xf>
    <xf numFmtId="180" fontId="20" fillId="0" borderId="0">
      <alignment horizontal="center" vertical="center"/>
    </xf>
    <xf numFmtId="179" fontId="12" fillId="0" borderId="0">
      <alignment horizontal="center" vertical="center"/>
    </xf>
    <xf numFmtId="179" fontId="12" fillId="0" borderId="0">
      <alignment horizontal="center" vertical="center"/>
    </xf>
    <xf numFmtId="0" fontId="10" fillId="0" borderId="0"/>
    <xf numFmtId="0" fontId="10" fillId="0" borderId="0"/>
    <xf numFmtId="3" fontId="21" fillId="0" borderId="8">
      <alignment horizontal="right" vertical="center"/>
    </xf>
    <xf numFmtId="2" fontId="21" fillId="0" borderId="8">
      <alignment horizontal="right" vertical="center"/>
    </xf>
    <xf numFmtId="181" fontId="12" fillId="0" borderId="0"/>
    <xf numFmtId="182" fontId="1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38" fontId="5" fillId="0" borderId="0"/>
    <xf numFmtId="0" fontId="24" fillId="0" borderId="0">
      <protection locked="0"/>
    </xf>
    <xf numFmtId="3" fontId="17" fillId="0" borderId="9">
      <alignment horizontal="center"/>
    </xf>
    <xf numFmtId="3" fontId="4" fillId="0" borderId="5" applyNumberFormat="0" applyFill="0" applyBorder="0" applyProtection="0">
      <alignment horizontal="center" vertical="center"/>
    </xf>
    <xf numFmtId="0" fontId="24" fillId="0" borderId="0">
      <protection locked="0"/>
    </xf>
    <xf numFmtId="0" fontId="25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9" fontId="5" fillId="2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0" fontId="26" fillId="0" borderId="0" applyFont="0" applyFill="0" applyBorder="0" applyProtection="0">
      <alignment horizontal="center" vertical="center"/>
    </xf>
    <xf numFmtId="0" fontId="26" fillId="0" borderId="0" applyFont="0" applyFill="0" applyBorder="0" applyProtection="0">
      <alignment horizontal="center" vertical="center"/>
    </xf>
    <xf numFmtId="183" fontId="27" fillId="0" borderId="5" applyFont="0" applyFill="0" applyAlignment="0" applyProtection="0">
      <alignment horizontal="center" vertical="center"/>
    </xf>
    <xf numFmtId="0" fontId="28" fillId="0" borderId="0"/>
    <xf numFmtId="184" fontId="23" fillId="0" borderId="3" applyBorder="0"/>
    <xf numFmtId="185" fontId="5" fillId="0" borderId="10" applyNumberFormat="0" applyBorder="0" applyAlignment="0"/>
    <xf numFmtId="178" fontId="29" fillId="0" borderId="11">
      <alignment vertical="center"/>
    </xf>
    <xf numFmtId="0" fontId="30" fillId="0" borderId="0">
      <alignment vertical="center"/>
    </xf>
    <xf numFmtId="186" fontId="3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2" fillId="0" borderId="12"/>
    <xf numFmtId="0" fontId="33" fillId="0" borderId="0">
      <alignment vertical="center"/>
    </xf>
    <xf numFmtId="4" fontId="24" fillId="0" borderId="0">
      <protection locked="0"/>
    </xf>
    <xf numFmtId="187" fontId="12" fillId="0" borderId="0">
      <protection locked="0"/>
    </xf>
    <xf numFmtId="0" fontId="12" fillId="0" borderId="1">
      <alignment horizontal="distributed" vertical="center"/>
    </xf>
    <xf numFmtId="0" fontId="12" fillId="0" borderId="3">
      <alignment horizontal="distributed" vertical="top"/>
    </xf>
    <xf numFmtId="0" fontId="12" fillId="0" borderId="10">
      <alignment horizontal="distributed"/>
    </xf>
    <xf numFmtId="188" fontId="34" fillId="0" borderId="0">
      <alignment vertical="center"/>
    </xf>
    <xf numFmtId="0" fontId="12" fillId="0" borderId="0"/>
    <xf numFmtId="1" fontId="35" fillId="2" borderId="0" applyNumberFormat="0" applyFont="0" applyFill="0" applyBorder="0" applyAlignment="0">
      <alignment vertical="center"/>
    </xf>
    <xf numFmtId="189" fontId="10" fillId="0" borderId="1">
      <alignment vertical="center"/>
    </xf>
    <xf numFmtId="41" fontId="2" fillId="0" borderId="0" applyFont="0" applyFill="0" applyBorder="0" applyAlignment="0" applyProtection="0"/>
    <xf numFmtId="188" fontId="12" fillId="0" borderId="1">
      <alignment vertical="center"/>
    </xf>
    <xf numFmtId="190" fontId="2" fillId="2" borderId="0" applyFill="0" applyBorder="0" applyProtection="0">
      <alignment horizontal="right"/>
    </xf>
    <xf numFmtId="191" fontId="7" fillId="0" borderId="6"/>
    <xf numFmtId="192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0" fontId="10" fillId="0" borderId="0"/>
    <xf numFmtId="0" fontId="12" fillId="0" borderId="0" applyFont="0" applyFill="0" applyBorder="0" applyAlignment="0" applyProtection="0"/>
    <xf numFmtId="42" fontId="2" fillId="0" borderId="0" applyFont="0" applyFill="0" applyBorder="0" applyAlignment="0" applyProtection="0"/>
    <xf numFmtId="194" fontId="12" fillId="0" borderId="0"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11">
      <alignment vertical="center" wrapText="1"/>
    </xf>
    <xf numFmtId="0" fontId="2" fillId="0" borderId="1" applyNumberFormat="0" applyFill="0" applyProtection="0">
      <alignment vertical="center"/>
    </xf>
    <xf numFmtId="0" fontId="24" fillId="0" borderId="13">
      <protection locked="0"/>
    </xf>
    <xf numFmtId="195" fontId="12" fillId="0" borderId="0">
      <protection locked="0"/>
    </xf>
    <xf numFmtId="196" fontId="12" fillId="0" borderId="0">
      <protection locked="0"/>
    </xf>
    <xf numFmtId="0" fontId="36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protection locked="0"/>
    </xf>
    <xf numFmtId="197" fontId="39" fillId="0" borderId="0" applyFont="0" applyFill="0" applyBorder="0" applyAlignment="0" applyProtection="0"/>
    <xf numFmtId="197" fontId="40" fillId="0" borderId="0" applyFont="0" applyFill="0" applyBorder="0" applyAlignment="0" applyProtection="0"/>
    <xf numFmtId="180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180" fontId="39" fillId="0" borderId="0" applyFont="0" applyFill="0" applyBorder="0" applyAlignment="0" applyProtection="0"/>
    <xf numFmtId="197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97" fontId="42" fillId="0" borderId="0" applyFont="0" applyFill="0" applyBorder="0" applyAlignment="0" applyProtection="0"/>
    <xf numFmtId="198" fontId="10" fillId="0" borderId="0" applyFont="0" applyFill="0" applyBorder="0" applyAlignment="0" applyProtection="0"/>
    <xf numFmtId="199" fontId="39" fillId="0" borderId="0" applyFont="0" applyFill="0" applyBorder="0" applyAlignment="0" applyProtection="0"/>
    <xf numFmtId="199" fontId="40" fillId="0" borderId="0" applyFont="0" applyFill="0" applyBorder="0" applyAlignment="0" applyProtection="0"/>
    <xf numFmtId="177" fontId="39" fillId="0" borderId="0" applyFont="0" applyFill="0" applyBorder="0" applyAlignment="0" applyProtection="0"/>
    <xf numFmtId="0" fontId="40" fillId="0" borderId="0" applyFont="0" applyFill="0" applyBorder="0" applyAlignment="0" applyProtection="0"/>
    <xf numFmtId="177" fontId="39" fillId="0" borderId="0" applyFont="0" applyFill="0" applyBorder="0" applyAlignment="0" applyProtection="0"/>
    <xf numFmtId="199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99" fontId="42" fillId="0" borderId="0" applyFont="0" applyFill="0" applyBorder="0" applyAlignment="0" applyProtection="0"/>
    <xf numFmtId="200" fontId="10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43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17" fillId="0" borderId="0"/>
    <xf numFmtId="0" fontId="43" fillId="0" borderId="0">
      <alignment horizontal="center" wrapText="1"/>
      <protection locked="0"/>
    </xf>
    <xf numFmtId="188" fontId="39" fillId="0" borderId="0" applyFont="0" applyFill="0" applyBorder="0" applyAlignment="0" applyProtection="0"/>
    <xf numFmtId="188" fontId="40" fillId="0" borderId="0" applyFont="0" applyFill="0" applyBorder="0" applyAlignment="0" applyProtection="0"/>
    <xf numFmtId="201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202" fontId="2" fillId="0" borderId="0" applyFont="0" applyFill="0" applyBorder="0" applyAlignment="0" applyProtection="0"/>
    <xf numFmtId="188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88" fontId="42" fillId="0" borderId="0" applyFont="0" applyFill="0" applyBorder="0" applyAlignment="0" applyProtection="0"/>
    <xf numFmtId="191" fontId="39" fillId="0" borderId="0" applyFont="0" applyFill="0" applyBorder="0" applyAlignment="0" applyProtection="0"/>
    <xf numFmtId="191" fontId="40" fillId="0" borderId="0" applyFont="0" applyFill="0" applyBorder="0" applyAlignment="0" applyProtection="0"/>
    <xf numFmtId="203" fontId="2" fillId="0" borderId="0" applyFont="0" applyFill="0" applyBorder="0" applyAlignment="0" applyProtection="0"/>
    <xf numFmtId="0" fontId="40" fillId="0" borderId="0" applyFont="0" applyFill="0" applyBorder="0" applyAlignment="0" applyProtection="0"/>
    <xf numFmtId="204" fontId="2" fillId="0" borderId="0" applyFont="0" applyFill="0" applyBorder="0" applyAlignment="0" applyProtection="0"/>
    <xf numFmtId="191" fontId="40" fillId="0" borderId="0" applyFont="0" applyFill="0" applyBorder="0" applyAlignment="0" applyProtection="0"/>
    <xf numFmtId="0" fontId="41" fillId="0" borderId="0" applyFont="0" applyFill="0" applyBorder="0" applyAlignment="0" applyProtection="0"/>
    <xf numFmtId="191" fontId="42" fillId="0" borderId="0" applyFont="0" applyFill="0" applyBorder="0" applyAlignment="0" applyProtection="0"/>
    <xf numFmtId="0" fontId="44" fillId="0" borderId="0"/>
    <xf numFmtId="0" fontId="45" fillId="0" borderId="0"/>
    <xf numFmtId="0" fontId="46" fillId="0" borderId="0"/>
    <xf numFmtId="0" fontId="40" fillId="0" borderId="0"/>
    <xf numFmtId="0" fontId="41" fillId="0" borderId="0"/>
    <xf numFmtId="0" fontId="47" fillId="0" borderId="0"/>
    <xf numFmtId="0" fontId="39" fillId="0" borderId="0"/>
    <xf numFmtId="0" fontId="40" fillId="0" borderId="0"/>
    <xf numFmtId="0" fontId="39" fillId="0" borderId="0"/>
    <xf numFmtId="0" fontId="40" fillId="0" borderId="0"/>
    <xf numFmtId="0" fontId="45" fillId="0" borderId="0" applyNumberFormat="0"/>
    <xf numFmtId="0" fontId="40" fillId="0" borderId="0"/>
    <xf numFmtId="0" fontId="48" fillId="0" borderId="0"/>
    <xf numFmtId="0" fontId="40" fillId="0" borderId="0"/>
    <xf numFmtId="0" fontId="16" fillId="0" borderId="0"/>
    <xf numFmtId="205" fontId="5" fillId="0" borderId="0" applyFill="0" applyBorder="0" applyAlignment="0"/>
    <xf numFmtId="0" fontId="49" fillId="0" borderId="0"/>
    <xf numFmtId="4" fontId="24" fillId="0" borderId="0">
      <protection locked="0"/>
    </xf>
    <xf numFmtId="38" fontId="17" fillId="0" borderId="0" applyFont="0" applyFill="0" applyBorder="0" applyAlignment="0" applyProtection="0"/>
    <xf numFmtId="206" fontId="18" fillId="0" borderId="0"/>
    <xf numFmtId="0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 applyNumberFormat="0" applyAlignment="0"/>
    <xf numFmtId="207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4" fillId="0" borderId="0">
      <protection locked="0"/>
    </xf>
    <xf numFmtId="208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209" fontId="52" fillId="0" borderId="1" applyFill="0" applyBorder="0" applyAlignment="0"/>
    <xf numFmtId="0" fontId="12" fillId="0" borderId="0" applyFont="0" applyFill="0" applyBorder="0" applyAlignment="0" applyProtection="0"/>
    <xf numFmtId="210" fontId="2" fillId="0" borderId="0" applyFont="0" applyFill="0" applyBorder="0" applyAlignment="0" applyProtection="0"/>
    <xf numFmtId="0" fontId="12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211" fontId="16" fillId="0" borderId="0"/>
    <xf numFmtId="0" fontId="53" fillId="0" borderId="0" applyNumberFormat="0" applyAlignment="0">
      <alignment horizontal="left"/>
    </xf>
    <xf numFmtId="212" fontId="2" fillId="0" borderId="0" applyFont="0" applyFill="0" applyBorder="0" applyAlignment="0" applyProtection="0"/>
    <xf numFmtId="213" fontId="16" fillId="0" borderId="0" applyFont="0" applyFill="0" applyBorder="0" applyAlignment="0" applyProtection="0"/>
    <xf numFmtId="214" fontId="16" fillId="0" borderId="0" applyFont="0" applyFill="0" applyBorder="0" applyAlignment="0" applyProtection="0"/>
    <xf numFmtId="215" fontId="24" fillId="0" borderId="0">
      <protection locked="0"/>
    </xf>
    <xf numFmtId="215" fontId="24" fillId="0" borderId="0">
      <protection locked="0"/>
    </xf>
    <xf numFmtId="215" fontId="24" fillId="0" borderId="0">
      <protection locked="0"/>
    </xf>
    <xf numFmtId="215" fontId="24" fillId="0" borderId="0">
      <protection locked="0"/>
    </xf>
    <xf numFmtId="215" fontId="24" fillId="0" borderId="0">
      <protection locked="0"/>
    </xf>
    <xf numFmtId="215" fontId="24" fillId="0" borderId="0">
      <protection locked="0"/>
    </xf>
    <xf numFmtId="215" fontId="24" fillId="0" borderId="0">
      <protection locked="0"/>
    </xf>
    <xf numFmtId="2" fontId="16" fillId="0" borderId="0" applyFont="0" applyFill="0" applyBorder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38" fontId="55" fillId="4" borderId="0" applyNumberFormat="0" applyBorder="0" applyAlignment="0" applyProtection="0"/>
    <xf numFmtId="3" fontId="56" fillId="0" borderId="14">
      <alignment horizontal="right" vertical="center"/>
    </xf>
    <xf numFmtId="4" fontId="56" fillId="0" borderId="14">
      <alignment horizontal="right" vertical="center"/>
    </xf>
    <xf numFmtId="0" fontId="57" fillId="0" borderId="0" applyAlignment="0">
      <alignment horizontal="right"/>
    </xf>
    <xf numFmtId="0" fontId="58" fillId="0" borderId="0"/>
    <xf numFmtId="0" fontId="59" fillId="0" borderId="0"/>
    <xf numFmtId="0" fontId="60" fillId="0" borderId="0">
      <alignment horizontal="left"/>
    </xf>
    <xf numFmtId="0" fontId="61" fillId="0" borderId="15" applyNumberFormat="0" applyAlignment="0" applyProtection="0">
      <alignment horizontal="left" vertical="center"/>
    </xf>
    <xf numFmtId="0" fontId="61" fillId="0" borderId="16">
      <alignment horizontal="left" vertical="center"/>
    </xf>
    <xf numFmtId="0" fontId="6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216" fontId="22" fillId="0" borderId="0">
      <protection locked="0"/>
    </xf>
    <xf numFmtId="216" fontId="22" fillId="0" borderId="0">
      <protection locked="0"/>
    </xf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>
      <alignment vertical="top"/>
      <protection locked="0"/>
    </xf>
    <xf numFmtId="10" fontId="55" fillId="5" borderId="1" applyNumberFormat="0" applyBorder="0" applyAlignment="0" applyProtection="0"/>
    <xf numFmtId="217" fontId="65" fillId="6" borderId="0"/>
    <xf numFmtId="217" fontId="66" fillId="7" borderId="0"/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67" fillId="0" borderId="7"/>
    <xf numFmtId="218" fontId="17" fillId="0" borderId="0" applyFont="0" applyFill="0" applyBorder="0" applyAlignment="0" applyProtection="0"/>
    <xf numFmtId="219" fontId="17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68" fillId="0" borderId="0" applyFont="0" applyFill="0" applyBorder="0" applyAlignment="0" applyProtection="0"/>
    <xf numFmtId="37" fontId="69" fillId="0" borderId="0"/>
    <xf numFmtId="0" fontId="13" fillId="0" borderId="2" applyNumberFormat="0" applyFont="0" applyBorder="0" applyProtection="0">
      <alignment horizontal="center" vertical="center"/>
    </xf>
    <xf numFmtId="0" fontId="12" fillId="0" borderId="0"/>
    <xf numFmtId="0" fontId="12" fillId="0" borderId="0"/>
    <xf numFmtId="0" fontId="16" fillId="0" borderId="0"/>
    <xf numFmtId="0" fontId="16" fillId="0" borderId="0"/>
    <xf numFmtId="14" fontId="43" fillId="0" borderId="0">
      <alignment horizontal="center" wrapText="1"/>
      <protection locked="0"/>
    </xf>
    <xf numFmtId="0" fontId="24" fillId="0" borderId="0">
      <protection locked="0"/>
    </xf>
    <xf numFmtId="10" fontId="16" fillId="0" borderId="0" applyFont="0" applyFill="0" applyBorder="0" applyAlignment="0" applyProtection="0"/>
    <xf numFmtId="220" fontId="2" fillId="0" borderId="0">
      <protection locked="0"/>
    </xf>
    <xf numFmtId="221" fontId="70" fillId="0" borderId="0"/>
    <xf numFmtId="0" fontId="17" fillId="0" borderId="0" applyNumberFormat="0" applyFont="0" applyFill="0" applyBorder="0" applyAlignment="0" applyProtection="0">
      <alignment horizontal="left"/>
    </xf>
    <xf numFmtId="30" fontId="71" fillId="0" borderId="0" applyNumberFormat="0" applyFill="0" applyBorder="0" applyAlignment="0" applyProtection="0">
      <alignment horizontal="left"/>
    </xf>
    <xf numFmtId="0" fontId="16" fillId="0" borderId="0"/>
    <xf numFmtId="0" fontId="67" fillId="0" borderId="0"/>
    <xf numFmtId="40" fontId="72" fillId="0" borderId="0" applyBorder="0">
      <alignment horizontal="right"/>
    </xf>
    <xf numFmtId="0" fontId="73" fillId="4" borderId="0">
      <alignment horizontal="centerContinuous"/>
    </xf>
    <xf numFmtId="0" fontId="74" fillId="0" borderId="0" applyFill="0" applyBorder="0" applyProtection="0">
      <alignment horizontal="centerContinuous" vertical="center"/>
    </xf>
    <xf numFmtId="0" fontId="10" fillId="2" borderId="0" applyFill="0" applyBorder="0" applyProtection="0">
      <alignment horizontal="center" vertical="center"/>
    </xf>
    <xf numFmtId="0" fontId="16" fillId="0" borderId="13" applyNumberFormat="0" applyFont="0" applyFill="0" applyAlignment="0" applyProtection="0"/>
    <xf numFmtId="0" fontId="75" fillId="0" borderId="17">
      <alignment horizontal="left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/>
    <xf numFmtId="0" fontId="79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79" fillId="0" borderId="0">
      <alignment vertical="center"/>
    </xf>
    <xf numFmtId="0" fontId="85" fillId="0" borderId="0">
      <alignment vertical="center"/>
    </xf>
    <xf numFmtId="0" fontId="1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1" fontId="98" fillId="0" borderId="0" applyFont="0" applyFill="0" applyBorder="0" applyAlignment="0" applyProtection="0">
      <alignment vertical="center"/>
    </xf>
  </cellStyleXfs>
  <cellXfs count="375">
    <xf numFmtId="0" fontId="0" fillId="0" borderId="0" xfId="0">
      <alignment vertical="center"/>
    </xf>
    <xf numFmtId="0" fontId="10" fillId="0" borderId="0" xfId="4" applyFont="1">
      <alignment vertical="center"/>
    </xf>
    <xf numFmtId="0" fontId="11" fillId="0" borderId="0" xfId="5" applyFont="1" applyAlignment="1">
      <alignment horizontal="right" vertical="center" readingOrder="2"/>
    </xf>
    <xf numFmtId="0" fontId="11" fillId="0" borderId="0" xfId="5" applyFont="1" applyAlignment="1">
      <alignment horizontal="left" vertical="center" readingOrder="1"/>
    </xf>
    <xf numFmtId="0" fontId="5" fillId="8" borderId="0" xfId="0" applyFont="1" applyFill="1" applyAlignment="1">
      <alignment vertical="center"/>
    </xf>
    <xf numFmtId="0" fontId="5" fillId="0" borderId="0" xfId="4" applyFont="1">
      <alignment vertical="center"/>
    </xf>
    <xf numFmtId="0" fontId="5" fillId="0" borderId="0" xfId="4" applyFont="1" applyAlignment="1">
      <alignment horizontal="center" vertical="center"/>
    </xf>
    <xf numFmtId="0" fontId="3" fillId="0" borderId="0" xfId="4" applyFont="1" applyBorder="1" applyAlignment="1">
      <alignment horizontal="left" vertical="center"/>
    </xf>
    <xf numFmtId="0" fontId="3" fillId="0" borderId="0" xfId="4" applyFont="1" applyBorder="1" applyAlignment="1">
      <alignment horizontal="center" vertical="center"/>
    </xf>
    <xf numFmtId="0" fontId="5" fillId="0" borderId="0" xfId="4" applyFont="1" applyBorder="1">
      <alignment vertical="center"/>
    </xf>
    <xf numFmtId="0" fontId="5" fillId="0" borderId="0" xfId="4" applyFont="1" applyBorder="1" applyAlignment="1">
      <alignment horizontal="center" vertical="center"/>
    </xf>
    <xf numFmtId="41" fontId="10" fillId="0" borderId="0" xfId="1" applyFont="1">
      <alignment vertical="center"/>
    </xf>
    <xf numFmtId="41" fontId="10" fillId="0" borderId="0" xfId="4" applyNumberFormat="1" applyFont="1">
      <alignment vertical="center"/>
    </xf>
    <xf numFmtId="41" fontId="11" fillId="0" borderId="0" xfId="5" applyNumberFormat="1" applyFont="1" applyAlignment="1">
      <alignment horizontal="right" vertical="center" readingOrder="2"/>
    </xf>
    <xf numFmtId="49" fontId="5" fillId="8" borderId="0" xfId="0" applyNumberFormat="1" applyFont="1" applyFill="1" applyAlignment="1">
      <alignment vertical="center"/>
    </xf>
    <xf numFmtId="222" fontId="5" fillId="8" borderId="1" xfId="0" applyNumberFormat="1" applyFont="1" applyFill="1" applyBorder="1" applyAlignment="1">
      <alignment horizontal="center" vertical="center"/>
    </xf>
    <xf numFmtId="49" fontId="5" fillId="8" borderId="0" xfId="0" applyNumberFormat="1" applyFont="1" applyFill="1" applyAlignment="1"/>
    <xf numFmtId="49" fontId="5" fillId="8" borderId="0" xfId="0" applyNumberFormat="1" applyFont="1" applyFill="1" applyAlignment="1">
      <alignment horizontal="center"/>
    </xf>
    <xf numFmtId="176" fontId="5" fillId="8" borderId="0" xfId="0" applyNumberFormat="1" applyFont="1" applyFill="1" applyAlignment="1"/>
    <xf numFmtId="222" fontId="5" fillId="8" borderId="0" xfId="0" applyNumberFormat="1" applyFont="1" applyFill="1" applyAlignment="1">
      <alignment horizontal="right"/>
    </xf>
    <xf numFmtId="49" fontId="5" fillId="8" borderId="0" xfId="0" applyNumberFormat="1" applyFont="1" applyFill="1" applyAlignment="1">
      <alignment horizontal="right"/>
    </xf>
    <xf numFmtId="0" fontId="5" fillId="8" borderId="0" xfId="0" applyFont="1" applyFill="1" applyAlignment="1"/>
    <xf numFmtId="0" fontId="38" fillId="8" borderId="0" xfId="0" applyFont="1" applyFill="1" applyAlignment="1"/>
    <xf numFmtId="49" fontId="38" fillId="8" borderId="0" xfId="0" applyNumberFormat="1" applyFont="1" applyFill="1" applyAlignment="1"/>
    <xf numFmtId="9" fontId="38" fillId="8" borderId="0" xfId="0" applyNumberFormat="1" applyFont="1" applyFill="1" applyAlignment="1"/>
    <xf numFmtId="0" fontId="38" fillId="8" borderId="0" xfId="0" applyNumberFormat="1" applyFont="1" applyFill="1" applyAlignment="1"/>
    <xf numFmtId="41" fontId="3" fillId="8" borderId="0" xfId="0" applyNumberFormat="1" applyFont="1" applyFill="1" applyBorder="1" applyAlignment="1">
      <alignment horizontal="left" vertical="center"/>
    </xf>
    <xf numFmtId="41" fontId="5" fillId="8" borderId="0" xfId="0" applyNumberFormat="1" applyFont="1" applyFill="1" applyBorder="1" applyAlignment="1">
      <alignment vertical="center"/>
    </xf>
    <xf numFmtId="41" fontId="5" fillId="8" borderId="0" xfId="0" applyNumberFormat="1" applyFont="1" applyFill="1" applyBorder="1" applyAlignment="1">
      <alignment horizontal="center" vertical="center"/>
    </xf>
    <xf numFmtId="41" fontId="5" fillId="8" borderId="0" xfId="1" applyNumberFormat="1" applyFont="1" applyFill="1" applyBorder="1" applyAlignment="1">
      <alignment horizontal="center" vertical="center"/>
    </xf>
    <xf numFmtId="41" fontId="5" fillId="8" borderId="0" xfId="0" applyNumberFormat="1" applyFont="1" applyFill="1" applyAlignment="1">
      <alignment vertical="center"/>
    </xf>
    <xf numFmtId="41" fontId="5" fillId="8" borderId="0" xfId="0" applyNumberFormat="1" applyFont="1" applyFill="1" applyAlignment="1">
      <alignment horizontal="center" vertical="center"/>
    </xf>
    <xf numFmtId="41" fontId="5" fillId="8" borderId="1" xfId="0" applyNumberFormat="1" applyFont="1" applyFill="1" applyBorder="1" applyAlignment="1">
      <alignment horizontal="left" vertical="center"/>
    </xf>
    <xf numFmtId="41" fontId="3" fillId="8" borderId="0" xfId="0" applyNumberFormat="1" applyFont="1" applyFill="1" applyAlignment="1">
      <alignment vertical="center"/>
    </xf>
    <xf numFmtId="41" fontId="7" fillId="8" borderId="0" xfId="0" applyNumberFormat="1" applyFont="1" applyFill="1" applyAlignment="1">
      <alignment vertical="center"/>
    </xf>
    <xf numFmtId="41" fontId="3" fillId="8" borderId="1" xfId="0" applyNumberFormat="1" applyFont="1" applyFill="1" applyBorder="1" applyAlignment="1">
      <alignment horizontal="center" vertical="center"/>
    </xf>
    <xf numFmtId="41" fontId="3" fillId="8" borderId="1" xfId="0" applyNumberFormat="1" applyFont="1" applyFill="1" applyBorder="1" applyAlignment="1">
      <alignment vertical="center"/>
    </xf>
    <xf numFmtId="41" fontId="7" fillId="8" borderId="0" xfId="0" applyNumberFormat="1" applyFont="1" applyFill="1" applyAlignment="1">
      <alignment horizontal="center" vertical="center"/>
    </xf>
    <xf numFmtId="41" fontId="7" fillId="8" borderId="0" xfId="1" applyNumberFormat="1" applyFont="1" applyFill="1" applyAlignment="1">
      <alignment horizontal="center" vertical="center"/>
    </xf>
    <xf numFmtId="41" fontId="5" fillId="8" borderId="1" xfId="0" applyNumberFormat="1" applyFont="1" applyFill="1" applyBorder="1" applyAlignment="1">
      <alignment vertical="center"/>
    </xf>
    <xf numFmtId="223" fontId="77" fillId="8" borderId="0" xfId="0" applyNumberFormat="1" applyFont="1" applyFill="1" applyAlignment="1">
      <alignment horizontal="center" vertical="center"/>
    </xf>
    <xf numFmtId="223" fontId="77" fillId="8" borderId="0" xfId="0" applyNumberFormat="1" applyFont="1" applyFill="1" applyAlignment="1"/>
    <xf numFmtId="224" fontId="77" fillId="8" borderId="0" xfId="0" applyNumberFormat="1" applyFont="1" applyFill="1" applyAlignment="1"/>
    <xf numFmtId="49" fontId="77" fillId="8" borderId="10" xfId="0" applyNumberFormat="1" applyFont="1" applyFill="1" applyBorder="1" applyAlignment="1">
      <alignment horizontal="center"/>
    </xf>
    <xf numFmtId="223" fontId="77" fillId="8" borderId="10" xfId="0" applyNumberFormat="1" applyFont="1" applyFill="1" applyBorder="1" applyAlignment="1">
      <alignment horizontal="center"/>
    </xf>
    <xf numFmtId="49" fontId="77" fillId="8" borderId="4" xfId="0" applyNumberFormat="1" applyFont="1" applyFill="1" applyBorder="1" applyAlignment="1">
      <alignment horizontal="center" vertical="center"/>
    </xf>
    <xf numFmtId="49" fontId="77" fillId="8" borderId="3" xfId="0" applyNumberFormat="1" applyFont="1" applyFill="1" applyBorder="1" applyAlignment="1">
      <alignment horizontal="center" vertical="top"/>
    </xf>
    <xf numFmtId="223" fontId="77" fillId="8" borderId="3" xfId="0" applyNumberFormat="1" applyFont="1" applyFill="1" applyBorder="1" applyAlignment="1">
      <alignment horizontal="center" vertical="top"/>
    </xf>
    <xf numFmtId="223" fontId="77" fillId="8" borderId="1" xfId="0" quotePrefix="1" applyNumberFormat="1" applyFont="1" applyFill="1" applyBorder="1" applyAlignment="1">
      <alignment horizontal="left"/>
    </xf>
    <xf numFmtId="224" fontId="77" fillId="8" borderId="1" xfId="0" applyNumberFormat="1" applyFont="1" applyFill="1" applyBorder="1" applyAlignment="1">
      <alignment horizontal="left"/>
    </xf>
    <xf numFmtId="223" fontId="77" fillId="8" borderId="4" xfId="0" applyNumberFormat="1" applyFont="1" applyFill="1" applyBorder="1" applyAlignment="1">
      <alignment horizontal="left"/>
    </xf>
    <xf numFmtId="223" fontId="77" fillId="8" borderId="10" xfId="0" applyNumberFormat="1" applyFont="1" applyFill="1" applyBorder="1" applyAlignment="1">
      <alignment horizontal="left"/>
    </xf>
    <xf numFmtId="223" fontId="77" fillId="8" borderId="1" xfId="0" applyNumberFormat="1" applyFont="1" applyFill="1" applyBorder="1" applyAlignment="1">
      <alignment horizontal="left"/>
    </xf>
    <xf numFmtId="224" fontId="77" fillId="8" borderId="1" xfId="0" applyNumberFormat="1" applyFont="1" applyFill="1" applyBorder="1" applyAlignment="1">
      <alignment horizontal="right"/>
    </xf>
    <xf numFmtId="223" fontId="77" fillId="8" borderId="3" xfId="0" applyNumberFormat="1" applyFont="1" applyFill="1" applyBorder="1" applyAlignment="1">
      <alignment horizontal="right"/>
    </xf>
    <xf numFmtId="223" fontId="77" fillId="8" borderId="1" xfId="0" applyNumberFormat="1" applyFont="1" applyFill="1" applyBorder="1" applyAlignment="1">
      <alignment horizontal="right"/>
    </xf>
    <xf numFmtId="49" fontId="77" fillId="8" borderId="1" xfId="0" applyNumberFormat="1" applyFont="1" applyFill="1" applyBorder="1" applyAlignment="1">
      <alignment horizontal="left"/>
    </xf>
    <xf numFmtId="223" fontId="77" fillId="8" borderId="1" xfId="0" applyNumberFormat="1" applyFont="1" applyFill="1" applyBorder="1" applyAlignment="1">
      <alignment horizontal="center" vertical="center"/>
    </xf>
    <xf numFmtId="224" fontId="77" fillId="8" borderId="1" xfId="0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3" fillId="0" borderId="0" xfId="4" applyFont="1" applyAlignment="1">
      <alignment horizontal="center" vertical="center"/>
    </xf>
    <xf numFmtId="0" fontId="80" fillId="0" borderId="0" xfId="5" applyFont="1">
      <alignment vertical="center"/>
    </xf>
    <xf numFmtId="0" fontId="5" fillId="2" borderId="1" xfId="4" applyFont="1" applyFill="1" applyBorder="1" applyAlignment="1">
      <alignment vertical="center"/>
    </xf>
    <xf numFmtId="0" fontId="5" fillId="2" borderId="1" xfId="4" applyFont="1" applyFill="1" applyBorder="1" applyAlignment="1">
      <alignment horizontal="center" vertical="center"/>
    </xf>
    <xf numFmtId="225" fontId="5" fillId="8" borderId="1" xfId="1" applyNumberFormat="1" applyFont="1" applyFill="1" applyBorder="1" applyAlignment="1">
      <alignment horizontal="center" vertical="center"/>
    </xf>
    <xf numFmtId="225" fontId="5" fillId="8" borderId="1" xfId="0" applyNumberFormat="1" applyFont="1" applyFill="1" applyBorder="1" applyAlignment="1">
      <alignment horizontal="center" vertical="center"/>
    </xf>
    <xf numFmtId="225" fontId="5" fillId="8" borderId="1" xfId="0" applyNumberFormat="1" applyFont="1" applyFill="1" applyBorder="1" applyAlignment="1">
      <alignment horizontal="right" vertical="center"/>
    </xf>
    <xf numFmtId="225" fontId="3" fillId="8" borderId="1" xfId="0" applyNumberFormat="1" applyFont="1" applyFill="1" applyBorder="1" applyAlignment="1">
      <alignment vertical="center"/>
    </xf>
    <xf numFmtId="225" fontId="7" fillId="8" borderId="1" xfId="0" applyNumberFormat="1" applyFont="1" applyFill="1" applyBorder="1" applyAlignment="1">
      <alignment vertical="center"/>
    </xf>
    <xf numFmtId="0" fontId="5" fillId="2" borderId="3" xfId="4" applyFont="1" applyFill="1" applyBorder="1" applyAlignment="1">
      <alignment horizontal="center" vertical="center"/>
    </xf>
    <xf numFmtId="0" fontId="5" fillId="2" borderId="3" xfId="4" quotePrefix="1" applyFont="1" applyFill="1" applyBorder="1" applyAlignment="1">
      <alignment horizontal="left" vertical="center" indent="1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vertical="center"/>
    </xf>
    <xf numFmtId="41" fontId="3" fillId="2" borderId="1" xfId="1" applyFont="1" applyFill="1" applyBorder="1" applyAlignment="1">
      <alignment horizontal="center" vertical="center"/>
    </xf>
    <xf numFmtId="225" fontId="5" fillId="2" borderId="1" xfId="1" applyNumberFormat="1" applyFont="1" applyFill="1" applyBorder="1" applyAlignment="1">
      <alignment vertical="center"/>
    </xf>
    <xf numFmtId="225" fontId="5" fillId="0" borderId="1" xfId="1" applyNumberFormat="1" applyFont="1" applyBorder="1">
      <alignment vertical="center"/>
    </xf>
    <xf numFmtId="225" fontId="5" fillId="2" borderId="1" xfId="1" applyNumberFormat="1" applyFont="1" applyFill="1" applyBorder="1" applyAlignment="1">
      <alignment horizontal="right" vertical="center"/>
    </xf>
    <xf numFmtId="41" fontId="5" fillId="2" borderId="1" xfId="1" applyFont="1" applyFill="1" applyBorder="1" applyAlignment="1">
      <alignment horizontal="right" vertical="center"/>
    </xf>
    <xf numFmtId="225" fontId="5" fillId="0" borderId="1" xfId="1" applyNumberFormat="1" applyFont="1" applyBorder="1" applyAlignment="1">
      <alignment horizontal="right" vertical="center"/>
    </xf>
    <xf numFmtId="225" fontId="5" fillId="8" borderId="1" xfId="0" applyNumberFormat="1" applyFont="1" applyFill="1" applyBorder="1" applyAlignment="1">
      <alignment horizontal="right" vertical="center" shrinkToFit="1"/>
    </xf>
    <xf numFmtId="226" fontId="77" fillId="8" borderId="3" xfId="0" applyNumberFormat="1" applyFont="1" applyFill="1" applyBorder="1" applyAlignment="1">
      <alignment horizontal="right"/>
    </xf>
    <xf numFmtId="9" fontId="77" fillId="8" borderId="10" xfId="1957" applyFont="1" applyFill="1" applyBorder="1" applyAlignment="1">
      <alignment horizontal="center" vertical="center"/>
    </xf>
    <xf numFmtId="0" fontId="5" fillId="8" borderId="1" xfId="0" applyFont="1" applyFill="1" applyBorder="1" applyAlignment="1"/>
    <xf numFmtId="0" fontId="38" fillId="8" borderId="0" xfId="0" applyNumberFormat="1" applyFont="1" applyFill="1" applyAlignment="1">
      <alignment horizontal="center"/>
    </xf>
    <xf numFmtId="0" fontId="38" fillId="8" borderId="0" xfId="0" applyFont="1" applyFill="1" applyAlignment="1">
      <alignment horizontal="center"/>
    </xf>
    <xf numFmtId="0" fontId="3" fillId="2" borderId="1" xfId="4" applyFont="1" applyFill="1" applyBorder="1" applyAlignment="1">
      <alignment horizontal="center" vertical="center"/>
    </xf>
    <xf numFmtId="0" fontId="82" fillId="0" borderId="0" xfId="1958" applyFont="1">
      <alignment vertical="center"/>
    </xf>
    <xf numFmtId="0" fontId="82" fillId="9" borderId="1" xfId="1958" quotePrefix="1" applyFont="1" applyFill="1" applyBorder="1" applyAlignment="1">
      <alignment horizontal="center" vertical="center" wrapText="1"/>
    </xf>
    <xf numFmtId="0" fontId="82" fillId="0" borderId="0" xfId="1958" quotePrefix="1" applyFont="1">
      <alignment vertical="center"/>
    </xf>
    <xf numFmtId="0" fontId="82" fillId="0" borderId="1" xfId="1958" quotePrefix="1" applyFont="1" applyBorder="1" applyAlignment="1">
      <alignment horizontal="center" vertical="center" wrapText="1"/>
    </xf>
    <xf numFmtId="222" fontId="82" fillId="0" borderId="1" xfId="1958" applyNumberFormat="1" applyFont="1" applyBorder="1" applyAlignment="1">
      <alignment vertical="center" wrapText="1"/>
    </xf>
    <xf numFmtId="0" fontId="82" fillId="0" borderId="1" xfId="1958" quotePrefix="1" applyFont="1" applyBorder="1" applyAlignment="1">
      <alignment horizontal="left" vertical="center" wrapText="1" indent="1"/>
    </xf>
    <xf numFmtId="3" fontId="86" fillId="8" borderId="0" xfId="1960" applyNumberFormat="1" applyFont="1" applyFill="1" applyBorder="1" applyAlignment="1"/>
    <xf numFmtId="0" fontId="87" fillId="8" borderId="0" xfId="1804" applyFont="1" applyFill="1" applyAlignment="1">
      <alignment vertical="center"/>
    </xf>
    <xf numFmtId="3" fontId="89" fillId="8" borderId="0" xfId="1960" applyNumberFormat="1" applyFont="1" applyFill="1" applyBorder="1" applyAlignment="1">
      <alignment vertical="center"/>
    </xf>
    <xf numFmtId="3" fontId="90" fillId="8" borderId="0" xfId="1960" applyNumberFormat="1" applyFont="1" applyFill="1" applyBorder="1" applyAlignment="1">
      <alignment horizontal="distributed" vertical="center" shrinkToFit="1"/>
    </xf>
    <xf numFmtId="3" fontId="90" fillId="8" borderId="0" xfId="1960" applyNumberFormat="1" applyFont="1" applyFill="1" applyBorder="1" applyAlignment="1">
      <alignment horizontal="center" vertical="center" shrinkToFit="1"/>
    </xf>
    <xf numFmtId="0" fontId="90" fillId="8" borderId="0" xfId="1961" applyNumberFormat="1" applyFont="1" applyFill="1" applyBorder="1" applyAlignment="1">
      <alignment vertical="center"/>
    </xf>
    <xf numFmtId="41" fontId="90" fillId="8" borderId="0" xfId="1961" applyFont="1" applyFill="1" applyBorder="1" applyAlignment="1">
      <alignment horizontal="center" vertical="center"/>
    </xf>
    <xf numFmtId="0" fontId="87" fillId="8" borderId="0" xfId="1804" applyFont="1" applyFill="1" applyBorder="1" applyAlignment="1">
      <alignment vertical="center"/>
    </xf>
    <xf numFmtId="10" fontId="90" fillId="8" borderId="0" xfId="1962" applyNumberFormat="1" applyFont="1" applyFill="1" applyBorder="1" applyAlignment="1">
      <alignment horizontal="distributed" vertical="center"/>
    </xf>
    <xf numFmtId="227" fontId="90" fillId="8" borderId="0" xfId="1961" applyNumberFormat="1" applyFont="1" applyFill="1" applyBorder="1" applyAlignment="1">
      <alignment horizontal="right" vertical="center"/>
    </xf>
    <xf numFmtId="225" fontId="90" fillId="8" borderId="0" xfId="1961" applyNumberFormat="1" applyFont="1" applyFill="1" applyBorder="1" applyAlignment="1">
      <alignment horizontal="right" vertical="center"/>
    </xf>
    <xf numFmtId="3" fontId="91" fillId="8" borderId="0" xfId="1960" applyNumberFormat="1" applyFont="1" applyFill="1" applyBorder="1" applyAlignment="1">
      <alignment vertical="center"/>
    </xf>
    <xf numFmtId="3" fontId="92" fillId="8" borderId="0" xfId="1960" applyNumberFormat="1" applyFont="1" applyFill="1" applyBorder="1" applyAlignment="1">
      <alignment vertical="center"/>
    </xf>
    <xf numFmtId="10" fontId="93" fillId="8" borderId="0" xfId="1962" applyNumberFormat="1" applyFont="1" applyFill="1" applyBorder="1" applyAlignment="1">
      <alignment horizontal="center" vertical="center"/>
    </xf>
    <xf numFmtId="41" fontId="93" fillId="8" borderId="0" xfId="1961" applyFont="1" applyFill="1" applyBorder="1" applyAlignment="1">
      <alignment vertical="center"/>
    </xf>
    <xf numFmtId="3" fontId="93" fillId="8" borderId="0" xfId="1960" applyNumberFormat="1" applyFont="1" applyFill="1" applyBorder="1" applyAlignment="1">
      <alignment horizontal="distributed" vertical="top" shrinkToFit="1"/>
    </xf>
    <xf numFmtId="0" fontId="93" fillId="8" borderId="0" xfId="1961" applyNumberFormat="1" applyFont="1" applyFill="1" applyBorder="1" applyAlignment="1">
      <alignment vertical="top"/>
    </xf>
    <xf numFmtId="3" fontId="92" fillId="8" borderId="0" xfId="1960" applyNumberFormat="1" applyFont="1" applyFill="1" applyBorder="1" applyAlignment="1">
      <alignment vertical="top"/>
    </xf>
    <xf numFmtId="0" fontId="94" fillId="8" borderId="0" xfId="1804" applyFont="1" applyFill="1" applyBorder="1" applyAlignment="1">
      <alignment vertical="center"/>
    </xf>
    <xf numFmtId="0" fontId="94" fillId="8" borderId="0" xfId="1804" applyFont="1" applyFill="1" applyAlignment="1">
      <alignment vertical="center"/>
    </xf>
    <xf numFmtId="41" fontId="93" fillId="8" borderId="0" xfId="1961" applyFont="1" applyFill="1" applyBorder="1" applyAlignment="1">
      <alignment vertical="top"/>
    </xf>
    <xf numFmtId="3" fontId="96" fillId="8" borderId="0" xfId="1960" applyNumberFormat="1" applyFont="1" applyFill="1" applyBorder="1" applyAlignment="1">
      <alignment horizontal="center" vertical="center"/>
    </xf>
    <xf numFmtId="3" fontId="97" fillId="8" borderId="0" xfId="1960" applyNumberFormat="1" applyFont="1" applyFill="1" applyAlignment="1">
      <alignment vertical="center"/>
    </xf>
    <xf numFmtId="41" fontId="97" fillId="8" borderId="0" xfId="1961" applyFont="1" applyFill="1" applyAlignment="1">
      <alignment vertical="center"/>
    </xf>
    <xf numFmtId="225" fontId="5" fillId="8" borderId="1" xfId="0" applyNumberFormat="1" applyFont="1" applyFill="1" applyBorder="1" applyAlignment="1">
      <alignment vertical="center"/>
    </xf>
    <xf numFmtId="49" fontId="5" fillId="8" borderId="18" xfId="0" applyNumberFormat="1" applyFont="1" applyFill="1" applyBorder="1" applyAlignment="1">
      <alignment vertical="center"/>
    </xf>
    <xf numFmtId="0" fontId="0" fillId="8" borderId="16" xfId="0" applyFont="1" applyFill="1" applyBorder="1" applyAlignment="1">
      <alignment vertical="center"/>
    </xf>
    <xf numFmtId="0" fontId="0" fillId="8" borderId="16" xfId="0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vertical="center"/>
    </xf>
    <xf numFmtId="0" fontId="5" fillId="8" borderId="1" xfId="0" applyNumberFormat="1" applyFont="1" applyFill="1" applyBorder="1" applyAlignment="1">
      <alignment vertical="center"/>
    </xf>
    <xf numFmtId="180" fontId="5" fillId="8" borderId="1" xfId="0" applyNumberFormat="1" applyFont="1" applyFill="1" applyBorder="1" applyAlignment="1">
      <alignment vertical="center"/>
    </xf>
    <xf numFmtId="229" fontId="5" fillId="8" borderId="1" xfId="1963" applyNumberFormat="1" applyFont="1" applyFill="1" applyBorder="1" applyAlignment="1">
      <alignment vertical="center"/>
    </xf>
    <xf numFmtId="0" fontId="0" fillId="8" borderId="0" xfId="0" applyFill="1">
      <alignment vertical="center"/>
    </xf>
    <xf numFmtId="49" fontId="0" fillId="8" borderId="16" xfId="0" applyNumberFormat="1" applyFont="1" applyFill="1" applyBorder="1" applyAlignment="1">
      <alignment vertical="center"/>
    </xf>
    <xf numFmtId="49" fontId="0" fillId="8" borderId="16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right" vertical="center"/>
    </xf>
    <xf numFmtId="49" fontId="5" fillId="8" borderId="1" xfId="0" applyNumberFormat="1" applyFont="1" applyFill="1" applyBorder="1" applyAlignment="1">
      <alignment horizontal="right" vertical="center" shrinkToFit="1"/>
    </xf>
    <xf numFmtId="49" fontId="5" fillId="8" borderId="1" xfId="0" applyNumberFormat="1" applyFont="1" applyFill="1" applyBorder="1" applyAlignment="1">
      <alignment vertical="center" shrinkToFit="1"/>
    </xf>
    <xf numFmtId="49" fontId="5" fillId="8" borderId="1" xfId="0" applyNumberFormat="1" applyFont="1" applyFill="1" applyBorder="1" applyAlignment="1">
      <alignment horizontal="left" vertical="center"/>
    </xf>
    <xf numFmtId="49" fontId="5" fillId="8" borderId="1" xfId="0" quotePrefix="1" applyNumberFormat="1" applyFont="1" applyFill="1" applyBorder="1" applyAlignment="1">
      <alignment horizontal="center" vertical="center"/>
    </xf>
    <xf numFmtId="49" fontId="5" fillId="8" borderId="1" xfId="0" quotePrefix="1" applyNumberFormat="1" applyFont="1" applyFill="1" applyBorder="1" applyAlignment="1">
      <alignment horizontal="right" vertical="center"/>
    </xf>
    <xf numFmtId="49" fontId="5" fillId="8" borderId="1" xfId="0" applyNumberFormat="1" applyFont="1" applyFill="1" applyBorder="1" applyAlignment="1">
      <alignment horizontal="center" vertical="center" shrinkToFit="1"/>
    </xf>
    <xf numFmtId="49" fontId="5" fillId="8" borderId="1" xfId="0" quotePrefix="1" applyNumberFormat="1" applyFont="1" applyFill="1" applyBorder="1" applyAlignment="1">
      <alignment horizontal="center" vertical="center" shrinkToFit="1"/>
    </xf>
    <xf numFmtId="9" fontId="77" fillId="8" borderId="10" xfId="1957" applyNumberFormat="1" applyFont="1" applyFill="1" applyBorder="1" applyAlignment="1">
      <alignment horizontal="center" vertical="center"/>
    </xf>
    <xf numFmtId="228" fontId="5" fillId="8" borderId="1" xfId="0" applyNumberFormat="1" applyFont="1" applyFill="1" applyBorder="1" applyAlignment="1">
      <alignment vertical="center"/>
    </xf>
    <xf numFmtId="0" fontId="5" fillId="2" borderId="19" xfId="4" applyFont="1" applyFill="1" applyBorder="1" applyAlignment="1">
      <alignment horizontal="center" vertical="center"/>
    </xf>
    <xf numFmtId="0" fontId="5" fillId="2" borderId="1" xfId="4" quotePrefix="1" applyFont="1" applyFill="1" applyBorder="1" applyAlignment="1">
      <alignment horizontal="left" vertical="center" indent="1"/>
    </xf>
    <xf numFmtId="0" fontId="5" fillId="2" borderId="3" xfId="4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left" vertical="center" indent="1"/>
    </xf>
    <xf numFmtId="0" fontId="90" fillId="8" borderId="0" xfId="1961" applyNumberFormat="1" applyFont="1" applyFill="1" applyBorder="1" applyAlignment="1">
      <alignment horizontal="center" vertical="center"/>
    </xf>
    <xf numFmtId="0" fontId="90" fillId="8" borderId="0" xfId="1961" applyNumberFormat="1" applyFont="1" applyFill="1" applyBorder="1" applyAlignment="1">
      <alignment horizontal="left" vertical="center"/>
    </xf>
    <xf numFmtId="0" fontId="5" fillId="2" borderId="3" xfId="4" applyFont="1" applyFill="1" applyBorder="1" applyAlignment="1">
      <alignment horizontal="center" vertical="center"/>
    </xf>
    <xf numFmtId="41" fontId="5" fillId="8" borderId="1" xfId="0" applyNumberFormat="1" applyFont="1" applyFill="1" applyBorder="1" applyAlignment="1">
      <alignment horizontal="center" vertical="center"/>
    </xf>
    <xf numFmtId="0" fontId="38" fillId="8" borderId="0" xfId="0" applyFont="1" applyFill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223" fontId="77" fillId="8" borderId="10" xfId="0" applyNumberFormat="1" applyFont="1" applyFill="1" applyBorder="1" applyAlignment="1">
      <alignment horizontal="center" vertical="center"/>
    </xf>
    <xf numFmtId="223" fontId="77" fillId="8" borderId="4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/>
    </xf>
    <xf numFmtId="223" fontId="77" fillId="8" borderId="10" xfId="0" applyNumberFormat="1" applyFont="1" applyFill="1" applyBorder="1" applyAlignment="1">
      <alignment horizontal="center" vertical="center"/>
    </xf>
    <xf numFmtId="223" fontId="77" fillId="8" borderId="4" xfId="0" applyNumberFormat="1" applyFont="1" applyFill="1" applyBorder="1" applyAlignment="1">
      <alignment horizontal="center" vertical="center"/>
    </xf>
    <xf numFmtId="41" fontId="7" fillId="8" borderId="1" xfId="0" applyNumberFormat="1" applyFont="1" applyFill="1" applyBorder="1" applyAlignment="1">
      <alignment vertical="center"/>
    </xf>
    <xf numFmtId="41" fontId="7" fillId="8" borderId="1" xfId="0" applyNumberFormat="1" applyFont="1" applyFill="1" applyBorder="1" applyAlignment="1">
      <alignment horizontal="center" vertical="center"/>
    </xf>
    <xf numFmtId="0" fontId="82" fillId="0" borderId="19" xfId="1958" quotePrefix="1" applyFont="1" applyBorder="1" applyAlignment="1">
      <alignment horizontal="left" vertical="center" wrapText="1" indent="1"/>
    </xf>
    <xf numFmtId="10" fontId="82" fillId="0" borderId="19" xfId="1958" quotePrefix="1" applyNumberFormat="1" applyFont="1" applyBorder="1" applyAlignment="1">
      <alignment horizontal="left" vertical="center" wrapText="1" indent="1"/>
    </xf>
    <xf numFmtId="9" fontId="82" fillId="0" borderId="19" xfId="1958" quotePrefix="1" applyNumberFormat="1" applyFont="1" applyBorder="1" applyAlignment="1">
      <alignment horizontal="left" vertical="center" wrapText="1" indent="1"/>
    </xf>
    <xf numFmtId="0" fontId="82" fillId="0" borderId="18" xfId="1958" quotePrefix="1" applyFont="1" applyBorder="1" applyAlignment="1">
      <alignment horizontal="left" vertical="center" wrapText="1" indent="1"/>
    </xf>
    <xf numFmtId="0" fontId="82" fillId="0" borderId="19" xfId="1958" applyFont="1" applyBorder="1">
      <alignment vertical="center"/>
    </xf>
    <xf numFmtId="3" fontId="76" fillId="8" borderId="0" xfId="1960" applyNumberFormat="1" applyFont="1" applyFill="1" applyAlignment="1">
      <alignment vertical="center"/>
    </xf>
    <xf numFmtId="41" fontId="100" fillId="8" borderId="0" xfId="1961" applyFont="1" applyFill="1" applyBorder="1" applyAlignment="1">
      <alignment vertical="center"/>
    </xf>
    <xf numFmtId="0" fontId="101" fillId="8" borderId="0" xfId="1804" applyFont="1" applyFill="1" applyAlignment="1">
      <alignment vertical="center"/>
    </xf>
    <xf numFmtId="3" fontId="102" fillId="8" borderId="0" xfId="1960" applyNumberFormat="1" applyFont="1" applyFill="1" applyAlignment="1">
      <alignment vertical="center"/>
    </xf>
    <xf numFmtId="0" fontId="100" fillId="8" borderId="0" xfId="1961" applyNumberFormat="1" applyFont="1" applyFill="1" applyBorder="1" applyAlignment="1">
      <alignment vertical="center"/>
    </xf>
    <xf numFmtId="41" fontId="103" fillId="8" borderId="0" xfId="1961" applyFont="1" applyFill="1" applyBorder="1" applyAlignment="1">
      <alignment vertical="center"/>
    </xf>
    <xf numFmtId="0" fontId="104" fillId="8" borderId="0" xfId="1804" applyFont="1" applyFill="1" applyAlignment="1">
      <alignment vertical="center"/>
    </xf>
    <xf numFmtId="41" fontId="5" fillId="8" borderId="18" xfId="0" quotePrefix="1" applyNumberFormat="1" applyFont="1" applyFill="1" applyBorder="1" applyAlignment="1">
      <alignment horizontal="left" vertical="center"/>
    </xf>
    <xf numFmtId="41" fontId="5" fillId="8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223" fontId="77" fillId="8" borderId="10" xfId="0" applyNumberFormat="1" applyFont="1" applyFill="1" applyBorder="1" applyAlignment="1">
      <alignment horizontal="center" vertical="center"/>
    </xf>
    <xf numFmtId="223" fontId="77" fillId="8" borderId="4" xfId="0" applyNumberFormat="1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/>
    </xf>
    <xf numFmtId="225" fontId="5" fillId="8" borderId="1" xfId="0" quotePrefix="1" applyNumberFormat="1" applyFont="1" applyFill="1" applyBorder="1" applyAlignment="1">
      <alignment horizontal="center" vertical="center"/>
    </xf>
    <xf numFmtId="9" fontId="5" fillId="8" borderId="1" xfId="1957" applyFont="1" applyFill="1" applyBorder="1" applyAlignment="1">
      <alignment horizontal="center" vertical="center"/>
    </xf>
    <xf numFmtId="223" fontId="77" fillId="8" borderId="10" xfId="0" applyNumberFormat="1" applyFont="1" applyFill="1" applyBorder="1" applyAlignment="1">
      <alignment horizontal="center" shrinkToFit="1"/>
    </xf>
    <xf numFmtId="223" fontId="77" fillId="8" borderId="4" xfId="0" applyNumberFormat="1" applyFont="1" applyFill="1" applyBorder="1" applyAlignment="1">
      <alignment horizontal="center" vertical="center" shrinkToFit="1"/>
    </xf>
    <xf numFmtId="223" fontId="77" fillId="8" borderId="3" xfId="0" applyNumberFormat="1" applyFont="1" applyFill="1" applyBorder="1" applyAlignment="1">
      <alignment horizontal="center" vertical="top" shrinkToFit="1"/>
    </xf>
    <xf numFmtId="2" fontId="5" fillId="8" borderId="1" xfId="0" applyNumberFormat="1" applyFont="1" applyFill="1" applyBorder="1" applyAlignment="1">
      <alignment vertical="center"/>
    </xf>
    <xf numFmtId="222" fontId="5" fillId="8" borderId="1" xfId="0" applyNumberFormat="1" applyFont="1" applyFill="1" applyBorder="1" applyAlignment="1">
      <alignment horizontal="right" vertical="center"/>
    </xf>
    <xf numFmtId="41" fontId="5" fillId="8" borderId="1" xfId="0" quotePrefix="1" applyNumberFormat="1" applyFont="1" applyFill="1" applyBorder="1" applyAlignment="1">
      <alignment horizontal="left" vertical="center"/>
    </xf>
    <xf numFmtId="223" fontId="97" fillId="8" borderId="0" xfId="0" applyNumberFormat="1" applyFont="1" applyFill="1" applyAlignment="1">
      <alignment horizontal="center" vertical="center"/>
    </xf>
    <xf numFmtId="226" fontId="77" fillId="8" borderId="1" xfId="0" applyNumberFormat="1" applyFont="1" applyFill="1" applyBorder="1" applyAlignment="1">
      <alignment horizontal="center" vertical="center"/>
    </xf>
    <xf numFmtId="226" fontId="77" fillId="8" borderId="10" xfId="0" applyNumberFormat="1" applyFont="1" applyFill="1" applyBorder="1" applyAlignment="1">
      <alignment horizontal="center" vertical="center"/>
    </xf>
    <xf numFmtId="49" fontId="5" fillId="8" borderId="3" xfId="0" applyNumberFormat="1" applyFont="1" applyFill="1" applyBorder="1" applyAlignment="1">
      <alignment horizontal="center" vertical="center"/>
    </xf>
    <xf numFmtId="42" fontId="5" fillId="8" borderId="1" xfId="0" applyNumberFormat="1" applyFont="1" applyFill="1" applyBorder="1" applyAlignment="1">
      <alignment vertical="center"/>
    </xf>
    <xf numFmtId="41" fontId="5" fillId="8" borderId="1" xfId="1" applyFont="1" applyFill="1" applyBorder="1" applyAlignment="1">
      <alignment horizontal="left" vertical="center" shrinkToFit="1"/>
    </xf>
    <xf numFmtId="41" fontId="5" fillId="8" borderId="1" xfId="1" applyFont="1" applyFill="1" applyBorder="1" applyAlignment="1">
      <alignment vertical="center"/>
    </xf>
    <xf numFmtId="41" fontId="5" fillId="8" borderId="1" xfId="1" applyFont="1" applyFill="1" applyBorder="1" applyAlignment="1">
      <alignment horizontal="left" vertical="center"/>
    </xf>
    <xf numFmtId="0" fontId="5" fillId="2" borderId="18" xfId="1959" quotePrefix="1" applyNumberFormat="1" applyFont="1" applyFill="1" applyBorder="1" applyAlignment="1">
      <alignment horizontal="left" vertical="center" wrapText="1" indent="1"/>
    </xf>
    <xf numFmtId="10" fontId="5" fillId="2" borderId="19" xfId="1959" quotePrefix="1" applyNumberFormat="1" applyFont="1" applyFill="1" applyBorder="1" applyAlignment="1">
      <alignment horizontal="left" vertical="center" wrapText="1" indent="1"/>
    </xf>
    <xf numFmtId="0" fontId="5" fillId="2" borderId="3" xfId="4" applyFont="1" applyFill="1" applyBorder="1" applyAlignment="1">
      <alignment horizontal="center" vertical="center"/>
    </xf>
    <xf numFmtId="41" fontId="5" fillId="8" borderId="18" xfId="0" quotePrefix="1" applyNumberFormat="1" applyFont="1" applyFill="1" applyBorder="1" applyAlignment="1">
      <alignment horizontal="left" vertical="center"/>
    </xf>
    <xf numFmtId="41" fontId="5" fillId="8" borderId="19" xfId="0" quotePrefix="1" applyNumberFormat="1" applyFont="1" applyFill="1" applyBorder="1" applyAlignment="1">
      <alignment horizontal="left" vertical="center"/>
    </xf>
    <xf numFmtId="41" fontId="5" fillId="8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49" fontId="5" fillId="8" borderId="1" xfId="0" applyNumberFormat="1" applyFont="1" applyFill="1" applyBorder="1" applyAlignment="1">
      <alignment horizontal="center" vertical="center"/>
    </xf>
    <xf numFmtId="49" fontId="5" fillId="8" borderId="0" xfId="0" applyNumberFormat="1" applyFont="1" applyFill="1" applyAlignment="1">
      <alignment horizontal="center" vertical="center"/>
    </xf>
    <xf numFmtId="176" fontId="5" fillId="8" borderId="1" xfId="0" applyNumberFormat="1" applyFont="1" applyFill="1" applyBorder="1" applyAlignment="1">
      <alignment horizontal="center" vertical="center"/>
    </xf>
    <xf numFmtId="49" fontId="105" fillId="0" borderId="1" xfId="0" applyNumberFormat="1" applyFont="1" applyBorder="1" applyAlignment="1"/>
    <xf numFmtId="0" fontId="105" fillId="0" borderId="1" xfId="0" applyNumberFormat="1" applyFont="1" applyBorder="1" applyAlignment="1"/>
    <xf numFmtId="180" fontId="5" fillId="8" borderId="1" xfId="1963" applyNumberFormat="1" applyFont="1" applyFill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0" fontId="5" fillId="0" borderId="1" xfId="0" applyNumberFormat="1" applyFont="1" applyBorder="1" applyAlignment="1">
      <alignment horizontal="center" vertical="center"/>
    </xf>
    <xf numFmtId="0" fontId="105" fillId="0" borderId="0" xfId="0" applyFont="1" applyAlignment="1"/>
    <xf numFmtId="49" fontId="105" fillId="0" borderId="0" xfId="0" applyNumberFormat="1" applyFont="1" applyAlignment="1"/>
    <xf numFmtId="176" fontId="105" fillId="0" borderId="0" xfId="0" applyNumberFormat="1" applyFont="1" applyBorder="1" applyAlignment="1"/>
    <xf numFmtId="0" fontId="105" fillId="0" borderId="0" xfId="0" applyFont="1" applyAlignment="1">
      <alignment horizontal="center" vertical="center"/>
    </xf>
    <xf numFmtId="0" fontId="105" fillId="0" borderId="1" xfId="0" applyNumberFormat="1" applyFont="1" applyBorder="1" applyAlignment="1">
      <alignment horizontal="center" vertical="center"/>
    </xf>
    <xf numFmtId="176" fontId="105" fillId="0" borderId="1" xfId="0" applyNumberFormat="1" applyFont="1" applyBorder="1" applyAlignment="1"/>
    <xf numFmtId="0" fontId="105" fillId="0" borderId="1" xfId="0" applyFont="1" applyBorder="1" applyAlignment="1"/>
    <xf numFmtId="0" fontId="105" fillId="0" borderId="0" xfId="0" applyNumberFormat="1" applyFont="1" applyAlignment="1"/>
    <xf numFmtId="176" fontId="105" fillId="0" borderId="0" xfId="0" applyNumberFormat="1" applyFont="1" applyAlignment="1"/>
    <xf numFmtId="49" fontId="105" fillId="0" borderId="1" xfId="0" applyNumberFormat="1" applyFont="1" applyBorder="1" applyAlignment="1">
      <alignment vertical="center"/>
    </xf>
    <xf numFmtId="0" fontId="105" fillId="0" borderId="1" xfId="0" applyNumberFormat="1" applyFont="1" applyBorder="1" applyAlignment="1">
      <alignment vertical="center"/>
    </xf>
    <xf numFmtId="176" fontId="105" fillId="0" borderId="1" xfId="0" applyNumberFormat="1" applyFont="1" applyBorder="1" applyAlignment="1">
      <alignment vertical="center"/>
    </xf>
    <xf numFmtId="0" fontId="105" fillId="0" borderId="1" xfId="0" applyFont="1" applyBorder="1" applyAlignment="1">
      <alignment vertical="center"/>
    </xf>
    <xf numFmtId="180" fontId="7" fillId="8" borderId="1" xfId="0" applyNumberFormat="1" applyFont="1" applyFill="1" applyBorder="1" applyAlignment="1">
      <alignment vertical="center"/>
    </xf>
    <xf numFmtId="0" fontId="81" fillId="8" borderId="1" xfId="0" applyNumberFormat="1" applyFont="1" applyFill="1" applyBorder="1" applyAlignment="1">
      <alignment horizontal="center" vertical="center"/>
    </xf>
    <xf numFmtId="180" fontId="5" fillId="8" borderId="0" xfId="0" applyNumberFormat="1" applyFont="1" applyFill="1" applyAlignment="1"/>
    <xf numFmtId="0" fontId="3" fillId="2" borderId="3" xfId="4" applyFont="1" applyFill="1" applyBorder="1" applyAlignment="1">
      <alignment horizontal="center" vertical="center"/>
    </xf>
    <xf numFmtId="225" fontId="3" fillId="2" borderId="1" xfId="1" applyNumberFormat="1" applyFont="1" applyFill="1" applyBorder="1" applyAlignment="1">
      <alignment horizontal="right" vertical="center"/>
    </xf>
    <xf numFmtId="41" fontId="3" fillId="2" borderId="1" xfId="1" applyFont="1" applyFill="1" applyBorder="1" applyAlignment="1">
      <alignment horizontal="right" vertical="center"/>
    </xf>
    <xf numFmtId="0" fontId="102" fillId="0" borderId="0" xfId="4" applyFont="1">
      <alignment vertical="center"/>
    </xf>
    <xf numFmtId="49" fontId="105" fillId="0" borderId="0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225" fontId="5" fillId="0" borderId="1" xfId="0" applyNumberFormat="1" applyFont="1" applyBorder="1" applyAlignment="1">
      <alignment horizontal="center" vertical="center"/>
    </xf>
    <xf numFmtId="225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225" fontId="5" fillId="0" borderId="1" xfId="0" applyNumberFormat="1" applyFont="1" applyBorder="1" applyAlignment="1">
      <alignment horizontal="center" vertical="center" shrinkToFit="1"/>
    </xf>
    <xf numFmtId="225" fontId="5" fillId="0" borderId="1" xfId="0" applyNumberFormat="1" applyFont="1" applyBorder="1" applyAlignment="1">
      <alignment vertical="center" shrinkToFit="1"/>
    </xf>
    <xf numFmtId="176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8" fontId="5" fillId="8" borderId="1" xfId="1" applyNumberFormat="1" applyFont="1" applyFill="1" applyBorder="1" applyAlignment="1">
      <alignment horizontal="center" vertical="center"/>
    </xf>
    <xf numFmtId="178" fontId="5" fillId="8" borderId="1" xfId="0" applyNumberFormat="1" applyFont="1" applyFill="1" applyBorder="1" applyAlignment="1">
      <alignment horizontal="right" vertical="center"/>
    </xf>
    <xf numFmtId="178" fontId="5" fillId="8" borderId="1" xfId="0" applyNumberFormat="1" applyFont="1" applyFill="1" applyBorder="1" applyAlignment="1">
      <alignment horizontal="right" vertical="center" shrinkToFit="1"/>
    </xf>
    <xf numFmtId="178" fontId="5" fillId="8" borderId="1" xfId="0" applyNumberFormat="1" applyFont="1" applyFill="1" applyBorder="1" applyAlignment="1">
      <alignment horizontal="right"/>
    </xf>
    <xf numFmtId="178" fontId="3" fillId="8" borderId="1" xfId="0" applyNumberFormat="1" applyFont="1" applyFill="1" applyBorder="1" applyAlignment="1">
      <alignment horizontal="right" vertical="center" shrinkToFit="1"/>
    </xf>
    <xf numFmtId="178" fontId="3" fillId="8" borderId="1" xfId="1" applyNumberFormat="1" applyFont="1" applyFill="1" applyBorder="1" applyAlignment="1">
      <alignment horizontal="right" vertical="center" shrinkToFit="1"/>
    </xf>
    <xf numFmtId="178" fontId="5" fillId="8" borderId="1" xfId="0" applyNumberFormat="1" applyFont="1" applyFill="1" applyBorder="1" applyAlignment="1">
      <alignment vertical="center"/>
    </xf>
    <xf numFmtId="178" fontId="7" fillId="8" borderId="1" xfId="0" applyNumberFormat="1" applyFont="1" applyFill="1" applyBorder="1" applyAlignment="1">
      <alignment vertical="center"/>
    </xf>
    <xf numFmtId="178" fontId="7" fillId="8" borderId="1" xfId="0" applyNumberFormat="1" applyFont="1" applyFill="1" applyBorder="1" applyAlignment="1">
      <alignment horizontal="center" vertical="center"/>
    </xf>
    <xf numFmtId="231" fontId="5" fillId="8" borderId="1" xfId="1" applyNumberFormat="1" applyFont="1" applyFill="1" applyBorder="1" applyAlignment="1">
      <alignment horizontal="center" vertical="center"/>
    </xf>
    <xf numFmtId="231" fontId="3" fillId="8" borderId="1" xfId="1" applyNumberFormat="1" applyFont="1" applyFill="1" applyBorder="1" applyAlignment="1">
      <alignment horizontal="center" vertical="center"/>
    </xf>
    <xf numFmtId="231" fontId="5" fillId="8" borderId="1" xfId="1" applyNumberFormat="1" applyFont="1" applyFill="1" applyBorder="1" applyAlignment="1">
      <alignment vertical="center"/>
    </xf>
    <xf numFmtId="231" fontId="7" fillId="8" borderId="1" xfId="1" applyNumberFormat="1" applyFont="1" applyFill="1" applyBorder="1" applyAlignment="1">
      <alignment horizontal="center" vertical="center"/>
    </xf>
    <xf numFmtId="178" fontId="5" fillId="8" borderId="1" xfId="0" applyNumberFormat="1" applyFont="1" applyFill="1" applyBorder="1" applyAlignment="1">
      <alignment horizontal="center" vertical="center"/>
    </xf>
    <xf numFmtId="0" fontId="105" fillId="8" borderId="0" xfId="0" applyNumberFormat="1" applyFont="1" applyFill="1" applyBorder="1" applyAlignment="1">
      <alignment horizontal="left" indent="1"/>
    </xf>
    <xf numFmtId="49" fontId="105" fillId="8" borderId="0" xfId="0" applyNumberFormat="1" applyFont="1" applyFill="1" applyAlignment="1"/>
    <xf numFmtId="49" fontId="105" fillId="8" borderId="0" xfId="0" applyNumberFormat="1" applyFont="1" applyFill="1" applyAlignment="1">
      <alignment horizontal="left"/>
    </xf>
    <xf numFmtId="0" fontId="105" fillId="8" borderId="0" xfId="0" applyNumberFormat="1" applyFont="1" applyFill="1" applyAlignment="1"/>
    <xf numFmtId="0" fontId="105" fillId="8" borderId="0" xfId="0" applyFont="1" applyFill="1" applyAlignment="1"/>
    <xf numFmtId="0" fontId="105" fillId="8" borderId="0" xfId="0" applyFont="1" applyFill="1" applyAlignment="1">
      <alignment horizontal="center" vertical="center"/>
    </xf>
    <xf numFmtId="41" fontId="105" fillId="8" borderId="1" xfId="6" applyFont="1" applyFill="1" applyBorder="1" applyAlignment="1">
      <alignment horizontal="center" vertical="center"/>
    </xf>
    <xf numFmtId="0" fontId="105" fillId="8" borderId="0" xfId="0" applyNumberFormat="1" applyFont="1" applyFill="1" applyAlignment="1">
      <alignment horizontal="center" vertical="center"/>
    </xf>
    <xf numFmtId="49" fontId="105" fillId="8" borderId="0" xfId="0" applyNumberFormat="1" applyFont="1" applyFill="1" applyAlignment="1">
      <alignment horizontal="center" vertical="center"/>
    </xf>
    <xf numFmtId="49" fontId="105" fillId="8" borderId="0" xfId="0" applyNumberFormat="1" applyFont="1" applyFill="1" applyBorder="1" applyAlignment="1">
      <alignment horizontal="center" vertical="center"/>
    </xf>
    <xf numFmtId="49" fontId="105" fillId="8" borderId="18" xfId="0" applyNumberFormat="1" applyFont="1" applyFill="1" applyBorder="1" applyAlignment="1">
      <alignment horizontal="left" vertical="center"/>
    </xf>
    <xf numFmtId="49" fontId="105" fillId="8" borderId="19" xfId="0" applyNumberFormat="1" applyFont="1" applyFill="1" applyBorder="1" applyAlignment="1">
      <alignment horizontal="center" vertical="center"/>
    </xf>
    <xf numFmtId="0" fontId="105" fillId="8" borderId="1" xfId="0" applyNumberFormat="1" applyFont="1" applyFill="1" applyBorder="1" applyAlignment="1">
      <alignment horizontal="center" vertical="center"/>
    </xf>
    <xf numFmtId="225" fontId="105" fillId="8" borderId="1" xfId="0" applyNumberFormat="1" applyFont="1" applyFill="1" applyBorder="1" applyAlignment="1">
      <alignment horizontal="center" vertical="center"/>
    </xf>
    <xf numFmtId="225" fontId="105" fillId="8" borderId="1" xfId="6" applyNumberFormat="1" applyFont="1" applyFill="1" applyBorder="1" applyAlignment="1">
      <alignment horizontal="center" vertical="center"/>
    </xf>
    <xf numFmtId="49" fontId="105" fillId="8" borderId="1" xfId="0" applyNumberFormat="1" applyFont="1" applyFill="1" applyBorder="1" applyAlignment="1">
      <alignment horizontal="center" vertical="center"/>
    </xf>
    <xf numFmtId="225" fontId="105" fillId="8" borderId="1" xfId="0" applyNumberFormat="1" applyFont="1" applyFill="1" applyBorder="1" applyAlignment="1">
      <alignment vertical="center"/>
    </xf>
    <xf numFmtId="225" fontId="105" fillId="8" borderId="1" xfId="6" applyNumberFormat="1" applyFont="1" applyFill="1" applyBorder="1" applyAlignment="1">
      <alignment vertical="center"/>
    </xf>
    <xf numFmtId="49" fontId="105" fillId="8" borderId="1" xfId="0" applyNumberFormat="1" applyFont="1" applyFill="1" applyBorder="1" applyAlignment="1"/>
    <xf numFmtId="49" fontId="105" fillId="8" borderId="1" xfId="0" applyNumberFormat="1" applyFont="1" applyFill="1" applyBorder="1" applyAlignment="1">
      <alignment vertical="center"/>
    </xf>
    <xf numFmtId="0" fontId="105" fillId="8" borderId="1" xfId="0" applyNumberFormat="1" applyFont="1" applyFill="1" applyBorder="1" applyAlignment="1">
      <alignment horizontal="center"/>
    </xf>
    <xf numFmtId="225" fontId="105" fillId="8" borderId="1" xfId="0" applyNumberFormat="1" applyFont="1" applyFill="1" applyBorder="1" applyAlignment="1"/>
    <xf numFmtId="225" fontId="105" fillId="8" borderId="1" xfId="6" applyNumberFormat="1" applyFont="1" applyFill="1" applyBorder="1" applyAlignment="1"/>
    <xf numFmtId="9" fontId="105" fillId="8" borderId="0" xfId="0" applyNumberFormat="1" applyFont="1" applyFill="1" applyAlignment="1"/>
    <xf numFmtId="230" fontId="105" fillId="8" borderId="1" xfId="0" applyNumberFormat="1" applyFont="1" applyFill="1" applyBorder="1" applyAlignment="1">
      <alignment vertical="center"/>
    </xf>
    <xf numFmtId="225" fontId="5" fillId="8" borderId="1" xfId="0" applyNumberFormat="1" applyFont="1" applyFill="1" applyBorder="1" applyAlignment="1">
      <alignment vertical="center" wrapText="1"/>
    </xf>
    <xf numFmtId="0" fontId="105" fillId="8" borderId="0" xfId="0" applyNumberFormat="1" applyFont="1" applyFill="1" applyAlignment="1">
      <alignment horizontal="center"/>
    </xf>
    <xf numFmtId="225" fontId="3" fillId="2" borderId="1" xfId="1" applyNumberFormat="1" applyFont="1" applyFill="1" applyBorder="1" applyAlignment="1">
      <alignment vertical="center"/>
    </xf>
    <xf numFmtId="41" fontId="3" fillId="2" borderId="1" xfId="1" applyFont="1" applyFill="1" applyBorder="1" applyAlignment="1">
      <alignment vertical="center"/>
    </xf>
    <xf numFmtId="41" fontId="102" fillId="0" borderId="0" xfId="1" applyFont="1">
      <alignment vertical="center"/>
    </xf>
    <xf numFmtId="0" fontId="107" fillId="0" borderId="0" xfId="5" applyFont="1" applyAlignment="1">
      <alignment horizontal="left" vertical="center" readingOrder="1"/>
    </xf>
    <xf numFmtId="177" fontId="82" fillId="0" borderId="19" xfId="1958" quotePrefix="1" applyNumberFormat="1" applyFont="1" applyBorder="1" applyAlignment="1">
      <alignment horizontal="left" vertical="center" wrapText="1" indent="1"/>
    </xf>
    <xf numFmtId="3" fontId="108" fillId="8" borderId="0" xfId="1960" applyNumberFormat="1" applyFont="1" applyFill="1" applyBorder="1" applyAlignment="1">
      <alignment horizontal="distributed" vertical="top" shrinkToFit="1"/>
    </xf>
    <xf numFmtId="0" fontId="108" fillId="8" borderId="0" xfId="1961" applyNumberFormat="1" applyFont="1" applyFill="1" applyBorder="1" applyAlignment="1">
      <alignment vertical="top"/>
    </xf>
    <xf numFmtId="3" fontId="102" fillId="8" borderId="0" xfId="1960" applyNumberFormat="1" applyFont="1" applyFill="1" applyAlignment="1">
      <alignment vertical="top"/>
    </xf>
    <xf numFmtId="3" fontId="88" fillId="8" borderId="0" xfId="1960" applyNumberFormat="1" applyFont="1" applyFill="1" applyBorder="1" applyAlignment="1">
      <alignment horizontal="center"/>
    </xf>
    <xf numFmtId="31" fontId="100" fillId="8" borderId="0" xfId="1961" applyNumberFormat="1" applyFont="1" applyFill="1" applyBorder="1" applyAlignment="1">
      <alignment horizontal="left" vertical="center"/>
    </xf>
    <xf numFmtId="3" fontId="95" fillId="8" borderId="0" xfId="1960" applyNumberFormat="1" applyFont="1" applyFill="1" applyBorder="1" applyAlignment="1">
      <alignment horizontal="left" vertical="center"/>
    </xf>
    <xf numFmtId="0" fontId="82" fillId="0" borderId="1" xfId="1958" quotePrefix="1" applyFont="1" applyBorder="1" applyAlignment="1">
      <alignment vertical="center" wrapText="1"/>
    </xf>
    <xf numFmtId="0" fontId="82" fillId="0" borderId="1" xfId="1958" quotePrefix="1" applyFont="1" applyBorder="1" applyAlignment="1">
      <alignment horizontal="center" vertical="center" wrapText="1"/>
    </xf>
    <xf numFmtId="0" fontId="83" fillId="0" borderId="0" xfId="1958" applyFont="1" applyAlignment="1">
      <alignment horizontal="center" vertical="center"/>
    </xf>
    <xf numFmtId="0" fontId="84" fillId="0" borderId="0" xfId="1958" quotePrefix="1" applyFont="1" applyAlignment="1">
      <alignment vertical="center"/>
    </xf>
    <xf numFmtId="0" fontId="84" fillId="0" borderId="20" xfId="1958" quotePrefix="1" applyFont="1" applyBorder="1" applyAlignment="1">
      <alignment vertical="center"/>
    </xf>
    <xf numFmtId="0" fontId="82" fillId="0" borderId="0" xfId="1958" applyFont="1" applyAlignment="1">
      <alignment horizontal="right" vertical="center"/>
    </xf>
    <xf numFmtId="0" fontId="82" fillId="9" borderId="1" xfId="1958" quotePrefix="1" applyFont="1" applyFill="1" applyBorder="1" applyAlignment="1">
      <alignment horizontal="center" vertical="center" wrapText="1"/>
    </xf>
    <xf numFmtId="0" fontId="82" fillId="0" borderId="1" xfId="1958" quotePrefix="1" applyFont="1" applyBorder="1" applyAlignment="1">
      <alignment horizontal="distributed" vertical="center" wrapText="1"/>
    </xf>
    <xf numFmtId="0" fontId="82" fillId="9" borderId="18" xfId="1958" quotePrefix="1" applyFont="1" applyFill="1" applyBorder="1" applyAlignment="1">
      <alignment horizontal="center" vertical="center" wrapText="1"/>
    </xf>
    <xf numFmtId="0" fontId="82" fillId="9" borderId="19" xfId="1958" quotePrefix="1" applyFont="1" applyFill="1" applyBorder="1" applyAlignment="1">
      <alignment horizontal="center" vertical="center" wrapText="1"/>
    </xf>
    <xf numFmtId="0" fontId="76" fillId="0" borderId="6" xfId="4" applyFont="1" applyBorder="1" applyAlignment="1">
      <alignment horizontal="left" vertical="center"/>
    </xf>
    <xf numFmtId="0" fontId="99" fillId="0" borderId="0" xfId="4" applyFont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0" fontId="5" fillId="2" borderId="10" xfId="4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0" fontId="5" fillId="2" borderId="18" xfId="4" applyFont="1" applyFill="1" applyBorder="1" applyAlignment="1">
      <alignment horizontal="center" vertical="center"/>
    </xf>
    <xf numFmtId="0" fontId="5" fillId="2" borderId="19" xfId="4" applyFont="1" applyFill="1" applyBorder="1" applyAlignment="1">
      <alignment horizontal="center" vertical="center"/>
    </xf>
    <xf numFmtId="41" fontId="5" fillId="8" borderId="18" xfId="0" quotePrefix="1" applyNumberFormat="1" applyFont="1" applyFill="1" applyBorder="1" applyAlignment="1">
      <alignment horizontal="left" vertical="center"/>
    </xf>
    <xf numFmtId="41" fontId="5" fillId="8" borderId="19" xfId="0" quotePrefix="1" applyNumberFormat="1" applyFont="1" applyFill="1" applyBorder="1" applyAlignment="1">
      <alignment horizontal="left" vertical="center"/>
    </xf>
    <xf numFmtId="41" fontId="5" fillId="8" borderId="4" xfId="0" applyNumberFormat="1" applyFont="1" applyFill="1" applyBorder="1" applyAlignment="1">
      <alignment horizontal="center" vertical="center"/>
    </xf>
    <xf numFmtId="41" fontId="5" fillId="8" borderId="3" xfId="0" applyNumberFormat="1" applyFont="1" applyFill="1" applyBorder="1" applyAlignment="1">
      <alignment horizontal="center" vertical="center"/>
    </xf>
    <xf numFmtId="41" fontId="5" fillId="8" borderId="1" xfId="0" applyNumberFormat="1" applyFont="1" applyFill="1" applyBorder="1" applyAlignment="1">
      <alignment horizontal="center" vertical="center"/>
    </xf>
    <xf numFmtId="41" fontId="5" fillId="8" borderId="3" xfId="1" applyNumberFormat="1" applyFont="1" applyFill="1" applyBorder="1" applyAlignment="1">
      <alignment horizontal="center" vertical="center"/>
    </xf>
    <xf numFmtId="41" fontId="5" fillId="8" borderId="1" xfId="1" applyNumberFormat="1" applyFont="1" applyFill="1" applyBorder="1" applyAlignment="1">
      <alignment horizontal="center" vertical="center"/>
    </xf>
    <xf numFmtId="41" fontId="5" fillId="8" borderId="10" xfId="0" applyNumberFormat="1" applyFont="1" applyFill="1" applyBorder="1" applyAlignment="1">
      <alignment horizontal="center" vertical="center"/>
    </xf>
    <xf numFmtId="41" fontId="5" fillId="8" borderId="18" xfId="1" applyNumberFormat="1" applyFont="1" applyFill="1" applyBorder="1" applyAlignment="1">
      <alignment horizontal="center" vertical="center"/>
    </xf>
    <xf numFmtId="41" fontId="5" fillId="8" borderId="16" xfId="1" applyNumberFormat="1" applyFont="1" applyFill="1" applyBorder="1" applyAlignment="1">
      <alignment horizontal="center" vertical="center"/>
    </xf>
    <xf numFmtId="41" fontId="5" fillId="8" borderId="19" xfId="1" applyNumberFormat="1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49" fontId="5" fillId="8" borderId="20" xfId="0" applyNumberFormat="1" applyFont="1" applyFill="1" applyBorder="1" applyAlignment="1">
      <alignment horizontal="left" vertical="center" shrinkToFit="1"/>
    </xf>
    <xf numFmtId="0" fontId="5" fillId="8" borderId="20" xfId="0" applyFont="1" applyFill="1" applyBorder="1" applyAlignment="1">
      <alignment vertical="center" shrinkToFit="1"/>
    </xf>
    <xf numFmtId="0" fontId="38" fillId="8" borderId="0" xfId="0" applyFont="1" applyFill="1" applyAlignment="1">
      <alignment horizontal="center" vertical="center"/>
    </xf>
    <xf numFmtId="49" fontId="38" fillId="8" borderId="0" xfId="0" applyNumberFormat="1" applyFont="1" applyFill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10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49" fontId="5" fillId="8" borderId="10" xfId="0" applyNumberFormat="1" applyFont="1" applyFill="1" applyBorder="1" applyAlignment="1">
      <alignment horizontal="center" vertical="center"/>
    </xf>
    <xf numFmtId="49" fontId="5" fillId="8" borderId="3" xfId="0" applyNumberFormat="1" applyFont="1" applyFill="1" applyBorder="1" applyAlignment="1">
      <alignment horizontal="center" vertical="center"/>
    </xf>
    <xf numFmtId="223" fontId="77" fillId="8" borderId="10" xfId="0" applyNumberFormat="1" applyFont="1" applyFill="1" applyBorder="1" applyAlignment="1">
      <alignment horizontal="center" vertical="center"/>
    </xf>
    <xf numFmtId="223" fontId="77" fillId="8" borderId="4" xfId="0" applyNumberFormat="1" applyFont="1" applyFill="1" applyBorder="1" applyAlignment="1">
      <alignment horizontal="center" vertical="center"/>
    </xf>
    <xf numFmtId="223" fontId="97" fillId="8" borderId="20" xfId="0" applyNumberFormat="1" applyFont="1" applyFill="1" applyBorder="1" applyAlignment="1">
      <alignment vertical="center"/>
    </xf>
    <xf numFmtId="223" fontId="77" fillId="8" borderId="3" xfId="0" applyNumberFormat="1" applyFont="1" applyFill="1" applyBorder="1" applyAlignment="1">
      <alignment horizontal="center" vertical="center"/>
    </xf>
    <xf numFmtId="224" fontId="77" fillId="8" borderId="10" xfId="0" applyNumberFormat="1" applyFont="1" applyFill="1" applyBorder="1" applyAlignment="1">
      <alignment horizontal="center" vertical="center"/>
    </xf>
    <xf numFmtId="224" fontId="77" fillId="8" borderId="4" xfId="0" applyNumberFormat="1" applyFont="1" applyFill="1" applyBorder="1" applyAlignment="1">
      <alignment horizontal="center" vertical="center"/>
    </xf>
    <xf numFmtId="224" fontId="77" fillId="8" borderId="3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05" fillId="0" borderId="0" xfId="0" applyFont="1" applyAlignment="1">
      <alignment horizontal="center" vertical="center"/>
    </xf>
    <xf numFmtId="49" fontId="105" fillId="0" borderId="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49" fontId="105" fillId="8" borderId="18" xfId="0" applyNumberFormat="1" applyFont="1" applyFill="1" applyBorder="1" applyAlignment="1">
      <alignment vertical="center"/>
    </xf>
    <xf numFmtId="0" fontId="0" fillId="8" borderId="19" xfId="0" applyFill="1" applyBorder="1" applyAlignment="1">
      <alignment vertical="center"/>
    </xf>
    <xf numFmtId="49" fontId="105" fillId="8" borderId="0" xfId="0" applyNumberFormat="1" applyFont="1" applyFill="1" applyBorder="1" applyAlignment="1">
      <alignment horizontal="left" indent="1"/>
    </xf>
    <xf numFmtId="0" fontId="105" fillId="8" borderId="0" xfId="0" applyFont="1" applyFill="1" applyBorder="1" applyAlignment="1"/>
    <xf numFmtId="0" fontId="105" fillId="8" borderId="0" xfId="0" applyNumberFormat="1" applyFont="1" applyFill="1" applyBorder="1" applyAlignment="1"/>
    <xf numFmtId="0" fontId="105" fillId="8" borderId="0" xfId="0" applyNumberFormat="1" applyFont="1" applyFill="1" applyAlignment="1">
      <alignment horizontal="center" vertical="center"/>
    </xf>
    <xf numFmtId="49" fontId="105" fillId="8" borderId="0" xfId="0" applyNumberFormat="1" applyFont="1" applyFill="1" applyAlignment="1">
      <alignment horizontal="center" vertical="center"/>
    </xf>
    <xf numFmtId="49" fontId="105" fillId="8" borderId="0" xfId="0" applyNumberFormat="1" applyFont="1" applyFill="1" applyBorder="1" applyAlignment="1">
      <alignment horizontal="center" vertical="center"/>
    </xf>
    <xf numFmtId="49" fontId="105" fillId="8" borderId="1" xfId="0" applyNumberFormat="1" applyFont="1" applyFill="1" applyBorder="1" applyAlignment="1">
      <alignment horizontal="center" vertical="center"/>
    </xf>
    <xf numFmtId="0" fontId="105" fillId="8" borderId="1" xfId="0" applyNumberFormat="1" applyFont="1" applyFill="1" applyBorder="1" applyAlignment="1">
      <alignment horizontal="center" vertical="center"/>
    </xf>
    <xf numFmtId="41" fontId="105" fillId="8" borderId="1" xfId="6" applyFont="1" applyFill="1" applyBorder="1" applyAlignment="1">
      <alignment horizontal="center" vertical="center"/>
    </xf>
    <xf numFmtId="49" fontId="105" fillId="0" borderId="0" xfId="0" applyNumberFormat="1" applyFont="1" applyBorder="1" applyAlignment="1">
      <alignment horizontal="left" indent="1"/>
    </xf>
    <xf numFmtId="0" fontId="105" fillId="0" borderId="0" xfId="0" applyFont="1" applyBorder="1" applyAlignment="1"/>
    <xf numFmtId="49" fontId="105" fillId="0" borderId="0" xfId="0" applyNumberFormat="1" applyFont="1" applyAlignment="1">
      <alignment horizontal="center" vertical="center"/>
    </xf>
    <xf numFmtId="49" fontId="105" fillId="0" borderId="1" xfId="0" applyNumberFormat="1" applyFont="1" applyBorder="1" applyAlignment="1">
      <alignment horizontal="center" vertical="center"/>
    </xf>
    <xf numFmtId="0" fontId="105" fillId="0" borderId="1" xfId="0" applyNumberFormat="1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49" fontId="105" fillId="0" borderId="18" xfId="0" applyNumberFormat="1" applyFont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9" xfId="0" applyBorder="1" applyAlignment="1">
      <alignment vertical="center"/>
    </xf>
    <xf numFmtId="0" fontId="106" fillId="0" borderId="16" xfId="0" applyFont="1" applyBorder="1" applyAlignment="1">
      <alignment vertical="center"/>
    </xf>
    <xf numFmtId="0" fontId="106" fillId="0" borderId="19" xfId="0" applyFont="1" applyBorder="1" applyAlignment="1">
      <alignment vertical="center"/>
    </xf>
    <xf numFmtId="49" fontId="5" fillId="8" borderId="1" xfId="0" applyNumberFormat="1" applyFont="1" applyFill="1" applyBorder="1" applyAlignment="1">
      <alignment horizontal="center" vertical="center"/>
    </xf>
    <xf numFmtId="49" fontId="5" fillId="8" borderId="0" xfId="0" applyNumberFormat="1" applyFont="1" applyFill="1" applyBorder="1" applyAlignment="1">
      <alignment horizontal="left" vertical="center"/>
    </xf>
    <xf numFmtId="0" fontId="5" fillId="8" borderId="0" xfId="0" applyFont="1" applyFill="1" applyBorder="1" applyAlignment="1">
      <alignment vertical="center"/>
    </xf>
    <xf numFmtId="49" fontId="5" fillId="8" borderId="0" xfId="0" applyNumberFormat="1" applyFont="1" applyFill="1" applyBorder="1" applyAlignment="1">
      <alignment horizontal="right" vertical="center"/>
    </xf>
    <xf numFmtId="49" fontId="5" fillId="8" borderId="0" xfId="0" applyNumberFormat="1" applyFont="1" applyFill="1" applyAlignment="1">
      <alignment horizontal="center" vertical="center"/>
    </xf>
    <xf numFmtId="176" fontId="5" fillId="8" borderId="1" xfId="0" applyNumberFormat="1" applyFont="1" applyFill="1" applyBorder="1" applyAlignment="1">
      <alignment horizontal="center" vertical="center"/>
    </xf>
    <xf numFmtId="49" fontId="5" fillId="8" borderId="18" xfId="0" applyNumberFormat="1" applyFont="1" applyFill="1" applyBorder="1" applyAlignment="1">
      <alignment horizontal="center" vertical="center"/>
    </xf>
    <xf numFmtId="49" fontId="5" fillId="8" borderId="19" xfId="0" applyNumberFormat="1" applyFont="1" applyFill="1" applyBorder="1" applyAlignment="1">
      <alignment horizontal="center" vertical="center"/>
    </xf>
  </cellXfs>
  <cellStyles count="1964">
    <cellStyle name=" " xfId="7"/>
    <cellStyle name=" _97연말" xfId="8"/>
    <cellStyle name=" _97연말1" xfId="9"/>
    <cellStyle name=" _Book1" xfId="10"/>
    <cellStyle name="#,##0" xfId="11"/>
    <cellStyle name="(△콤마)" xfId="12"/>
    <cellStyle name="(백분율)" xfId="13"/>
    <cellStyle name="(콤마)" xfId="14"/>
    <cellStyle name="??&amp;O?&amp;H?_x0008__x000f__x0007_?_x0007__x0001__x0001_" xfId="15"/>
    <cellStyle name="??&amp;O?&amp;H?_x0008_??_x0007__x0001__x0001_" xfId="16"/>
    <cellStyle name="?W?_laroux" xfId="18"/>
    <cellStyle name="?珠??? " xfId="17"/>
    <cellStyle name="_★수원율전_실행예산서 및 견적대비-부대토목-2안" xfId="19"/>
    <cellStyle name="_1  견적서(가로)양식" xfId="20"/>
    <cellStyle name="_2-4.상반기실적부문별요약" xfId="21"/>
    <cellStyle name="_2-4.상반기실적부문별요약(표지및목차포함)" xfId="22"/>
    <cellStyle name="_2-4.상반기실적부문별요약(표지및목차포함)_1" xfId="23"/>
    <cellStyle name="_2-4.상반기실적부문별요약_1" xfId="24"/>
    <cellStyle name="_'99상반기경영개선활동결과(게시용)" xfId="25"/>
    <cellStyle name="_Book1" xfId="1312"/>
    <cellStyle name="_MCC및분전반" xfId="1313"/>
    <cellStyle name="_RESULTS" xfId="1314"/>
    <cellStyle name="_SN-대전20" xfId="1315"/>
    <cellStyle name="_SN-대전20_1.방수공사" xfId="1316"/>
    <cellStyle name="_SN-대전20_1.방수공사_1.흙막이공사 - 견적대비조서(입찰)" xfId="1317"/>
    <cellStyle name="_SN-대전20_1.흙막이공사 - 견적대비조서(입찰)" xfId="1318"/>
    <cellStyle name="_SN-대전20_공내역서" xfId="1319"/>
    <cellStyle name="_SN-대전20_공내역서_사본 - ☆태평동  도급내역" xfId="1320"/>
    <cellStyle name="_SN-대전20_공내역서_수원율전 실행내역" xfId="1321"/>
    <cellStyle name="_SN-대전20_공내역서_수원율전 실행내역 검토안" xfId="1322"/>
    <cellStyle name="_SN-대전20_공내역서_수원율전 실행내역 검토안_사본 - ☆태평동  도급내역" xfId="1323"/>
    <cellStyle name="_SN-대전20_공내역서_수원율전 실행내역 검토안_수원율전 실행내역" xfId="1324"/>
    <cellStyle name="_SN-대전20_공내역서_수원율전 실행내역 검토안_수원율전 실행내역 검토안" xfId="1325"/>
    <cellStyle name="_SN-대전20_공내역서_수원율전 실행내역 검토안_수원율전 실행내역 검토안_사본 - ☆태평동  도급내역" xfId="1326"/>
    <cellStyle name="_SN-대전20_공내역서_수원율전 실행내역 검토안_수원율전 실행내역 검토안_수정구 태평동 주상복합 실행내역 검토안" xfId="1327"/>
    <cellStyle name="_SN-대전20_공내역서_수원율전 실행내역 검토안_수원율전 실행내역 검토안_태평동 실행내역서" xfId="1328"/>
    <cellStyle name="_SN-대전20_공내역서_수원율전 실행내역 검토안_수원율전 실행내역 검토안_태평동도급내역(Rev.2)-12.26" xfId="1329"/>
    <cellStyle name="_SN-대전20_공내역서_수원율전 실행내역 검토안_수정구 태평동 주상복합 실행내역 검토안" xfId="1330"/>
    <cellStyle name="_SN-대전20_공내역서_수원율전 실행내역 검토안_태평동 실행내역서" xfId="1331"/>
    <cellStyle name="_SN-대전20_공내역서_수원율전 실행내역 검토안_태평동도급내역(Rev.2)-12.26" xfId="1332"/>
    <cellStyle name="_SN-대전20_공내역서_수원율전조합" xfId="1333"/>
    <cellStyle name="_SN-대전20_공내역서_수원율전조합_사본 - ☆태평동  도급내역" xfId="1334"/>
    <cellStyle name="_SN-대전20_공내역서_수원율전조합_수원율전 실행내역" xfId="1335"/>
    <cellStyle name="_SN-대전20_공내역서_수원율전조합_수원율전 실행내역 검토안" xfId="1336"/>
    <cellStyle name="_SN-대전20_공내역서_수원율전조합_수원율전 실행내역 검토안_사본 - ☆태평동  도급내역" xfId="1337"/>
    <cellStyle name="_SN-대전20_공내역서_수원율전조합_수원율전 실행내역 검토안_수정구 태평동 주상복합 실행내역 검토안" xfId="1338"/>
    <cellStyle name="_SN-대전20_공내역서_수원율전조합_수원율전 실행내역 검토안_태평동 실행내역서" xfId="1339"/>
    <cellStyle name="_SN-대전20_공내역서_수원율전조합_수원율전 실행내역 검토안_태평동도급내역(Rev.2)-12.26" xfId="1340"/>
    <cellStyle name="_SN-대전20_공내역서_수원율전조합_수정구 태평동 주상복합 실행내역 검토안" xfId="1341"/>
    <cellStyle name="_SN-대전20_공내역서_수원율전조합_태평동 실행내역서" xfId="1342"/>
    <cellStyle name="_SN-대전20_공내역서_수원율전조합_태평동도급내역(Rev.2)-12.26" xfId="1343"/>
    <cellStyle name="_SN-대전20_공내역서_수정구 태평동 주상복합 실행내역 검토안" xfId="1344"/>
    <cellStyle name="_SN-대전20_공내역서_태평동 실행내역서" xfId="1345"/>
    <cellStyle name="_SN-대전20_공내역서_태평동도급내역(Rev.2)-12.26" xfId="1346"/>
    <cellStyle name="_SN-대전20_공내역서-창호" xfId="1347"/>
    <cellStyle name="_SN-대전20_공내역서-창호_사본 - ☆태평동  도급내역" xfId="1348"/>
    <cellStyle name="_SN-대전20_공내역서-창호_수원율전 실행내역" xfId="1349"/>
    <cellStyle name="_SN-대전20_공내역서-창호_수원율전 실행내역 검토안" xfId="1350"/>
    <cellStyle name="_SN-대전20_공내역서-창호_수원율전 실행내역 검토안_사본 - ☆태평동  도급내역" xfId="1351"/>
    <cellStyle name="_SN-대전20_공내역서-창호_수원율전 실행내역 검토안_수원율전 실행내역" xfId="1352"/>
    <cellStyle name="_SN-대전20_공내역서-창호_수원율전 실행내역 검토안_수원율전 실행내역 검토안" xfId="1353"/>
    <cellStyle name="_SN-대전20_공내역서-창호_수원율전 실행내역 검토안_수원율전 실행내역 검토안_사본 - ☆태평동  도급내역" xfId="1354"/>
    <cellStyle name="_SN-대전20_공내역서-창호_수원율전 실행내역 검토안_수원율전 실행내역 검토안_수정구 태평동 주상복합 실행내역 검토안" xfId="1355"/>
    <cellStyle name="_SN-대전20_공내역서-창호_수원율전 실행내역 검토안_수원율전 실행내역 검토안_태평동 실행내역서" xfId="1356"/>
    <cellStyle name="_SN-대전20_공내역서-창호_수원율전 실행내역 검토안_수원율전 실행내역 검토안_태평동도급내역(Rev.2)-12.26" xfId="1357"/>
    <cellStyle name="_SN-대전20_공내역서-창호_수원율전 실행내역 검토안_수정구 태평동 주상복합 실행내역 검토안" xfId="1358"/>
    <cellStyle name="_SN-대전20_공내역서-창호_수원율전 실행내역 검토안_태평동 실행내역서" xfId="1359"/>
    <cellStyle name="_SN-대전20_공내역서-창호_수원율전 실행내역 검토안_태평동도급내역(Rev.2)-12.26" xfId="1360"/>
    <cellStyle name="_SN-대전20_공내역서-창호_수원율전조합" xfId="1361"/>
    <cellStyle name="_SN-대전20_공내역서-창호_수원율전조합_사본 - ☆태평동  도급내역" xfId="1362"/>
    <cellStyle name="_SN-대전20_공내역서-창호_수원율전조합_수원율전 실행내역" xfId="1363"/>
    <cellStyle name="_SN-대전20_공내역서-창호_수원율전조합_수원율전 실행내역 검토안" xfId="1364"/>
    <cellStyle name="_SN-대전20_공내역서-창호_수원율전조합_수원율전 실행내역 검토안_사본 - ☆태평동  도급내역" xfId="1365"/>
    <cellStyle name="_SN-대전20_공내역서-창호_수원율전조합_수원율전 실행내역 검토안_수정구 태평동 주상복합 실행내역 검토안" xfId="1366"/>
    <cellStyle name="_SN-대전20_공내역서-창호_수원율전조합_수원율전 실행내역 검토안_태평동 실행내역서" xfId="1367"/>
    <cellStyle name="_SN-대전20_공내역서-창호_수원율전조합_수원율전 실행내역 검토안_태평동도급내역(Rev.2)-12.26" xfId="1368"/>
    <cellStyle name="_SN-대전20_공내역서-창호_수원율전조합_수정구 태평동 주상복합 실행내역 검토안" xfId="1369"/>
    <cellStyle name="_SN-대전20_공내역서-창호_수원율전조합_태평동 실행내역서" xfId="1370"/>
    <cellStyle name="_SN-대전20_공내역서-창호_수원율전조합_태평동도급내역(Rev.2)-12.26" xfId="1371"/>
    <cellStyle name="_SN-대전20_공내역서-창호_수정구 태평동 주상복합 실행내역 검토안" xfId="1372"/>
    <cellStyle name="_SN-대전20_공내역서-창호_태평동 실행내역서" xfId="1373"/>
    <cellStyle name="_SN-대전20_공내역서-창호_태평동도급내역(Rev.2)-12.26" xfId="1374"/>
    <cellStyle name="_SN-대전20_공내역서-창호분개" xfId="1375"/>
    <cellStyle name="_SN-대전20_공내역서-창호분개_사본 - ☆태평동  도급내역" xfId="1376"/>
    <cellStyle name="_SN-대전20_공내역서-창호분개_수원율전 실행내역" xfId="1377"/>
    <cellStyle name="_SN-대전20_공내역서-창호분개_수원율전 실행내역 검토안" xfId="1378"/>
    <cellStyle name="_SN-대전20_공내역서-창호분개_수원율전 실행내역 검토안_사본 - ☆태평동  도급내역" xfId="1379"/>
    <cellStyle name="_SN-대전20_공내역서-창호분개_수원율전 실행내역 검토안_수원율전 실행내역" xfId="1380"/>
    <cellStyle name="_SN-대전20_공내역서-창호분개_수원율전 실행내역 검토안_수원율전 실행내역 검토안" xfId="1381"/>
    <cellStyle name="_SN-대전20_공내역서-창호분개_수원율전 실행내역 검토안_수원율전 실행내역 검토안_사본 - ☆태평동  도급내역" xfId="1382"/>
    <cellStyle name="_SN-대전20_공내역서-창호분개_수원율전 실행내역 검토안_수원율전 실행내역 검토안_수정구 태평동 주상복합 실행내역 검토안" xfId="1383"/>
    <cellStyle name="_SN-대전20_공내역서-창호분개_수원율전 실행내역 검토안_수원율전 실행내역 검토안_태평동 실행내역서" xfId="1384"/>
    <cellStyle name="_SN-대전20_공내역서-창호분개_수원율전 실행내역 검토안_수원율전 실행내역 검토안_태평동도급내역(Rev.2)-12.26" xfId="1385"/>
    <cellStyle name="_SN-대전20_공내역서-창호분개_수원율전 실행내역 검토안_수정구 태평동 주상복합 실행내역 검토안" xfId="1386"/>
    <cellStyle name="_SN-대전20_공내역서-창호분개_수원율전 실행내역 검토안_태평동 실행내역서" xfId="1387"/>
    <cellStyle name="_SN-대전20_공내역서-창호분개_수원율전 실행내역 검토안_태평동도급내역(Rev.2)-12.26" xfId="1388"/>
    <cellStyle name="_SN-대전20_공내역서-창호분개_수원율전조합" xfId="1389"/>
    <cellStyle name="_SN-대전20_공내역서-창호분개_수원율전조합_사본 - ☆태평동  도급내역" xfId="1390"/>
    <cellStyle name="_SN-대전20_공내역서-창호분개_수원율전조합_수원율전 실행내역" xfId="1391"/>
    <cellStyle name="_SN-대전20_공내역서-창호분개_수원율전조합_수원율전 실행내역 검토안" xfId="1392"/>
    <cellStyle name="_SN-대전20_공내역서-창호분개_수원율전조합_수원율전 실행내역 검토안_사본 - ☆태평동  도급내역" xfId="1393"/>
    <cellStyle name="_SN-대전20_공내역서-창호분개_수원율전조합_수원율전 실행내역 검토안_수정구 태평동 주상복합 실행내역 검토안" xfId="1394"/>
    <cellStyle name="_SN-대전20_공내역서-창호분개_수원율전조합_수원율전 실행내역 검토안_태평동 실행내역서" xfId="1395"/>
    <cellStyle name="_SN-대전20_공내역서-창호분개_수원율전조합_수원율전 실행내역 검토안_태평동도급내역(Rev.2)-12.26" xfId="1396"/>
    <cellStyle name="_SN-대전20_공내역서-창호분개_수원율전조합_수정구 태평동 주상복합 실행내역 검토안" xfId="1397"/>
    <cellStyle name="_SN-대전20_공내역서-창호분개_수원율전조합_태평동 실행내역서" xfId="1398"/>
    <cellStyle name="_SN-대전20_공내역서-창호분개_수원율전조합_태평동도급내역(Rev.2)-12.26" xfId="1399"/>
    <cellStyle name="_SN-대전20_공내역서-창호분개_수정구 태평동 주상복합 실행내역 검토안" xfId="1400"/>
    <cellStyle name="_SN-대전20_공내역서-창호분개_태평동 실행내역서" xfId="1401"/>
    <cellStyle name="_SN-대전20_공내역서-창호분개_태평동도급내역(Rev.2)-12.26" xfId="1402"/>
    <cellStyle name="_SN-대전20_사본 - ☆태평동  도급내역" xfId="1403"/>
    <cellStyle name="_SN-대전20_수원율전 실행내역" xfId="1404"/>
    <cellStyle name="_SN-대전20_수원율전 실행내역 검토안" xfId="1405"/>
    <cellStyle name="_SN-대전20_수원율전 실행내역 검토안_사본 - ☆태평동  도급내역" xfId="1406"/>
    <cellStyle name="_SN-대전20_수원율전 실행내역 검토안_수원율전 실행내역" xfId="1407"/>
    <cellStyle name="_SN-대전20_수원율전 실행내역 검토안_수원율전 실행내역 검토안" xfId="1408"/>
    <cellStyle name="_SN-대전20_수원율전 실행내역 검토안_수원율전 실행내역 검토안_사본 - ☆태평동  도급내역" xfId="1409"/>
    <cellStyle name="_SN-대전20_수원율전 실행내역 검토안_수원율전 실행내역 검토안_수정구 태평동 주상복합 실행내역 검토안" xfId="1410"/>
    <cellStyle name="_SN-대전20_수원율전 실행내역 검토안_수원율전 실행내역 검토안_태평동 실행내역서" xfId="1411"/>
    <cellStyle name="_SN-대전20_수원율전 실행내역 검토안_수원율전 실행내역 검토안_태평동도급내역(Rev.2)-12.26" xfId="1412"/>
    <cellStyle name="_SN-대전20_수원율전 실행내역 검토안_수정구 태평동 주상복합 실행내역 검토안" xfId="1413"/>
    <cellStyle name="_SN-대전20_수원율전 실행내역 검토안_태평동 실행내역서" xfId="1414"/>
    <cellStyle name="_SN-대전20_수원율전 실행내역 검토안_태평동도급내역(Rev.2)-12.26" xfId="1415"/>
    <cellStyle name="_SN-대전20_수원율전조합" xfId="1416"/>
    <cellStyle name="_SN-대전20_수원율전조합_사본 - ☆태평동  도급내역" xfId="1417"/>
    <cellStyle name="_SN-대전20_수원율전조합_수원율전 실행내역" xfId="1418"/>
    <cellStyle name="_SN-대전20_수원율전조합_수원율전 실행내역 검토안" xfId="1419"/>
    <cellStyle name="_SN-대전20_수원율전조합_수원율전 실행내역 검토안_사본 - ☆태평동  도급내역" xfId="1420"/>
    <cellStyle name="_SN-대전20_수원율전조합_수원율전 실행내역 검토안_수정구 태평동 주상복합 실행내역 검토안" xfId="1421"/>
    <cellStyle name="_SN-대전20_수원율전조합_수원율전 실행내역 검토안_태평동 실행내역서" xfId="1422"/>
    <cellStyle name="_SN-대전20_수원율전조합_수원율전 실행내역 검토안_태평동도급내역(Rev.2)-12.26" xfId="1423"/>
    <cellStyle name="_SN-대전20_수원율전조합_수정구 태평동 주상복합 실행내역 검토안" xfId="1424"/>
    <cellStyle name="_SN-대전20_수원율전조합_태평동 실행내역서" xfId="1425"/>
    <cellStyle name="_SN-대전20_수원율전조합_태평동도급내역(Rev.2)-12.26" xfId="1426"/>
    <cellStyle name="_SN-대전20_수정구 태평동 주상복합 실행내역 검토안" xfId="1427"/>
    <cellStyle name="_SN-대전20_지붕공사" xfId="1428"/>
    <cellStyle name="_SN-대전20_지붕공사_1.흙막이공사 - 견적대비조서(입찰)" xfId="1429"/>
    <cellStyle name="_SN-대전20_지붕공사_사본 - ☆태평동  도급내역" xfId="1430"/>
    <cellStyle name="_SN-대전20_지붕공사_수원율전 실행내역" xfId="1431"/>
    <cellStyle name="_SN-대전20_지붕공사_수원율전 실행내역 검토안" xfId="1432"/>
    <cellStyle name="_SN-대전20_지붕공사_수원율전 실행내역 검토안_사본 - ☆태평동  도급내역" xfId="1433"/>
    <cellStyle name="_SN-대전20_지붕공사_수원율전 실행내역 검토안_수원율전 실행내역" xfId="1434"/>
    <cellStyle name="_SN-대전20_지붕공사_수원율전 실행내역 검토안_수원율전 실행내역 검토안" xfId="1435"/>
    <cellStyle name="_SN-대전20_지붕공사_수원율전 실행내역 검토안_수원율전 실행내역 검토안_사본 - ☆태평동  도급내역" xfId="1436"/>
    <cellStyle name="_SN-대전20_지붕공사_수원율전 실행내역 검토안_수원율전 실행내역 검토안_수정구 태평동 주상복합 실행내역 검토안" xfId="1437"/>
    <cellStyle name="_SN-대전20_지붕공사_수원율전 실행내역 검토안_수원율전 실행내역 검토안_태평동 실행내역서" xfId="1438"/>
    <cellStyle name="_SN-대전20_지붕공사_수원율전 실행내역 검토안_수원율전 실행내역 검토안_태평동도급내역(Rev.2)-12.26" xfId="1439"/>
    <cellStyle name="_SN-대전20_지붕공사_수원율전 실행내역 검토안_수정구 태평동 주상복합 실행내역 검토안" xfId="1440"/>
    <cellStyle name="_SN-대전20_지붕공사_수원율전 실행내역 검토안_태평동 실행내역서" xfId="1441"/>
    <cellStyle name="_SN-대전20_지붕공사_수원율전 실행내역 검토안_태평동도급내역(Rev.2)-12.26" xfId="1442"/>
    <cellStyle name="_SN-대전20_지붕공사_수원율전조합" xfId="1443"/>
    <cellStyle name="_SN-대전20_지붕공사_수원율전조합_사본 - ☆태평동  도급내역" xfId="1444"/>
    <cellStyle name="_SN-대전20_지붕공사_수원율전조합_수원율전 실행내역" xfId="1445"/>
    <cellStyle name="_SN-대전20_지붕공사_수원율전조합_수원율전 실행내역 검토안" xfId="1446"/>
    <cellStyle name="_SN-대전20_지붕공사_수원율전조합_수원율전 실행내역 검토안_사본 - ☆태평동  도급내역" xfId="1447"/>
    <cellStyle name="_SN-대전20_지붕공사_수원율전조합_수원율전 실행내역 검토안_수정구 태평동 주상복합 실행내역 검토안" xfId="1448"/>
    <cellStyle name="_SN-대전20_지붕공사_수원율전조합_수원율전 실행내역 검토안_태평동 실행내역서" xfId="1449"/>
    <cellStyle name="_SN-대전20_지붕공사_수원율전조합_수원율전 실행내역 검토안_태평동도급내역(Rev.2)-12.26" xfId="1450"/>
    <cellStyle name="_SN-대전20_지붕공사_수원율전조합_수정구 태평동 주상복합 실행내역 검토안" xfId="1451"/>
    <cellStyle name="_SN-대전20_지붕공사_수원율전조합_태평동 실행내역서" xfId="1452"/>
    <cellStyle name="_SN-대전20_지붕공사_수원율전조합_태평동도급내역(Rev.2)-12.26" xfId="1453"/>
    <cellStyle name="_SN-대전20_지붕공사_수정구 태평동 주상복합 실행내역 검토안" xfId="1454"/>
    <cellStyle name="_SN-대전20_지붕공사_태평동 실행내역서" xfId="1455"/>
    <cellStyle name="_SN-대전20_지붕공사_태평동도급내역(Rev.2)-12.26" xfId="1456"/>
    <cellStyle name="_SN-대전20_태평동 실행내역서" xfId="1457"/>
    <cellStyle name="_SN-대전20_태평동도급내역(Rev.2)-12.26" xfId="1458"/>
    <cellStyle name="_가시설구간수량집계" xfId="26"/>
    <cellStyle name="_가시설구간수량집계_Book1" xfId="34"/>
    <cellStyle name="_가시설구간수량집계_Book2" xfId="35"/>
    <cellStyle name="_가시설구간수량집계_Book5" xfId="36"/>
    <cellStyle name="_가시설구간수량집계_가시설구간수량집계(73대형~주민복지관)" xfId="27"/>
    <cellStyle name="_가시설구간수량집계_가시설수량" xfId="28"/>
    <cellStyle name="_가시설구간수량집계_가시설수량(1안)" xfId="29"/>
    <cellStyle name="_가시설구간수량집계_가시설수량(앵커)" xfId="30"/>
    <cellStyle name="_가시설구간수량집계_가시설수량00" xfId="31"/>
    <cellStyle name="_가시설구간수량집계_가시설수량1" xfId="32"/>
    <cellStyle name="_가시설구간수량집계_수량(H)" xfId="33"/>
    <cellStyle name="_견적서내역서양식" xfId="37"/>
    <cellStyle name="_경영개선활동상반기실적(990708)" xfId="38"/>
    <cellStyle name="_경영개선활동상반기실적(990708)_1" xfId="39"/>
    <cellStyle name="_경영개선활동상반기실적(990708)_2" xfId="40"/>
    <cellStyle name="_경영개선활성화방안(990802)" xfId="41"/>
    <cellStyle name="_경영개선활성화방안(990802)_1" xfId="42"/>
    <cellStyle name="_계장(SK)" xfId="43"/>
    <cellStyle name="_공문 " xfId="44"/>
    <cellStyle name="_공문 _내역서" xfId="45"/>
    <cellStyle name="_공문양식" xfId="46"/>
    <cellStyle name="_광영-옥곡간작성" xfId="47"/>
    <cellStyle name="_구리,삼패" xfId="48"/>
    <cellStyle name="_구즉내역서" xfId="49"/>
    <cellStyle name="_국도42호선여량지구오르막차로" xfId="50"/>
    <cellStyle name="_기계약대비" xfId="51"/>
    <cellStyle name="_기성검사원" xfId="52"/>
    <cellStyle name="_기성검사원_내역서" xfId="53"/>
    <cellStyle name="_기현테크 신설(ASS.Y) 전기공사" xfId="54"/>
    <cellStyle name="_김해진영" xfId="55"/>
    <cellStyle name="_나주호 관광단지 클럽하우스-0906" xfId="56"/>
    <cellStyle name="_남선석유신안주유소보수공사" xfId="57"/>
    <cellStyle name="_내덕1+신안+능동" xfId="58"/>
    <cellStyle name="_내덕1초교 내역서(투찰)" xfId="59"/>
    <cellStyle name="_내역서" xfId="60"/>
    <cellStyle name="_대구민자역사" xfId="61"/>
    <cellStyle name="_대구백화점제출견적(2001년5월22일)" xfId="62"/>
    <cellStyle name="_대구역사약전내역(자재부제출)" xfId="63"/>
    <cellStyle name="_대구점" xfId="64"/>
    <cellStyle name="_대호전기" xfId="65"/>
    <cellStyle name="_도로공사대전지사" xfId="66"/>
    <cellStyle name="_동래점" xfId="67"/>
    <cellStyle name="_동원꽃농원" xfId="68"/>
    <cellStyle name="_롯데 마그넷 목포점 전기공사" xfId="69"/>
    <cellStyle name="_롯데_마그넷_첨단점_일반전기_공사" xfId="70"/>
    <cellStyle name="_롯데백화점 노원점 일반전기공사(3공구)-23일" xfId="71"/>
    <cellStyle name="_롯데본점 신관지하1층" xfId="72"/>
    <cellStyle name="_롯데쇼핑(주) 롯데 마그넷 영등포점 신축공사" xfId="73"/>
    <cellStyle name="_롯데쇼핑(주)소공동호텔분전반제작납품공사" xfId="74"/>
    <cellStyle name="_리뉴얼일반전기(이전)" xfId="75"/>
    <cellStyle name="_마그넷 도봉점" xfId="76"/>
    <cellStyle name="_마그넷 도봉점(전력)" xfId="77"/>
    <cellStyle name="_마그넷 도봉점_1" xfId="78"/>
    <cellStyle name="_마그넷 도봉점_마그넷 도봉점" xfId="79"/>
    <cellStyle name="_마그넷 도봉점_마그넷 첨단점" xfId="80"/>
    <cellStyle name="_마그넷 도봉점_마그넷 포항점" xfId="81"/>
    <cellStyle name="_마그넷 마산점" xfId="82"/>
    <cellStyle name="_마그넷 마산-총괄" xfId="83"/>
    <cellStyle name="_마그넷 영등포점" xfId="84"/>
    <cellStyle name="_마그넷 오산점" xfId="85"/>
    <cellStyle name="_마그넷 의왕점(최종)" xfId="86"/>
    <cellStyle name="_마그넷 중계점" xfId="87"/>
    <cellStyle name="_마그넷 첨단점" xfId="88"/>
    <cellStyle name="_마그넷마산점" xfId="89"/>
    <cellStyle name="_마그넷의왕점(소방)" xfId="90"/>
    <cellStyle name="_마장초입찰내역(용동)" xfId="91"/>
    <cellStyle name="_매일유업 광주공장 피트설치공사-원본" xfId="92"/>
    <cellStyle name="_명품가조명제어" xfId="93"/>
    <cellStyle name="_별첨(계획서및실적서양식)" xfId="94"/>
    <cellStyle name="_별첨(계획서및실적서양식)_1" xfId="95"/>
    <cellStyle name="_본점(최종)" xfId="96"/>
    <cellStyle name="_본점본관" xfId="97"/>
    <cellStyle name="_부용전기" xfId="98"/>
    <cellStyle name="_부적합가로등 계약내역서" xfId="99"/>
    <cellStyle name="_부평점정산내역" xfId="100"/>
    <cellStyle name="_분전반~1" xfId="101"/>
    <cellStyle name="_비래초-(1차분)" xfId="102"/>
    <cellStyle name="_사유서" xfId="103"/>
    <cellStyle name="_사유서_내역서" xfId="104"/>
    <cellStyle name="_서대전정산내역서(MCC)" xfId="106"/>
    <cellStyle name="_서대전정산내역서(전력제어)" xfId="105"/>
    <cellStyle name="_서산점" xfId="107"/>
    <cellStyle name="_세기기전" xfId="108"/>
    <cellStyle name="_소방전기(최종)" xfId="109"/>
    <cellStyle name="_수량제목" xfId="110"/>
    <cellStyle name="_수량제목_내역서" xfId="111"/>
    <cellStyle name="_신관지하1층약전(2공구)자재부제출" xfId="112"/>
    <cellStyle name="_신안전기" xfId="113"/>
    <cellStyle name="_신정고등학교(삼능)~투찰" xfId="114"/>
    <cellStyle name="_신정고등학교(송촌)~투찰" xfId="115"/>
    <cellStyle name="_실행예산서" xfId="116"/>
    <cellStyle name="_아울렛코리아 첨단점 신축공사(전기)" xfId="117"/>
    <cellStyle name="_약전설비년간단가" xfId="118"/>
    <cellStyle name="_양식" xfId="119"/>
    <cellStyle name="_양식_1" xfId="120"/>
    <cellStyle name="_양식_2" xfId="121"/>
    <cellStyle name="_엘리베이터" xfId="122"/>
    <cellStyle name="_영등포점 영화관" xfId="123"/>
    <cellStyle name="_영등포점약전내역(자재부제출)" xfId="124"/>
    <cellStyle name="_왕가봉정비공사" xfId="125"/>
    <cellStyle name="_울산A" xfId="132"/>
    <cellStyle name="_울산롯데호텔소방전기견적서" xfId="126"/>
    <cellStyle name="_울산백화점 발의내역(계약단가적용)" xfId="127"/>
    <cellStyle name="_울산점 영화관" xfId="128"/>
    <cellStyle name="_울산점소방전기공사(발주)" xfId="129"/>
    <cellStyle name="_울산증축마그넷약전내역" xfId="130"/>
    <cellStyle name="_울산할인점리뉴얼전기공사" xfId="131"/>
    <cellStyle name="_유성점단가계약(N0)" xfId="133"/>
    <cellStyle name="_유첨3(서식)" xfId="134"/>
    <cellStyle name="_유첨3(서식)_1" xfId="135"/>
    <cellStyle name="_은평공원테니스장정비공사" xfId="136"/>
    <cellStyle name="_의정부 정산내역서" xfId="137"/>
    <cellStyle name="_익산점내역" xfId="138"/>
    <cellStyle name="_익산점일반전기정산내역서(자재부)" xfId="139"/>
    <cellStyle name="_인원계획표 " xfId="140"/>
    <cellStyle name="_인원계획표 _1.방수공사" xfId="141"/>
    <cellStyle name="_인원계획표 _1.방수공사_1.흙막이공사 - 견적대비조서(입찰)" xfId="142"/>
    <cellStyle name="_인원계획표 _1.흙막이공사 - 견적대비조서(입찰)" xfId="143"/>
    <cellStyle name="_인원계획표 _가시설구간수량집계" xfId="144"/>
    <cellStyle name="_인원계획표 _가시설구간수량집계_Book1" xfId="152"/>
    <cellStyle name="_인원계획표 _가시설구간수량집계_Book2" xfId="153"/>
    <cellStyle name="_인원계획표 _가시설구간수량집계_Book5" xfId="154"/>
    <cellStyle name="_인원계획표 _가시설구간수량집계_가시설구간수량집계(73대형~주민복지관)" xfId="145"/>
    <cellStyle name="_인원계획표 _가시설구간수량집계_가시설수량" xfId="146"/>
    <cellStyle name="_인원계획표 _가시설구간수량집계_가시설수량(1안)" xfId="147"/>
    <cellStyle name="_인원계획표 _가시설구간수량집계_가시설수량(앵커)" xfId="148"/>
    <cellStyle name="_인원계획표 _가시설구간수량집계_가시설수량00" xfId="149"/>
    <cellStyle name="_인원계획표 _가시설구간수량집계_가시설수량1" xfId="150"/>
    <cellStyle name="_인원계획표 _가시설구간수량집계_수량(H)" xfId="151"/>
    <cellStyle name="_인원계획표 _공내역서" xfId="155"/>
    <cellStyle name="_인원계획표 _공내역서_사본 - ☆태평동  도급내역" xfId="156"/>
    <cellStyle name="_인원계획표 _공내역서_수원율전 실행내역" xfId="157"/>
    <cellStyle name="_인원계획표 _공내역서_수원율전 실행내역 검토안" xfId="158"/>
    <cellStyle name="_인원계획표 _공내역서_수원율전 실행내역 검토안_사본 - ☆태평동  도급내역" xfId="159"/>
    <cellStyle name="_인원계획표 _공내역서_수원율전 실행내역 검토안_수원율전 실행내역" xfId="160"/>
    <cellStyle name="_인원계획표 _공내역서_수원율전 실행내역 검토안_수원율전 실행내역 검토안" xfId="161"/>
    <cellStyle name="_인원계획표 _공내역서_수원율전 실행내역 검토안_수원율전 실행내역 검토안_사본 - ☆태평동  도급내역" xfId="162"/>
    <cellStyle name="_인원계획표 _공내역서_수원율전 실행내역 검토안_수원율전 실행내역 검토안_수정구 태평동 주상복합 실행내역 검토안" xfId="163"/>
    <cellStyle name="_인원계획표 _공내역서_수원율전 실행내역 검토안_수원율전 실행내역 검토안_태평동 실행내역서" xfId="164"/>
    <cellStyle name="_인원계획표 _공내역서_수원율전 실행내역 검토안_수원율전 실행내역 검토안_태평동도급내역(Rev.2)-12.26" xfId="165"/>
    <cellStyle name="_인원계획표 _공내역서_수원율전 실행내역 검토안_수정구 태평동 주상복합 실행내역 검토안" xfId="166"/>
    <cellStyle name="_인원계획표 _공내역서_수원율전 실행내역 검토안_태평동 실행내역서" xfId="167"/>
    <cellStyle name="_인원계획표 _공내역서_수원율전 실행내역 검토안_태평동도급내역(Rev.2)-12.26" xfId="168"/>
    <cellStyle name="_인원계획표 _공내역서_수원율전조합" xfId="169"/>
    <cellStyle name="_인원계획표 _공내역서_수원율전조합_사본 - ☆태평동  도급내역" xfId="170"/>
    <cellStyle name="_인원계획표 _공내역서_수원율전조합_수원율전 실행내역" xfId="171"/>
    <cellStyle name="_인원계획표 _공내역서_수원율전조합_수원율전 실행내역 검토안" xfId="172"/>
    <cellStyle name="_인원계획표 _공내역서_수원율전조합_수원율전 실행내역 검토안_사본 - ☆태평동  도급내역" xfId="173"/>
    <cellStyle name="_인원계획표 _공내역서_수원율전조합_수원율전 실행내역 검토안_수정구 태평동 주상복합 실행내역 검토안" xfId="174"/>
    <cellStyle name="_인원계획표 _공내역서_수원율전조합_수원율전 실행내역 검토안_태평동 실행내역서" xfId="175"/>
    <cellStyle name="_인원계획표 _공내역서_수원율전조합_수원율전 실행내역 검토안_태평동도급내역(Rev.2)-12.26" xfId="176"/>
    <cellStyle name="_인원계획표 _공내역서_수원율전조합_수정구 태평동 주상복합 실행내역 검토안" xfId="177"/>
    <cellStyle name="_인원계획표 _공내역서_수원율전조합_태평동 실행내역서" xfId="178"/>
    <cellStyle name="_인원계획표 _공내역서_수원율전조합_태평동도급내역(Rev.2)-12.26" xfId="179"/>
    <cellStyle name="_인원계획표 _공내역서_수정구 태평동 주상복합 실행내역 검토안" xfId="180"/>
    <cellStyle name="_인원계획표 _공내역서_태평동 실행내역서" xfId="181"/>
    <cellStyle name="_인원계획표 _공내역서_태평동도급내역(Rev.2)-12.26" xfId="182"/>
    <cellStyle name="_인원계획표 _공내역서-창호" xfId="183"/>
    <cellStyle name="_인원계획표 _공내역서-창호_사본 - ☆태평동  도급내역" xfId="184"/>
    <cellStyle name="_인원계획표 _공내역서-창호_수원율전 실행내역" xfId="185"/>
    <cellStyle name="_인원계획표 _공내역서-창호_수원율전 실행내역 검토안" xfId="186"/>
    <cellStyle name="_인원계획표 _공내역서-창호_수원율전 실행내역 검토안_사본 - ☆태평동  도급내역" xfId="187"/>
    <cellStyle name="_인원계획표 _공내역서-창호_수원율전 실행내역 검토안_수원율전 실행내역" xfId="188"/>
    <cellStyle name="_인원계획표 _공내역서-창호_수원율전 실행내역 검토안_수원율전 실행내역 검토안" xfId="189"/>
    <cellStyle name="_인원계획표 _공내역서-창호_수원율전 실행내역 검토안_수원율전 실행내역 검토안_사본 - ☆태평동  도급내역" xfId="190"/>
    <cellStyle name="_인원계획표 _공내역서-창호_수원율전 실행내역 검토안_수원율전 실행내역 검토안_수정구 태평동 주상복합 실행내역 검토안" xfId="191"/>
    <cellStyle name="_인원계획표 _공내역서-창호_수원율전 실행내역 검토안_수원율전 실행내역 검토안_태평동 실행내역서" xfId="192"/>
    <cellStyle name="_인원계획표 _공내역서-창호_수원율전 실행내역 검토안_수원율전 실행내역 검토안_태평동도급내역(Rev.2)-12.26" xfId="193"/>
    <cellStyle name="_인원계획표 _공내역서-창호_수원율전 실행내역 검토안_수정구 태평동 주상복합 실행내역 검토안" xfId="194"/>
    <cellStyle name="_인원계획표 _공내역서-창호_수원율전 실행내역 검토안_태평동 실행내역서" xfId="195"/>
    <cellStyle name="_인원계획표 _공내역서-창호_수원율전 실행내역 검토안_태평동도급내역(Rev.2)-12.26" xfId="196"/>
    <cellStyle name="_인원계획표 _공내역서-창호_수원율전조합" xfId="197"/>
    <cellStyle name="_인원계획표 _공내역서-창호_수원율전조합_사본 - ☆태평동  도급내역" xfId="198"/>
    <cellStyle name="_인원계획표 _공내역서-창호_수원율전조합_수원율전 실행내역" xfId="199"/>
    <cellStyle name="_인원계획표 _공내역서-창호_수원율전조합_수원율전 실행내역 검토안" xfId="200"/>
    <cellStyle name="_인원계획표 _공내역서-창호_수원율전조합_수원율전 실행내역 검토안_사본 - ☆태평동  도급내역" xfId="201"/>
    <cellStyle name="_인원계획표 _공내역서-창호_수원율전조합_수원율전 실행내역 검토안_수정구 태평동 주상복합 실행내역 검토안" xfId="202"/>
    <cellStyle name="_인원계획표 _공내역서-창호_수원율전조합_수원율전 실행내역 검토안_태평동 실행내역서" xfId="203"/>
    <cellStyle name="_인원계획표 _공내역서-창호_수원율전조합_수원율전 실행내역 검토안_태평동도급내역(Rev.2)-12.26" xfId="204"/>
    <cellStyle name="_인원계획표 _공내역서-창호_수원율전조합_수정구 태평동 주상복합 실행내역 검토안" xfId="205"/>
    <cellStyle name="_인원계획표 _공내역서-창호_수원율전조합_태평동 실행내역서" xfId="206"/>
    <cellStyle name="_인원계획표 _공내역서-창호_수원율전조합_태평동도급내역(Rev.2)-12.26" xfId="207"/>
    <cellStyle name="_인원계획표 _공내역서-창호_수정구 태평동 주상복합 실행내역 검토안" xfId="208"/>
    <cellStyle name="_인원계획표 _공내역서-창호_태평동 실행내역서" xfId="209"/>
    <cellStyle name="_인원계획표 _공내역서-창호_태평동도급내역(Rev.2)-12.26" xfId="210"/>
    <cellStyle name="_인원계획표 _공내역서-창호분개" xfId="211"/>
    <cellStyle name="_인원계획표 _공내역서-창호분개_사본 - ☆태평동  도급내역" xfId="212"/>
    <cellStyle name="_인원계획표 _공내역서-창호분개_수원율전 실행내역" xfId="213"/>
    <cellStyle name="_인원계획표 _공내역서-창호분개_수원율전 실행내역 검토안" xfId="214"/>
    <cellStyle name="_인원계획표 _공내역서-창호분개_수원율전 실행내역 검토안_사본 - ☆태평동  도급내역" xfId="215"/>
    <cellStyle name="_인원계획표 _공내역서-창호분개_수원율전 실행내역 검토안_수원율전 실행내역" xfId="216"/>
    <cellStyle name="_인원계획표 _공내역서-창호분개_수원율전 실행내역 검토안_수원율전 실행내역 검토안" xfId="217"/>
    <cellStyle name="_인원계획표 _공내역서-창호분개_수원율전 실행내역 검토안_수원율전 실행내역 검토안_사본 - ☆태평동  도급내역" xfId="218"/>
    <cellStyle name="_인원계획표 _공내역서-창호분개_수원율전 실행내역 검토안_수원율전 실행내역 검토안_수정구 태평동 주상복합 실행내역 검토안" xfId="219"/>
    <cellStyle name="_인원계획표 _공내역서-창호분개_수원율전 실행내역 검토안_수원율전 실행내역 검토안_태평동 실행내역서" xfId="220"/>
    <cellStyle name="_인원계획표 _공내역서-창호분개_수원율전 실행내역 검토안_수원율전 실행내역 검토안_태평동도급내역(Rev.2)-12.26" xfId="221"/>
    <cellStyle name="_인원계획표 _공내역서-창호분개_수원율전 실행내역 검토안_수정구 태평동 주상복합 실행내역 검토안" xfId="222"/>
    <cellStyle name="_인원계획표 _공내역서-창호분개_수원율전 실행내역 검토안_태평동 실행내역서" xfId="223"/>
    <cellStyle name="_인원계획표 _공내역서-창호분개_수원율전 실행내역 검토안_태평동도급내역(Rev.2)-12.26" xfId="224"/>
    <cellStyle name="_인원계획표 _공내역서-창호분개_수원율전조합" xfId="225"/>
    <cellStyle name="_인원계획표 _공내역서-창호분개_수원율전조합_사본 - ☆태평동  도급내역" xfId="226"/>
    <cellStyle name="_인원계획표 _공내역서-창호분개_수원율전조합_수원율전 실행내역" xfId="227"/>
    <cellStyle name="_인원계획표 _공내역서-창호분개_수원율전조합_수원율전 실행내역 검토안" xfId="228"/>
    <cellStyle name="_인원계획표 _공내역서-창호분개_수원율전조합_수원율전 실행내역 검토안_사본 - ☆태평동  도급내역" xfId="229"/>
    <cellStyle name="_인원계획표 _공내역서-창호분개_수원율전조합_수원율전 실행내역 검토안_수정구 태평동 주상복합 실행내역 검토안" xfId="230"/>
    <cellStyle name="_인원계획표 _공내역서-창호분개_수원율전조합_수원율전 실행내역 검토안_태평동 실행내역서" xfId="231"/>
    <cellStyle name="_인원계획표 _공내역서-창호분개_수원율전조합_수원율전 실행내역 검토안_태평동도급내역(Rev.2)-12.26" xfId="232"/>
    <cellStyle name="_인원계획표 _공내역서-창호분개_수원율전조합_수정구 태평동 주상복합 실행내역 검토안" xfId="233"/>
    <cellStyle name="_인원계획표 _공내역서-창호분개_수원율전조합_태평동 실행내역서" xfId="234"/>
    <cellStyle name="_인원계획표 _공내역서-창호분개_수원율전조합_태평동도급내역(Rev.2)-12.26" xfId="235"/>
    <cellStyle name="_인원계획표 _공내역서-창호분개_수정구 태평동 주상복합 실행내역 검토안" xfId="236"/>
    <cellStyle name="_인원계획표 _공내역서-창호분개_태평동 실행내역서" xfId="237"/>
    <cellStyle name="_인원계획표 _공내역서-창호분개_태평동도급내역(Rev.2)-12.26" xfId="238"/>
    <cellStyle name="_인원계획표 _미사ENG" xfId="239"/>
    <cellStyle name="_인원계획표 _사본 - ☆태평동  도급내역" xfId="240"/>
    <cellStyle name="_인원계획표 _수원율전 실행내역" xfId="241"/>
    <cellStyle name="_인원계획표 _수원율전 실행내역 검토안" xfId="242"/>
    <cellStyle name="_인원계획표 _수원율전 실행내역 검토안_사본 - ☆태평동  도급내역" xfId="243"/>
    <cellStyle name="_인원계획표 _수원율전 실행내역 검토안_수원율전 실행내역" xfId="244"/>
    <cellStyle name="_인원계획표 _수원율전 실행내역 검토안_수원율전 실행내역 검토안" xfId="245"/>
    <cellStyle name="_인원계획표 _수원율전 실행내역 검토안_수원율전 실행내역 검토안_사본 - ☆태평동  도급내역" xfId="246"/>
    <cellStyle name="_인원계획표 _수원율전 실행내역 검토안_수원율전 실행내역 검토안_수정구 태평동 주상복합 실행내역 검토안" xfId="247"/>
    <cellStyle name="_인원계획표 _수원율전 실행내역 검토안_수원율전 실행내역 검토안_태평동 실행내역서" xfId="248"/>
    <cellStyle name="_인원계획표 _수원율전 실행내역 검토안_수원율전 실행내역 검토안_태평동도급내역(Rev.2)-12.26" xfId="249"/>
    <cellStyle name="_인원계획표 _수원율전 실행내역 검토안_수정구 태평동 주상복합 실행내역 검토안" xfId="250"/>
    <cellStyle name="_인원계획표 _수원율전 실행내역 검토안_태평동 실행내역서" xfId="251"/>
    <cellStyle name="_인원계획표 _수원율전 실행내역 검토안_태평동도급내역(Rev.2)-12.26" xfId="252"/>
    <cellStyle name="_인원계획표 _수원율전조합" xfId="253"/>
    <cellStyle name="_인원계획표 _수원율전조합_사본 - ☆태평동  도급내역" xfId="254"/>
    <cellStyle name="_인원계획표 _수원율전조합_수원율전 실행내역" xfId="255"/>
    <cellStyle name="_인원계획표 _수원율전조합_수원율전 실행내역 검토안" xfId="256"/>
    <cellStyle name="_인원계획표 _수원율전조합_수원율전 실행내역 검토안_사본 - ☆태평동  도급내역" xfId="257"/>
    <cellStyle name="_인원계획표 _수원율전조합_수원율전 실행내역 검토안_수정구 태평동 주상복합 실행내역 검토안" xfId="258"/>
    <cellStyle name="_인원계획표 _수원율전조합_수원율전 실행내역 검토안_태평동 실행내역서" xfId="259"/>
    <cellStyle name="_인원계획표 _수원율전조합_수원율전 실행내역 검토안_태평동도급내역(Rev.2)-12.26" xfId="260"/>
    <cellStyle name="_인원계획표 _수원율전조합_수정구 태평동 주상복합 실행내역 검토안" xfId="261"/>
    <cellStyle name="_인원계획표 _수원율전조합_태평동 실행내역서" xfId="262"/>
    <cellStyle name="_인원계획표 _수원율전조합_태평동도급내역(Rev.2)-12.26" xfId="263"/>
    <cellStyle name="_인원계획표 _수정구 태평동 주상복합 실행내역 검토안" xfId="264"/>
    <cellStyle name="_인원계획표 _월곳집행(본사)" xfId="265"/>
    <cellStyle name="_인원계획표 _월곳집행(본사)_공내역서(소방)" xfId="266"/>
    <cellStyle name="_인원계획표 _월곳집행(본사)_공내역서(소방)_미사ENG" xfId="267"/>
    <cellStyle name="_인원계획표 _월곳집행(본사)_공내역서(소방final)" xfId="268"/>
    <cellStyle name="_인원계획표 _월곳집행(본사)_공내역서(소방final)_미사ENG" xfId="269"/>
    <cellStyle name="_인원계획표 _월곳집행(본사)_미사ENG" xfId="270"/>
    <cellStyle name="_인원계획표 _적격 " xfId="271"/>
    <cellStyle name="_인원계획표 _적격 _1.방수공사" xfId="272"/>
    <cellStyle name="_인원계획표 _적격 _1.방수공사_1.흙막이공사 - 견적대비조서(입찰)" xfId="273"/>
    <cellStyle name="_인원계획표 _적격 _1.흙막이공사 - 견적대비조서(입찰)" xfId="274"/>
    <cellStyle name="_인원계획표 _적격 _공내역서" xfId="275"/>
    <cellStyle name="_인원계획표 _적격 _공내역서_사본 - ☆태평동  도급내역" xfId="276"/>
    <cellStyle name="_인원계획표 _적격 _공내역서_수원율전 실행내역" xfId="277"/>
    <cellStyle name="_인원계획표 _적격 _공내역서_수원율전 실행내역 검토안" xfId="278"/>
    <cellStyle name="_인원계획표 _적격 _공내역서_수원율전 실행내역 검토안_사본 - ☆태평동  도급내역" xfId="279"/>
    <cellStyle name="_인원계획표 _적격 _공내역서_수원율전 실행내역 검토안_수원율전 실행내역" xfId="280"/>
    <cellStyle name="_인원계획표 _적격 _공내역서_수원율전 실행내역 검토안_수원율전 실행내역 검토안" xfId="281"/>
    <cellStyle name="_인원계획표 _적격 _공내역서_수원율전 실행내역 검토안_수원율전 실행내역 검토안_사본 - ☆태평동  도급내역" xfId="282"/>
    <cellStyle name="_인원계획표 _적격 _공내역서_수원율전 실행내역 검토안_수원율전 실행내역 검토안_수정구 태평동 주상복합 실행내역 검토안" xfId="283"/>
    <cellStyle name="_인원계획표 _적격 _공내역서_수원율전 실행내역 검토안_수원율전 실행내역 검토안_태평동 실행내역서" xfId="284"/>
    <cellStyle name="_인원계획표 _적격 _공내역서_수원율전 실행내역 검토안_수원율전 실행내역 검토안_태평동도급내역(Rev.2)-12.26" xfId="285"/>
    <cellStyle name="_인원계획표 _적격 _공내역서_수원율전 실행내역 검토안_수정구 태평동 주상복합 실행내역 검토안" xfId="286"/>
    <cellStyle name="_인원계획표 _적격 _공내역서_수원율전 실행내역 검토안_태평동 실행내역서" xfId="287"/>
    <cellStyle name="_인원계획표 _적격 _공내역서_수원율전 실행내역 검토안_태평동도급내역(Rev.2)-12.26" xfId="288"/>
    <cellStyle name="_인원계획표 _적격 _공내역서_수원율전조합" xfId="289"/>
    <cellStyle name="_인원계획표 _적격 _공내역서_수원율전조합_사본 - ☆태평동  도급내역" xfId="290"/>
    <cellStyle name="_인원계획표 _적격 _공내역서_수원율전조합_수원율전 실행내역" xfId="291"/>
    <cellStyle name="_인원계획표 _적격 _공내역서_수원율전조합_수원율전 실행내역 검토안" xfId="292"/>
    <cellStyle name="_인원계획표 _적격 _공내역서_수원율전조합_수원율전 실행내역 검토안_사본 - ☆태평동  도급내역" xfId="293"/>
    <cellStyle name="_인원계획표 _적격 _공내역서_수원율전조합_수원율전 실행내역 검토안_수정구 태평동 주상복합 실행내역 검토안" xfId="294"/>
    <cellStyle name="_인원계획표 _적격 _공내역서_수원율전조합_수원율전 실행내역 검토안_태평동 실행내역서" xfId="295"/>
    <cellStyle name="_인원계획표 _적격 _공내역서_수원율전조합_수원율전 실행내역 검토안_태평동도급내역(Rev.2)-12.26" xfId="296"/>
    <cellStyle name="_인원계획표 _적격 _공내역서_수원율전조합_수정구 태평동 주상복합 실행내역 검토안" xfId="297"/>
    <cellStyle name="_인원계획표 _적격 _공내역서_수원율전조합_태평동 실행내역서" xfId="298"/>
    <cellStyle name="_인원계획표 _적격 _공내역서_수원율전조합_태평동도급내역(Rev.2)-12.26" xfId="299"/>
    <cellStyle name="_인원계획표 _적격 _공내역서_수정구 태평동 주상복합 실행내역 검토안" xfId="300"/>
    <cellStyle name="_인원계획표 _적격 _공내역서_태평동 실행내역서" xfId="301"/>
    <cellStyle name="_인원계획표 _적격 _공내역서_태평동도급내역(Rev.2)-12.26" xfId="302"/>
    <cellStyle name="_인원계획표 _적격 _공내역서-창호" xfId="303"/>
    <cellStyle name="_인원계획표 _적격 _공내역서-창호_사본 - ☆태평동  도급내역" xfId="304"/>
    <cellStyle name="_인원계획표 _적격 _공내역서-창호_수원율전 실행내역" xfId="305"/>
    <cellStyle name="_인원계획표 _적격 _공내역서-창호_수원율전 실행내역 검토안" xfId="306"/>
    <cellStyle name="_인원계획표 _적격 _공내역서-창호_수원율전 실행내역 검토안_사본 - ☆태평동  도급내역" xfId="307"/>
    <cellStyle name="_인원계획표 _적격 _공내역서-창호_수원율전 실행내역 검토안_수원율전 실행내역" xfId="308"/>
    <cellStyle name="_인원계획표 _적격 _공내역서-창호_수원율전 실행내역 검토안_수원율전 실행내역 검토안" xfId="309"/>
    <cellStyle name="_인원계획표 _적격 _공내역서-창호_수원율전 실행내역 검토안_수원율전 실행내역 검토안_사본 - ☆태평동  도급내역" xfId="310"/>
    <cellStyle name="_인원계획표 _적격 _공내역서-창호_수원율전 실행내역 검토안_수원율전 실행내역 검토안_수정구 태평동 주상복합 실행내역 검토안" xfId="311"/>
    <cellStyle name="_인원계획표 _적격 _공내역서-창호_수원율전 실행내역 검토안_수원율전 실행내역 검토안_태평동 실행내역서" xfId="312"/>
    <cellStyle name="_인원계획표 _적격 _공내역서-창호_수원율전 실행내역 검토안_수원율전 실행내역 검토안_태평동도급내역(Rev.2)-12.26" xfId="313"/>
    <cellStyle name="_인원계획표 _적격 _공내역서-창호_수원율전 실행내역 검토안_수정구 태평동 주상복합 실행내역 검토안" xfId="314"/>
    <cellStyle name="_인원계획표 _적격 _공내역서-창호_수원율전 실행내역 검토안_태평동 실행내역서" xfId="315"/>
    <cellStyle name="_인원계획표 _적격 _공내역서-창호_수원율전 실행내역 검토안_태평동도급내역(Rev.2)-12.26" xfId="316"/>
    <cellStyle name="_인원계획표 _적격 _공내역서-창호_수원율전조합" xfId="317"/>
    <cellStyle name="_인원계획표 _적격 _공내역서-창호_수원율전조합_사본 - ☆태평동  도급내역" xfId="318"/>
    <cellStyle name="_인원계획표 _적격 _공내역서-창호_수원율전조합_수원율전 실행내역" xfId="319"/>
    <cellStyle name="_인원계획표 _적격 _공내역서-창호_수원율전조합_수원율전 실행내역 검토안" xfId="320"/>
    <cellStyle name="_인원계획표 _적격 _공내역서-창호_수원율전조합_수원율전 실행내역 검토안_사본 - ☆태평동  도급내역" xfId="321"/>
    <cellStyle name="_인원계획표 _적격 _공내역서-창호_수원율전조합_수원율전 실행내역 검토안_수정구 태평동 주상복합 실행내역 검토안" xfId="322"/>
    <cellStyle name="_인원계획표 _적격 _공내역서-창호_수원율전조합_수원율전 실행내역 검토안_태평동 실행내역서" xfId="323"/>
    <cellStyle name="_인원계획표 _적격 _공내역서-창호_수원율전조합_수원율전 실행내역 검토안_태평동도급내역(Rev.2)-12.26" xfId="324"/>
    <cellStyle name="_인원계획표 _적격 _공내역서-창호_수원율전조합_수정구 태평동 주상복합 실행내역 검토안" xfId="325"/>
    <cellStyle name="_인원계획표 _적격 _공내역서-창호_수원율전조합_태평동 실행내역서" xfId="326"/>
    <cellStyle name="_인원계획표 _적격 _공내역서-창호_수원율전조합_태평동도급내역(Rev.2)-12.26" xfId="327"/>
    <cellStyle name="_인원계획표 _적격 _공내역서-창호_수정구 태평동 주상복합 실행내역 검토안" xfId="328"/>
    <cellStyle name="_인원계획표 _적격 _공내역서-창호_태평동 실행내역서" xfId="329"/>
    <cellStyle name="_인원계획표 _적격 _공내역서-창호_태평동도급내역(Rev.2)-12.26" xfId="330"/>
    <cellStyle name="_인원계획표 _적격 _공내역서-창호분개" xfId="331"/>
    <cellStyle name="_인원계획표 _적격 _공내역서-창호분개_사본 - ☆태평동  도급내역" xfId="332"/>
    <cellStyle name="_인원계획표 _적격 _공내역서-창호분개_수원율전 실행내역" xfId="333"/>
    <cellStyle name="_인원계획표 _적격 _공내역서-창호분개_수원율전 실행내역 검토안" xfId="334"/>
    <cellStyle name="_인원계획표 _적격 _공내역서-창호분개_수원율전 실행내역 검토안_사본 - ☆태평동  도급내역" xfId="335"/>
    <cellStyle name="_인원계획표 _적격 _공내역서-창호분개_수원율전 실행내역 검토안_수원율전 실행내역" xfId="336"/>
    <cellStyle name="_인원계획표 _적격 _공내역서-창호분개_수원율전 실행내역 검토안_수원율전 실행내역 검토안" xfId="337"/>
    <cellStyle name="_인원계획표 _적격 _공내역서-창호분개_수원율전 실행내역 검토안_수원율전 실행내역 검토안_사본 - ☆태평동  도급내역" xfId="338"/>
    <cellStyle name="_인원계획표 _적격 _공내역서-창호분개_수원율전 실행내역 검토안_수원율전 실행내역 검토안_수정구 태평동 주상복합 실행내역 검토안" xfId="339"/>
    <cellStyle name="_인원계획표 _적격 _공내역서-창호분개_수원율전 실행내역 검토안_수원율전 실행내역 검토안_태평동 실행내역서" xfId="340"/>
    <cellStyle name="_인원계획표 _적격 _공내역서-창호분개_수원율전 실행내역 검토안_수원율전 실행내역 검토안_태평동도급내역(Rev.2)-12.26" xfId="341"/>
    <cellStyle name="_인원계획표 _적격 _공내역서-창호분개_수원율전 실행내역 검토안_수정구 태평동 주상복합 실행내역 검토안" xfId="342"/>
    <cellStyle name="_인원계획표 _적격 _공내역서-창호분개_수원율전 실행내역 검토안_태평동 실행내역서" xfId="343"/>
    <cellStyle name="_인원계획표 _적격 _공내역서-창호분개_수원율전 실행내역 검토안_태평동도급내역(Rev.2)-12.26" xfId="344"/>
    <cellStyle name="_인원계획표 _적격 _공내역서-창호분개_수원율전조합" xfId="345"/>
    <cellStyle name="_인원계획표 _적격 _공내역서-창호분개_수원율전조합_사본 - ☆태평동  도급내역" xfId="346"/>
    <cellStyle name="_인원계획표 _적격 _공내역서-창호분개_수원율전조합_수원율전 실행내역" xfId="347"/>
    <cellStyle name="_인원계획표 _적격 _공내역서-창호분개_수원율전조합_수원율전 실행내역 검토안" xfId="348"/>
    <cellStyle name="_인원계획표 _적격 _공내역서-창호분개_수원율전조합_수원율전 실행내역 검토안_사본 - ☆태평동  도급내역" xfId="349"/>
    <cellStyle name="_인원계획표 _적격 _공내역서-창호분개_수원율전조합_수원율전 실행내역 검토안_수정구 태평동 주상복합 실행내역 검토안" xfId="350"/>
    <cellStyle name="_인원계획표 _적격 _공내역서-창호분개_수원율전조합_수원율전 실행내역 검토안_태평동 실행내역서" xfId="351"/>
    <cellStyle name="_인원계획표 _적격 _공내역서-창호분개_수원율전조합_수원율전 실행내역 검토안_태평동도급내역(Rev.2)-12.26" xfId="352"/>
    <cellStyle name="_인원계획표 _적격 _공내역서-창호분개_수원율전조합_수정구 태평동 주상복합 실행내역 검토안" xfId="353"/>
    <cellStyle name="_인원계획표 _적격 _공내역서-창호분개_수원율전조합_태평동 실행내역서" xfId="354"/>
    <cellStyle name="_인원계획표 _적격 _공내역서-창호분개_수원율전조합_태평동도급내역(Rev.2)-12.26" xfId="355"/>
    <cellStyle name="_인원계획표 _적격 _공내역서-창호분개_수정구 태평동 주상복합 실행내역 검토안" xfId="356"/>
    <cellStyle name="_인원계획표 _적격 _공내역서-창호분개_태평동 실행내역서" xfId="357"/>
    <cellStyle name="_인원계획표 _적격 _공내역서-창호분개_태평동도급내역(Rev.2)-12.26" xfId="358"/>
    <cellStyle name="_인원계획표 _적격 _미사ENG" xfId="359"/>
    <cellStyle name="_인원계획표 _적격 _사본 - ☆태평동  도급내역" xfId="360"/>
    <cellStyle name="_인원계획표 _적격 _수원율전 실행내역" xfId="361"/>
    <cellStyle name="_인원계획표 _적격 _수원율전 실행내역 검토안" xfId="362"/>
    <cellStyle name="_인원계획표 _적격 _수원율전 실행내역 검토안_사본 - ☆태평동  도급내역" xfId="363"/>
    <cellStyle name="_인원계획표 _적격 _수원율전 실행내역 검토안_수원율전 실행내역" xfId="364"/>
    <cellStyle name="_인원계획표 _적격 _수원율전 실행내역 검토안_수원율전 실행내역 검토안" xfId="365"/>
    <cellStyle name="_인원계획표 _적격 _수원율전 실행내역 검토안_수원율전 실행내역 검토안_사본 - ☆태평동  도급내역" xfId="366"/>
    <cellStyle name="_인원계획표 _적격 _수원율전 실행내역 검토안_수원율전 실행내역 검토안_수정구 태평동 주상복합 실행내역 검토안" xfId="367"/>
    <cellStyle name="_인원계획표 _적격 _수원율전 실행내역 검토안_수원율전 실행내역 검토안_태평동 실행내역서" xfId="368"/>
    <cellStyle name="_인원계획표 _적격 _수원율전 실행내역 검토안_수원율전 실행내역 검토안_태평동도급내역(Rev.2)-12.26" xfId="369"/>
    <cellStyle name="_인원계획표 _적격 _수원율전 실행내역 검토안_수정구 태평동 주상복합 실행내역 검토안" xfId="370"/>
    <cellStyle name="_인원계획표 _적격 _수원율전 실행내역 검토안_태평동 실행내역서" xfId="371"/>
    <cellStyle name="_인원계획표 _적격 _수원율전 실행내역 검토안_태평동도급내역(Rev.2)-12.26" xfId="372"/>
    <cellStyle name="_인원계획표 _적격 _수원율전조합" xfId="373"/>
    <cellStyle name="_인원계획표 _적격 _수원율전조합_사본 - ☆태평동  도급내역" xfId="374"/>
    <cellStyle name="_인원계획표 _적격 _수원율전조합_수원율전 실행내역" xfId="375"/>
    <cellStyle name="_인원계획표 _적격 _수원율전조합_수원율전 실행내역 검토안" xfId="376"/>
    <cellStyle name="_인원계획표 _적격 _수원율전조합_수원율전 실행내역 검토안_사본 - ☆태평동  도급내역" xfId="377"/>
    <cellStyle name="_인원계획표 _적격 _수원율전조합_수원율전 실행내역 검토안_수정구 태평동 주상복합 실행내역 검토안" xfId="378"/>
    <cellStyle name="_인원계획표 _적격 _수원율전조합_수원율전 실행내역 검토안_태평동 실행내역서" xfId="379"/>
    <cellStyle name="_인원계획표 _적격 _수원율전조합_수원율전 실행내역 검토안_태평동도급내역(Rev.2)-12.26" xfId="380"/>
    <cellStyle name="_인원계획표 _적격 _수원율전조합_수정구 태평동 주상복합 실행내역 검토안" xfId="381"/>
    <cellStyle name="_인원계획표 _적격 _수원율전조합_태평동 실행내역서" xfId="382"/>
    <cellStyle name="_인원계획표 _적격 _수원율전조합_태평동도급내역(Rev.2)-12.26" xfId="383"/>
    <cellStyle name="_인원계획표 _적격 _수정구 태평동 주상복합 실행내역 검토안" xfId="384"/>
    <cellStyle name="_인원계획표 _적격 _월곳집행(본사)" xfId="385"/>
    <cellStyle name="_인원계획표 _적격 _월곳집행(본사)_공내역서(소방)" xfId="386"/>
    <cellStyle name="_인원계획표 _적격 _월곳집행(본사)_공내역서(소방)_미사ENG" xfId="387"/>
    <cellStyle name="_인원계획표 _적격 _월곳집행(본사)_공내역서(소방final)" xfId="388"/>
    <cellStyle name="_인원계획표 _적격 _월곳집행(본사)_공내역서(소방final)_미사ENG" xfId="389"/>
    <cellStyle name="_인원계획표 _적격 _월곳집행(본사)_미사ENG" xfId="390"/>
    <cellStyle name="_인원계획표 _적격 _지붕공사" xfId="391"/>
    <cellStyle name="_인원계획표 _적격 _지붕공사_1.흙막이공사 - 견적대비조서(입찰)" xfId="392"/>
    <cellStyle name="_인원계획표 _적격 _지붕공사_사본 - ☆태평동  도급내역" xfId="393"/>
    <cellStyle name="_인원계획표 _적격 _지붕공사_수원율전 실행내역" xfId="394"/>
    <cellStyle name="_인원계획표 _적격 _지붕공사_수원율전 실행내역 검토안" xfId="395"/>
    <cellStyle name="_인원계획표 _적격 _지붕공사_수원율전 실행내역 검토안_사본 - ☆태평동  도급내역" xfId="396"/>
    <cellStyle name="_인원계획표 _적격 _지붕공사_수원율전 실행내역 검토안_수원율전 실행내역" xfId="397"/>
    <cellStyle name="_인원계획표 _적격 _지붕공사_수원율전 실행내역 검토안_수원율전 실행내역 검토안" xfId="398"/>
    <cellStyle name="_인원계획표 _적격 _지붕공사_수원율전 실행내역 검토안_수원율전 실행내역 검토안_사본 - ☆태평동  도급내역" xfId="399"/>
    <cellStyle name="_인원계획표 _적격 _지붕공사_수원율전 실행내역 검토안_수원율전 실행내역 검토안_수정구 태평동 주상복합 실행내역 검토안" xfId="400"/>
    <cellStyle name="_인원계획표 _적격 _지붕공사_수원율전 실행내역 검토안_수원율전 실행내역 검토안_태평동 실행내역서" xfId="401"/>
    <cellStyle name="_인원계획표 _적격 _지붕공사_수원율전 실행내역 검토안_수원율전 실행내역 검토안_태평동도급내역(Rev.2)-12.26" xfId="402"/>
    <cellStyle name="_인원계획표 _적격 _지붕공사_수원율전 실행내역 검토안_수정구 태평동 주상복합 실행내역 검토안" xfId="403"/>
    <cellStyle name="_인원계획표 _적격 _지붕공사_수원율전 실행내역 검토안_태평동 실행내역서" xfId="404"/>
    <cellStyle name="_인원계획표 _적격 _지붕공사_수원율전 실행내역 검토안_태평동도급내역(Rev.2)-12.26" xfId="405"/>
    <cellStyle name="_인원계획표 _적격 _지붕공사_수원율전조합" xfId="406"/>
    <cellStyle name="_인원계획표 _적격 _지붕공사_수원율전조합_사본 - ☆태평동  도급내역" xfId="407"/>
    <cellStyle name="_인원계획표 _적격 _지붕공사_수원율전조합_수원율전 실행내역" xfId="408"/>
    <cellStyle name="_인원계획표 _적격 _지붕공사_수원율전조합_수원율전 실행내역 검토안" xfId="409"/>
    <cellStyle name="_인원계획표 _적격 _지붕공사_수원율전조합_수원율전 실행내역 검토안_사본 - ☆태평동  도급내역" xfId="410"/>
    <cellStyle name="_인원계획표 _적격 _지붕공사_수원율전조합_수원율전 실행내역 검토안_수정구 태평동 주상복합 실행내역 검토안" xfId="411"/>
    <cellStyle name="_인원계획표 _적격 _지붕공사_수원율전조합_수원율전 실행내역 검토안_태평동 실행내역서" xfId="412"/>
    <cellStyle name="_인원계획표 _적격 _지붕공사_수원율전조합_수원율전 실행내역 검토안_태평동도급내역(Rev.2)-12.26" xfId="413"/>
    <cellStyle name="_인원계획표 _적격 _지붕공사_수원율전조합_수정구 태평동 주상복합 실행내역 검토안" xfId="414"/>
    <cellStyle name="_인원계획표 _적격 _지붕공사_수원율전조합_태평동 실행내역서" xfId="415"/>
    <cellStyle name="_인원계획표 _적격 _지붕공사_수원율전조합_태평동도급내역(Rev.2)-12.26" xfId="416"/>
    <cellStyle name="_인원계획표 _적격 _지붕공사_수정구 태평동 주상복합 실행내역 검토안" xfId="417"/>
    <cellStyle name="_인원계획표 _적격 _지붕공사_태평동 실행내역서" xfId="418"/>
    <cellStyle name="_인원계획표 _적격 _지붕공사_태평동도급내역(Rev.2)-12.26" xfId="419"/>
    <cellStyle name="_인원계획표 _적격 _태평동 실행내역서" xfId="420"/>
    <cellStyle name="_인원계획표 _적격 _태평동도급내역(Rev.2)-12.26" xfId="421"/>
    <cellStyle name="_인원계획표 _지붕공사" xfId="422"/>
    <cellStyle name="_인원계획표 _지붕공사_1.흙막이공사 - 견적대비조서(입찰)" xfId="423"/>
    <cellStyle name="_인원계획표 _지붕공사_사본 - ☆태평동  도급내역" xfId="424"/>
    <cellStyle name="_인원계획표 _지붕공사_수원율전 실행내역" xfId="425"/>
    <cellStyle name="_인원계획표 _지붕공사_수원율전 실행내역 검토안" xfId="426"/>
    <cellStyle name="_인원계획표 _지붕공사_수원율전 실행내역 검토안_사본 - ☆태평동  도급내역" xfId="427"/>
    <cellStyle name="_인원계획표 _지붕공사_수원율전 실행내역 검토안_수원율전 실행내역" xfId="428"/>
    <cellStyle name="_인원계획표 _지붕공사_수원율전 실행내역 검토안_수원율전 실행내역 검토안" xfId="429"/>
    <cellStyle name="_인원계획표 _지붕공사_수원율전 실행내역 검토안_수원율전 실행내역 검토안_사본 - ☆태평동  도급내역" xfId="430"/>
    <cellStyle name="_인원계획표 _지붕공사_수원율전 실행내역 검토안_수원율전 실행내역 검토안_수정구 태평동 주상복합 실행내역 검토안" xfId="431"/>
    <cellStyle name="_인원계획표 _지붕공사_수원율전 실행내역 검토안_수원율전 실행내역 검토안_태평동 실행내역서" xfId="432"/>
    <cellStyle name="_인원계획표 _지붕공사_수원율전 실행내역 검토안_수원율전 실행내역 검토안_태평동도급내역(Rev.2)-12.26" xfId="433"/>
    <cellStyle name="_인원계획표 _지붕공사_수원율전 실행내역 검토안_수정구 태평동 주상복합 실행내역 검토안" xfId="434"/>
    <cellStyle name="_인원계획표 _지붕공사_수원율전 실행내역 검토안_태평동 실행내역서" xfId="435"/>
    <cellStyle name="_인원계획표 _지붕공사_수원율전 실행내역 검토안_태평동도급내역(Rev.2)-12.26" xfId="436"/>
    <cellStyle name="_인원계획표 _지붕공사_수원율전조합" xfId="437"/>
    <cellStyle name="_인원계획표 _지붕공사_수원율전조합_사본 - ☆태평동  도급내역" xfId="438"/>
    <cellStyle name="_인원계획표 _지붕공사_수원율전조합_수원율전 실행내역" xfId="439"/>
    <cellStyle name="_인원계획표 _지붕공사_수원율전조합_수원율전 실행내역 검토안" xfId="440"/>
    <cellStyle name="_인원계획표 _지붕공사_수원율전조합_수원율전 실행내역 검토안_사본 - ☆태평동  도급내역" xfId="441"/>
    <cellStyle name="_인원계획표 _지붕공사_수원율전조합_수원율전 실행내역 검토안_수정구 태평동 주상복합 실행내역 검토안" xfId="442"/>
    <cellStyle name="_인원계획표 _지붕공사_수원율전조합_수원율전 실행내역 검토안_태평동 실행내역서" xfId="443"/>
    <cellStyle name="_인원계획표 _지붕공사_수원율전조합_수원율전 실행내역 검토안_태평동도급내역(Rev.2)-12.26" xfId="444"/>
    <cellStyle name="_인원계획표 _지붕공사_수원율전조합_수정구 태평동 주상복합 실행내역 검토안" xfId="445"/>
    <cellStyle name="_인원계획표 _지붕공사_수원율전조합_태평동 실행내역서" xfId="446"/>
    <cellStyle name="_인원계획표 _지붕공사_수원율전조합_태평동도급내역(Rev.2)-12.26" xfId="447"/>
    <cellStyle name="_인원계획표 _지붕공사_수정구 태평동 주상복합 실행내역 검토안" xfId="448"/>
    <cellStyle name="_인원계획표 _지붕공사_태평동 실행내역서" xfId="449"/>
    <cellStyle name="_인원계획표 _지붕공사_태평동도급내역(Rev.2)-12.26" xfId="450"/>
    <cellStyle name="_인원계획표 _최종수량및내역" xfId="451"/>
    <cellStyle name="_인원계획표 _최종수량및내역_가시설구간수량집계" xfId="452"/>
    <cellStyle name="_인원계획표 _최종수량및내역_가시설구간수량집계_Book1" xfId="460"/>
    <cellStyle name="_인원계획표 _최종수량및내역_가시설구간수량집계_Book2" xfId="461"/>
    <cellStyle name="_인원계획표 _최종수량및내역_가시설구간수량집계_Book5" xfId="462"/>
    <cellStyle name="_인원계획표 _최종수량및내역_가시설구간수량집계_가시설구간수량집계(73대형~주민복지관)" xfId="453"/>
    <cellStyle name="_인원계획표 _최종수량및내역_가시설구간수량집계_가시설수량" xfId="454"/>
    <cellStyle name="_인원계획표 _최종수량및내역_가시설구간수량집계_가시설수량(1안)" xfId="455"/>
    <cellStyle name="_인원계획표 _최종수량및내역_가시설구간수량집계_가시설수량(앵커)" xfId="456"/>
    <cellStyle name="_인원계획표 _최종수량및내역_가시설구간수량집계_가시설수량00" xfId="457"/>
    <cellStyle name="_인원계획표 _최종수량및내역_가시설구간수량집계_가시설수량1" xfId="458"/>
    <cellStyle name="_인원계획표 _최종수량및내역_가시설구간수량집계_수량(H)" xfId="459"/>
    <cellStyle name="_인원계획표 _태평동 실행내역서" xfId="463"/>
    <cellStyle name="_인원계획표 _태평동도급내역(Rev.2)-12.26" xfId="464"/>
    <cellStyle name="_일반전기1공구" xfId="465"/>
    <cellStyle name="_일반전기2공구" xfId="466"/>
    <cellStyle name="_일반전기정산" xfId="467"/>
    <cellStyle name="_입찰표지 " xfId="468"/>
    <cellStyle name="_입찰표지 _1.방수공사" xfId="469"/>
    <cellStyle name="_입찰표지 _1.방수공사_1.흙막이공사 - 견적대비조서(입찰)" xfId="470"/>
    <cellStyle name="_입찰표지 _1.흙막이공사 - 견적대비조서(입찰)" xfId="471"/>
    <cellStyle name="_입찰표지 _가시설구간수량집계" xfId="472"/>
    <cellStyle name="_입찰표지 _가시설구간수량집계_Book1" xfId="480"/>
    <cellStyle name="_입찰표지 _가시설구간수량집계_Book2" xfId="481"/>
    <cellStyle name="_입찰표지 _가시설구간수량집계_Book5" xfId="482"/>
    <cellStyle name="_입찰표지 _가시설구간수량집계_가시설구간수량집계(73대형~주민복지관)" xfId="473"/>
    <cellStyle name="_입찰표지 _가시설구간수량집계_가시설수량" xfId="474"/>
    <cellStyle name="_입찰표지 _가시설구간수량집계_가시설수량(1안)" xfId="475"/>
    <cellStyle name="_입찰표지 _가시설구간수량집계_가시설수량(앵커)" xfId="476"/>
    <cellStyle name="_입찰표지 _가시설구간수량집계_가시설수량00" xfId="477"/>
    <cellStyle name="_입찰표지 _가시설구간수량집계_가시설수량1" xfId="478"/>
    <cellStyle name="_입찰표지 _가시설구간수량집계_수량(H)" xfId="479"/>
    <cellStyle name="_입찰표지 _공내역서" xfId="483"/>
    <cellStyle name="_입찰표지 _공내역서_사본 - ☆태평동  도급내역" xfId="484"/>
    <cellStyle name="_입찰표지 _공내역서_수원율전 실행내역" xfId="485"/>
    <cellStyle name="_입찰표지 _공내역서_수원율전 실행내역 검토안" xfId="486"/>
    <cellStyle name="_입찰표지 _공내역서_수원율전 실행내역 검토안_사본 - ☆태평동  도급내역" xfId="487"/>
    <cellStyle name="_입찰표지 _공내역서_수원율전 실행내역 검토안_수원율전 실행내역" xfId="488"/>
    <cellStyle name="_입찰표지 _공내역서_수원율전 실행내역 검토안_수원율전 실행내역 검토안" xfId="489"/>
    <cellStyle name="_입찰표지 _공내역서_수원율전 실행내역 검토안_수원율전 실행내역 검토안_사본 - ☆태평동  도급내역" xfId="490"/>
    <cellStyle name="_입찰표지 _공내역서_수원율전 실행내역 검토안_수원율전 실행내역 검토안_수정구 태평동 주상복합 실행내역 검토안" xfId="491"/>
    <cellStyle name="_입찰표지 _공내역서_수원율전 실행내역 검토안_수원율전 실행내역 검토안_태평동 실행내역서" xfId="492"/>
    <cellStyle name="_입찰표지 _공내역서_수원율전 실행내역 검토안_수원율전 실행내역 검토안_태평동도급내역(Rev.2)-12.26" xfId="493"/>
    <cellStyle name="_입찰표지 _공내역서_수원율전 실행내역 검토안_수정구 태평동 주상복합 실행내역 검토안" xfId="494"/>
    <cellStyle name="_입찰표지 _공내역서_수원율전 실행내역 검토안_태평동 실행내역서" xfId="495"/>
    <cellStyle name="_입찰표지 _공내역서_수원율전 실행내역 검토안_태평동도급내역(Rev.2)-12.26" xfId="496"/>
    <cellStyle name="_입찰표지 _공내역서_수원율전조합" xfId="497"/>
    <cellStyle name="_입찰표지 _공내역서_수원율전조합_사본 - ☆태평동  도급내역" xfId="498"/>
    <cellStyle name="_입찰표지 _공내역서_수원율전조합_수원율전 실행내역" xfId="499"/>
    <cellStyle name="_입찰표지 _공내역서_수원율전조합_수원율전 실행내역 검토안" xfId="500"/>
    <cellStyle name="_입찰표지 _공내역서_수원율전조합_수원율전 실행내역 검토안_사본 - ☆태평동  도급내역" xfId="501"/>
    <cellStyle name="_입찰표지 _공내역서_수원율전조합_수원율전 실행내역 검토안_수정구 태평동 주상복합 실행내역 검토안" xfId="502"/>
    <cellStyle name="_입찰표지 _공내역서_수원율전조합_수원율전 실행내역 검토안_태평동 실행내역서" xfId="503"/>
    <cellStyle name="_입찰표지 _공내역서_수원율전조합_수원율전 실행내역 검토안_태평동도급내역(Rev.2)-12.26" xfId="504"/>
    <cellStyle name="_입찰표지 _공내역서_수원율전조합_수정구 태평동 주상복합 실행내역 검토안" xfId="505"/>
    <cellStyle name="_입찰표지 _공내역서_수원율전조합_태평동 실행내역서" xfId="506"/>
    <cellStyle name="_입찰표지 _공내역서_수원율전조합_태평동도급내역(Rev.2)-12.26" xfId="507"/>
    <cellStyle name="_입찰표지 _공내역서_수정구 태평동 주상복합 실행내역 검토안" xfId="508"/>
    <cellStyle name="_입찰표지 _공내역서_태평동 실행내역서" xfId="509"/>
    <cellStyle name="_입찰표지 _공내역서_태평동도급내역(Rev.2)-12.26" xfId="510"/>
    <cellStyle name="_입찰표지 _공내역서-창호" xfId="511"/>
    <cellStyle name="_입찰표지 _공내역서-창호_사본 - ☆태평동  도급내역" xfId="512"/>
    <cellStyle name="_입찰표지 _공내역서-창호_수원율전 실행내역" xfId="513"/>
    <cellStyle name="_입찰표지 _공내역서-창호_수원율전 실행내역 검토안" xfId="514"/>
    <cellStyle name="_입찰표지 _공내역서-창호_수원율전 실행내역 검토안_사본 - ☆태평동  도급내역" xfId="515"/>
    <cellStyle name="_입찰표지 _공내역서-창호_수원율전 실행내역 검토안_수원율전 실행내역" xfId="516"/>
    <cellStyle name="_입찰표지 _공내역서-창호_수원율전 실행내역 검토안_수원율전 실행내역 검토안" xfId="517"/>
    <cellStyle name="_입찰표지 _공내역서-창호_수원율전 실행내역 검토안_수원율전 실행내역 검토안_사본 - ☆태평동  도급내역" xfId="518"/>
    <cellStyle name="_입찰표지 _공내역서-창호_수원율전 실행내역 검토안_수원율전 실행내역 검토안_수정구 태평동 주상복합 실행내역 검토안" xfId="519"/>
    <cellStyle name="_입찰표지 _공내역서-창호_수원율전 실행내역 검토안_수원율전 실행내역 검토안_태평동 실행내역서" xfId="520"/>
    <cellStyle name="_입찰표지 _공내역서-창호_수원율전 실행내역 검토안_수원율전 실행내역 검토안_태평동도급내역(Rev.2)-12.26" xfId="521"/>
    <cellStyle name="_입찰표지 _공내역서-창호_수원율전 실행내역 검토안_수정구 태평동 주상복합 실행내역 검토안" xfId="522"/>
    <cellStyle name="_입찰표지 _공내역서-창호_수원율전 실행내역 검토안_태평동 실행내역서" xfId="523"/>
    <cellStyle name="_입찰표지 _공내역서-창호_수원율전 실행내역 검토안_태평동도급내역(Rev.2)-12.26" xfId="524"/>
    <cellStyle name="_입찰표지 _공내역서-창호_수원율전조합" xfId="525"/>
    <cellStyle name="_입찰표지 _공내역서-창호_수원율전조합_사본 - ☆태평동  도급내역" xfId="526"/>
    <cellStyle name="_입찰표지 _공내역서-창호_수원율전조합_수원율전 실행내역" xfId="527"/>
    <cellStyle name="_입찰표지 _공내역서-창호_수원율전조합_수원율전 실행내역 검토안" xfId="528"/>
    <cellStyle name="_입찰표지 _공내역서-창호_수원율전조합_수원율전 실행내역 검토안_사본 - ☆태평동  도급내역" xfId="529"/>
    <cellStyle name="_입찰표지 _공내역서-창호_수원율전조합_수원율전 실행내역 검토안_수정구 태평동 주상복합 실행내역 검토안" xfId="530"/>
    <cellStyle name="_입찰표지 _공내역서-창호_수원율전조합_수원율전 실행내역 검토안_태평동 실행내역서" xfId="531"/>
    <cellStyle name="_입찰표지 _공내역서-창호_수원율전조합_수원율전 실행내역 검토안_태평동도급내역(Rev.2)-12.26" xfId="532"/>
    <cellStyle name="_입찰표지 _공내역서-창호_수원율전조합_수정구 태평동 주상복합 실행내역 검토안" xfId="533"/>
    <cellStyle name="_입찰표지 _공내역서-창호_수원율전조합_태평동 실행내역서" xfId="534"/>
    <cellStyle name="_입찰표지 _공내역서-창호_수원율전조합_태평동도급내역(Rev.2)-12.26" xfId="535"/>
    <cellStyle name="_입찰표지 _공내역서-창호_수정구 태평동 주상복합 실행내역 검토안" xfId="536"/>
    <cellStyle name="_입찰표지 _공내역서-창호_태평동 실행내역서" xfId="537"/>
    <cellStyle name="_입찰표지 _공내역서-창호_태평동도급내역(Rev.2)-12.26" xfId="538"/>
    <cellStyle name="_입찰표지 _공내역서-창호분개" xfId="539"/>
    <cellStyle name="_입찰표지 _공내역서-창호분개_사본 - ☆태평동  도급내역" xfId="540"/>
    <cellStyle name="_입찰표지 _공내역서-창호분개_수원율전 실행내역" xfId="541"/>
    <cellStyle name="_입찰표지 _공내역서-창호분개_수원율전 실행내역 검토안" xfId="542"/>
    <cellStyle name="_입찰표지 _공내역서-창호분개_수원율전 실행내역 검토안_사본 - ☆태평동  도급내역" xfId="543"/>
    <cellStyle name="_입찰표지 _공내역서-창호분개_수원율전 실행내역 검토안_수원율전 실행내역" xfId="544"/>
    <cellStyle name="_입찰표지 _공내역서-창호분개_수원율전 실행내역 검토안_수원율전 실행내역 검토안" xfId="545"/>
    <cellStyle name="_입찰표지 _공내역서-창호분개_수원율전 실행내역 검토안_수원율전 실행내역 검토안_사본 - ☆태평동  도급내역" xfId="546"/>
    <cellStyle name="_입찰표지 _공내역서-창호분개_수원율전 실행내역 검토안_수원율전 실행내역 검토안_수정구 태평동 주상복합 실행내역 검토안" xfId="547"/>
    <cellStyle name="_입찰표지 _공내역서-창호분개_수원율전 실행내역 검토안_수원율전 실행내역 검토안_태평동 실행내역서" xfId="548"/>
    <cellStyle name="_입찰표지 _공내역서-창호분개_수원율전 실행내역 검토안_수원율전 실행내역 검토안_태평동도급내역(Rev.2)-12.26" xfId="549"/>
    <cellStyle name="_입찰표지 _공내역서-창호분개_수원율전 실행내역 검토안_수정구 태평동 주상복합 실행내역 검토안" xfId="550"/>
    <cellStyle name="_입찰표지 _공내역서-창호분개_수원율전 실행내역 검토안_태평동 실행내역서" xfId="551"/>
    <cellStyle name="_입찰표지 _공내역서-창호분개_수원율전 실행내역 검토안_태평동도급내역(Rev.2)-12.26" xfId="552"/>
    <cellStyle name="_입찰표지 _공내역서-창호분개_수원율전조합" xfId="553"/>
    <cellStyle name="_입찰표지 _공내역서-창호분개_수원율전조합_사본 - ☆태평동  도급내역" xfId="554"/>
    <cellStyle name="_입찰표지 _공내역서-창호분개_수원율전조합_수원율전 실행내역" xfId="555"/>
    <cellStyle name="_입찰표지 _공내역서-창호분개_수원율전조합_수원율전 실행내역 검토안" xfId="556"/>
    <cellStyle name="_입찰표지 _공내역서-창호분개_수원율전조합_수원율전 실행내역 검토안_사본 - ☆태평동  도급내역" xfId="557"/>
    <cellStyle name="_입찰표지 _공내역서-창호분개_수원율전조합_수원율전 실행내역 검토안_수정구 태평동 주상복합 실행내역 검토안" xfId="558"/>
    <cellStyle name="_입찰표지 _공내역서-창호분개_수원율전조합_수원율전 실행내역 검토안_태평동 실행내역서" xfId="559"/>
    <cellStyle name="_입찰표지 _공내역서-창호분개_수원율전조합_수원율전 실행내역 검토안_태평동도급내역(Rev.2)-12.26" xfId="560"/>
    <cellStyle name="_입찰표지 _공내역서-창호분개_수원율전조합_수정구 태평동 주상복합 실행내역 검토안" xfId="561"/>
    <cellStyle name="_입찰표지 _공내역서-창호분개_수원율전조합_태평동 실행내역서" xfId="562"/>
    <cellStyle name="_입찰표지 _공내역서-창호분개_수원율전조합_태평동도급내역(Rev.2)-12.26" xfId="563"/>
    <cellStyle name="_입찰표지 _공내역서-창호분개_수정구 태평동 주상복합 실행내역 검토안" xfId="564"/>
    <cellStyle name="_입찰표지 _공내역서-창호분개_태평동 실행내역서" xfId="565"/>
    <cellStyle name="_입찰표지 _공내역서-창호분개_태평동도급내역(Rev.2)-12.26" xfId="566"/>
    <cellStyle name="_입찰표지 _미사ENG" xfId="567"/>
    <cellStyle name="_입찰표지 _사본 - ☆태평동  도급내역" xfId="568"/>
    <cellStyle name="_입찰표지 _수원율전 실행내역" xfId="569"/>
    <cellStyle name="_입찰표지 _수원율전 실행내역 검토안" xfId="570"/>
    <cellStyle name="_입찰표지 _수원율전 실행내역 검토안_사본 - ☆태평동  도급내역" xfId="571"/>
    <cellStyle name="_입찰표지 _수원율전 실행내역 검토안_수원율전 실행내역" xfId="572"/>
    <cellStyle name="_입찰표지 _수원율전 실행내역 검토안_수원율전 실행내역 검토안" xfId="573"/>
    <cellStyle name="_입찰표지 _수원율전 실행내역 검토안_수원율전 실행내역 검토안_사본 - ☆태평동  도급내역" xfId="574"/>
    <cellStyle name="_입찰표지 _수원율전 실행내역 검토안_수원율전 실행내역 검토안_수정구 태평동 주상복합 실행내역 검토안" xfId="575"/>
    <cellStyle name="_입찰표지 _수원율전 실행내역 검토안_수원율전 실행내역 검토안_태평동 실행내역서" xfId="576"/>
    <cellStyle name="_입찰표지 _수원율전 실행내역 검토안_수원율전 실행내역 검토안_태평동도급내역(Rev.2)-12.26" xfId="577"/>
    <cellStyle name="_입찰표지 _수원율전 실행내역 검토안_수정구 태평동 주상복합 실행내역 검토안" xfId="578"/>
    <cellStyle name="_입찰표지 _수원율전 실행내역 검토안_태평동 실행내역서" xfId="579"/>
    <cellStyle name="_입찰표지 _수원율전 실행내역 검토안_태평동도급내역(Rev.2)-12.26" xfId="580"/>
    <cellStyle name="_입찰표지 _수원율전조합" xfId="581"/>
    <cellStyle name="_입찰표지 _수원율전조합_사본 - ☆태평동  도급내역" xfId="582"/>
    <cellStyle name="_입찰표지 _수원율전조합_수원율전 실행내역" xfId="583"/>
    <cellStyle name="_입찰표지 _수원율전조합_수원율전 실행내역 검토안" xfId="584"/>
    <cellStyle name="_입찰표지 _수원율전조합_수원율전 실행내역 검토안_사본 - ☆태평동  도급내역" xfId="585"/>
    <cellStyle name="_입찰표지 _수원율전조합_수원율전 실행내역 검토안_수정구 태평동 주상복합 실행내역 검토안" xfId="586"/>
    <cellStyle name="_입찰표지 _수원율전조합_수원율전 실행내역 검토안_태평동 실행내역서" xfId="587"/>
    <cellStyle name="_입찰표지 _수원율전조합_수원율전 실행내역 검토안_태평동도급내역(Rev.2)-12.26" xfId="588"/>
    <cellStyle name="_입찰표지 _수원율전조합_수정구 태평동 주상복합 실행내역 검토안" xfId="589"/>
    <cellStyle name="_입찰표지 _수원율전조합_태평동 실행내역서" xfId="590"/>
    <cellStyle name="_입찰표지 _수원율전조합_태평동도급내역(Rev.2)-12.26" xfId="591"/>
    <cellStyle name="_입찰표지 _수정구 태평동 주상복합 실행내역 검토안" xfId="592"/>
    <cellStyle name="_입찰표지 _월곳집행(본사)" xfId="593"/>
    <cellStyle name="_입찰표지 _월곳집행(본사)_공내역서(소방)" xfId="594"/>
    <cellStyle name="_입찰표지 _월곳집행(본사)_공내역서(소방)_미사ENG" xfId="595"/>
    <cellStyle name="_입찰표지 _월곳집행(본사)_공내역서(소방final)" xfId="596"/>
    <cellStyle name="_입찰표지 _월곳집행(본사)_공내역서(소방final)_미사ENG" xfId="597"/>
    <cellStyle name="_입찰표지 _월곳집행(본사)_미사ENG" xfId="598"/>
    <cellStyle name="_입찰표지 _지붕공사" xfId="599"/>
    <cellStyle name="_입찰표지 _지붕공사_1.흙막이공사 - 견적대비조서(입찰)" xfId="600"/>
    <cellStyle name="_입찰표지 _지붕공사_사본 - ☆태평동  도급내역" xfId="601"/>
    <cellStyle name="_입찰표지 _지붕공사_수원율전 실행내역" xfId="602"/>
    <cellStyle name="_입찰표지 _지붕공사_수원율전 실행내역 검토안" xfId="603"/>
    <cellStyle name="_입찰표지 _지붕공사_수원율전 실행내역 검토안_사본 - ☆태평동  도급내역" xfId="604"/>
    <cellStyle name="_입찰표지 _지붕공사_수원율전 실행내역 검토안_수원율전 실행내역" xfId="605"/>
    <cellStyle name="_입찰표지 _지붕공사_수원율전 실행내역 검토안_수원율전 실행내역 검토안" xfId="606"/>
    <cellStyle name="_입찰표지 _지붕공사_수원율전 실행내역 검토안_수원율전 실행내역 검토안_사본 - ☆태평동  도급내역" xfId="607"/>
    <cellStyle name="_입찰표지 _지붕공사_수원율전 실행내역 검토안_수원율전 실행내역 검토안_수정구 태평동 주상복합 실행내역 검토안" xfId="608"/>
    <cellStyle name="_입찰표지 _지붕공사_수원율전 실행내역 검토안_수원율전 실행내역 검토안_태평동 실행내역서" xfId="609"/>
    <cellStyle name="_입찰표지 _지붕공사_수원율전 실행내역 검토안_수원율전 실행내역 검토안_태평동도급내역(Rev.2)-12.26" xfId="610"/>
    <cellStyle name="_입찰표지 _지붕공사_수원율전 실행내역 검토안_수정구 태평동 주상복합 실행내역 검토안" xfId="611"/>
    <cellStyle name="_입찰표지 _지붕공사_수원율전 실행내역 검토안_태평동 실행내역서" xfId="612"/>
    <cellStyle name="_입찰표지 _지붕공사_수원율전 실행내역 검토안_태평동도급내역(Rev.2)-12.26" xfId="613"/>
    <cellStyle name="_입찰표지 _지붕공사_수원율전조합" xfId="614"/>
    <cellStyle name="_입찰표지 _지붕공사_수원율전조합_사본 - ☆태평동  도급내역" xfId="615"/>
    <cellStyle name="_입찰표지 _지붕공사_수원율전조합_수원율전 실행내역" xfId="616"/>
    <cellStyle name="_입찰표지 _지붕공사_수원율전조합_수원율전 실행내역 검토안" xfId="617"/>
    <cellStyle name="_입찰표지 _지붕공사_수원율전조합_수원율전 실행내역 검토안_사본 - ☆태평동  도급내역" xfId="618"/>
    <cellStyle name="_입찰표지 _지붕공사_수원율전조합_수원율전 실행내역 검토안_수정구 태평동 주상복합 실행내역 검토안" xfId="619"/>
    <cellStyle name="_입찰표지 _지붕공사_수원율전조합_수원율전 실행내역 검토안_태평동 실행내역서" xfId="620"/>
    <cellStyle name="_입찰표지 _지붕공사_수원율전조합_수원율전 실행내역 검토안_태평동도급내역(Rev.2)-12.26" xfId="621"/>
    <cellStyle name="_입찰표지 _지붕공사_수원율전조합_수정구 태평동 주상복합 실행내역 검토안" xfId="622"/>
    <cellStyle name="_입찰표지 _지붕공사_수원율전조합_태평동 실행내역서" xfId="623"/>
    <cellStyle name="_입찰표지 _지붕공사_수원율전조합_태평동도급내역(Rev.2)-12.26" xfId="624"/>
    <cellStyle name="_입찰표지 _지붕공사_수정구 태평동 주상복합 실행내역 검토안" xfId="625"/>
    <cellStyle name="_입찰표지 _지붕공사_태평동 실행내역서" xfId="626"/>
    <cellStyle name="_입찰표지 _지붕공사_태평동도급내역(Rev.2)-12.26" xfId="627"/>
    <cellStyle name="_입찰표지 _최종수량및내역" xfId="628"/>
    <cellStyle name="_입찰표지 _최종수량및내역_가시설구간수량집계" xfId="629"/>
    <cellStyle name="_입찰표지 _최종수량및내역_가시설구간수량집계_Book1" xfId="637"/>
    <cellStyle name="_입찰표지 _최종수량및내역_가시설구간수량집계_Book2" xfId="638"/>
    <cellStyle name="_입찰표지 _최종수량및내역_가시설구간수량집계_Book5" xfId="639"/>
    <cellStyle name="_입찰표지 _최종수량및내역_가시설구간수량집계_가시설구간수량집계(73대형~주민복지관)" xfId="630"/>
    <cellStyle name="_입찰표지 _최종수량및내역_가시설구간수량집계_가시설수량" xfId="631"/>
    <cellStyle name="_입찰표지 _최종수량및내역_가시설구간수량집계_가시설수량(1안)" xfId="632"/>
    <cellStyle name="_입찰표지 _최종수량및내역_가시설구간수량집계_가시설수량(앵커)" xfId="633"/>
    <cellStyle name="_입찰표지 _최종수량및내역_가시설구간수량집계_가시설수량00" xfId="634"/>
    <cellStyle name="_입찰표지 _최종수량및내역_가시설구간수량집계_가시설수량1" xfId="635"/>
    <cellStyle name="_입찰표지 _최종수량및내역_가시설구간수량집계_수량(H)" xfId="636"/>
    <cellStyle name="_입찰표지 _태평동 실행내역서" xfId="640"/>
    <cellStyle name="_입찰표지 _태평동도급내역(Rev.2)-12.26" xfId="641"/>
    <cellStyle name="_잠실점" xfId="642"/>
    <cellStyle name="_잠실점약전내역" xfId="643"/>
    <cellStyle name="_적격 " xfId="644"/>
    <cellStyle name="_적격 _1.방수공사" xfId="645"/>
    <cellStyle name="_적격 _1.방수공사_1.흙막이공사 - 견적대비조서(입찰)" xfId="646"/>
    <cellStyle name="_적격 _1.흙막이공사 - 견적대비조서(입찰)" xfId="647"/>
    <cellStyle name="_적격 _공내역서" xfId="648"/>
    <cellStyle name="_적격 _공내역서_사본 - ☆태평동  도급내역" xfId="649"/>
    <cellStyle name="_적격 _공내역서_수원율전 실행내역" xfId="650"/>
    <cellStyle name="_적격 _공내역서_수원율전 실행내역 검토안" xfId="651"/>
    <cellStyle name="_적격 _공내역서_수원율전 실행내역 검토안_사본 - ☆태평동  도급내역" xfId="652"/>
    <cellStyle name="_적격 _공내역서_수원율전 실행내역 검토안_수원율전 실행내역" xfId="653"/>
    <cellStyle name="_적격 _공내역서_수원율전 실행내역 검토안_수원율전 실행내역 검토안" xfId="654"/>
    <cellStyle name="_적격 _공내역서_수원율전 실행내역 검토안_수원율전 실행내역 검토안_사본 - ☆태평동  도급내역" xfId="655"/>
    <cellStyle name="_적격 _공내역서_수원율전 실행내역 검토안_수원율전 실행내역 검토안_수정구 태평동 주상복합 실행내역 검토안" xfId="656"/>
    <cellStyle name="_적격 _공내역서_수원율전 실행내역 검토안_수원율전 실행내역 검토안_태평동 실행내역서" xfId="657"/>
    <cellStyle name="_적격 _공내역서_수원율전 실행내역 검토안_수원율전 실행내역 검토안_태평동도급내역(Rev.2)-12.26" xfId="658"/>
    <cellStyle name="_적격 _공내역서_수원율전 실행내역 검토안_수정구 태평동 주상복합 실행내역 검토안" xfId="659"/>
    <cellStyle name="_적격 _공내역서_수원율전 실행내역 검토안_태평동 실행내역서" xfId="660"/>
    <cellStyle name="_적격 _공내역서_수원율전 실행내역 검토안_태평동도급내역(Rev.2)-12.26" xfId="661"/>
    <cellStyle name="_적격 _공내역서_수원율전조합" xfId="662"/>
    <cellStyle name="_적격 _공내역서_수원율전조합_사본 - ☆태평동  도급내역" xfId="663"/>
    <cellStyle name="_적격 _공내역서_수원율전조합_수원율전 실행내역" xfId="664"/>
    <cellStyle name="_적격 _공내역서_수원율전조합_수원율전 실행내역 검토안" xfId="665"/>
    <cellStyle name="_적격 _공내역서_수원율전조합_수원율전 실행내역 검토안_사본 - ☆태평동  도급내역" xfId="666"/>
    <cellStyle name="_적격 _공내역서_수원율전조합_수원율전 실행내역 검토안_수정구 태평동 주상복합 실행내역 검토안" xfId="667"/>
    <cellStyle name="_적격 _공내역서_수원율전조합_수원율전 실행내역 검토안_태평동 실행내역서" xfId="668"/>
    <cellStyle name="_적격 _공내역서_수원율전조합_수원율전 실행내역 검토안_태평동도급내역(Rev.2)-12.26" xfId="669"/>
    <cellStyle name="_적격 _공내역서_수원율전조합_수정구 태평동 주상복합 실행내역 검토안" xfId="670"/>
    <cellStyle name="_적격 _공내역서_수원율전조합_태평동 실행내역서" xfId="671"/>
    <cellStyle name="_적격 _공내역서_수원율전조합_태평동도급내역(Rev.2)-12.26" xfId="672"/>
    <cellStyle name="_적격 _공내역서_수정구 태평동 주상복합 실행내역 검토안" xfId="673"/>
    <cellStyle name="_적격 _공내역서_태평동 실행내역서" xfId="674"/>
    <cellStyle name="_적격 _공내역서_태평동도급내역(Rev.2)-12.26" xfId="675"/>
    <cellStyle name="_적격 _공내역서-창호" xfId="676"/>
    <cellStyle name="_적격 _공내역서-창호_사본 - ☆태평동  도급내역" xfId="677"/>
    <cellStyle name="_적격 _공내역서-창호_수원율전 실행내역" xfId="678"/>
    <cellStyle name="_적격 _공내역서-창호_수원율전 실행내역 검토안" xfId="679"/>
    <cellStyle name="_적격 _공내역서-창호_수원율전 실행내역 검토안_사본 - ☆태평동  도급내역" xfId="680"/>
    <cellStyle name="_적격 _공내역서-창호_수원율전 실행내역 검토안_수원율전 실행내역" xfId="681"/>
    <cellStyle name="_적격 _공내역서-창호_수원율전 실행내역 검토안_수원율전 실행내역 검토안" xfId="682"/>
    <cellStyle name="_적격 _공내역서-창호_수원율전 실행내역 검토안_수원율전 실행내역 검토안_사본 - ☆태평동  도급내역" xfId="683"/>
    <cellStyle name="_적격 _공내역서-창호_수원율전 실행내역 검토안_수원율전 실행내역 검토안_수정구 태평동 주상복합 실행내역 검토안" xfId="684"/>
    <cellStyle name="_적격 _공내역서-창호_수원율전 실행내역 검토안_수원율전 실행내역 검토안_태평동 실행내역서" xfId="685"/>
    <cellStyle name="_적격 _공내역서-창호_수원율전 실행내역 검토안_수원율전 실행내역 검토안_태평동도급내역(Rev.2)-12.26" xfId="686"/>
    <cellStyle name="_적격 _공내역서-창호_수원율전 실행내역 검토안_수정구 태평동 주상복합 실행내역 검토안" xfId="687"/>
    <cellStyle name="_적격 _공내역서-창호_수원율전 실행내역 검토안_태평동 실행내역서" xfId="688"/>
    <cellStyle name="_적격 _공내역서-창호_수원율전 실행내역 검토안_태평동도급내역(Rev.2)-12.26" xfId="689"/>
    <cellStyle name="_적격 _공내역서-창호_수원율전조합" xfId="690"/>
    <cellStyle name="_적격 _공내역서-창호_수원율전조합_사본 - ☆태평동  도급내역" xfId="691"/>
    <cellStyle name="_적격 _공내역서-창호_수원율전조합_수원율전 실행내역" xfId="692"/>
    <cellStyle name="_적격 _공내역서-창호_수원율전조합_수원율전 실행내역 검토안" xfId="693"/>
    <cellStyle name="_적격 _공내역서-창호_수원율전조합_수원율전 실행내역 검토안_사본 - ☆태평동  도급내역" xfId="694"/>
    <cellStyle name="_적격 _공내역서-창호_수원율전조합_수원율전 실행내역 검토안_수정구 태평동 주상복합 실행내역 검토안" xfId="695"/>
    <cellStyle name="_적격 _공내역서-창호_수원율전조합_수원율전 실행내역 검토안_태평동 실행내역서" xfId="696"/>
    <cellStyle name="_적격 _공내역서-창호_수원율전조합_수원율전 실행내역 검토안_태평동도급내역(Rev.2)-12.26" xfId="697"/>
    <cellStyle name="_적격 _공내역서-창호_수원율전조합_수정구 태평동 주상복합 실행내역 검토안" xfId="698"/>
    <cellStyle name="_적격 _공내역서-창호_수원율전조합_태평동 실행내역서" xfId="699"/>
    <cellStyle name="_적격 _공내역서-창호_수원율전조합_태평동도급내역(Rev.2)-12.26" xfId="700"/>
    <cellStyle name="_적격 _공내역서-창호_수정구 태평동 주상복합 실행내역 검토안" xfId="701"/>
    <cellStyle name="_적격 _공내역서-창호_태평동 실행내역서" xfId="702"/>
    <cellStyle name="_적격 _공내역서-창호_태평동도급내역(Rev.2)-12.26" xfId="703"/>
    <cellStyle name="_적격 _공내역서-창호분개" xfId="704"/>
    <cellStyle name="_적격 _공내역서-창호분개_사본 - ☆태평동  도급내역" xfId="705"/>
    <cellStyle name="_적격 _공내역서-창호분개_수원율전 실행내역" xfId="706"/>
    <cellStyle name="_적격 _공내역서-창호분개_수원율전 실행내역 검토안" xfId="707"/>
    <cellStyle name="_적격 _공내역서-창호분개_수원율전 실행내역 검토안_사본 - ☆태평동  도급내역" xfId="708"/>
    <cellStyle name="_적격 _공내역서-창호분개_수원율전 실행내역 검토안_수원율전 실행내역" xfId="709"/>
    <cellStyle name="_적격 _공내역서-창호분개_수원율전 실행내역 검토안_수원율전 실행내역 검토안" xfId="710"/>
    <cellStyle name="_적격 _공내역서-창호분개_수원율전 실행내역 검토안_수원율전 실행내역 검토안_사본 - ☆태평동  도급내역" xfId="711"/>
    <cellStyle name="_적격 _공내역서-창호분개_수원율전 실행내역 검토안_수원율전 실행내역 검토안_수정구 태평동 주상복합 실행내역 검토안" xfId="712"/>
    <cellStyle name="_적격 _공내역서-창호분개_수원율전 실행내역 검토안_수원율전 실행내역 검토안_태평동 실행내역서" xfId="713"/>
    <cellStyle name="_적격 _공내역서-창호분개_수원율전 실행내역 검토안_수원율전 실행내역 검토안_태평동도급내역(Rev.2)-12.26" xfId="714"/>
    <cellStyle name="_적격 _공내역서-창호분개_수원율전 실행내역 검토안_수정구 태평동 주상복합 실행내역 검토안" xfId="715"/>
    <cellStyle name="_적격 _공내역서-창호분개_수원율전 실행내역 검토안_태평동 실행내역서" xfId="716"/>
    <cellStyle name="_적격 _공내역서-창호분개_수원율전 실행내역 검토안_태평동도급내역(Rev.2)-12.26" xfId="717"/>
    <cellStyle name="_적격 _공내역서-창호분개_수원율전조합" xfId="718"/>
    <cellStyle name="_적격 _공내역서-창호분개_수원율전조합_사본 - ☆태평동  도급내역" xfId="719"/>
    <cellStyle name="_적격 _공내역서-창호분개_수원율전조합_수원율전 실행내역" xfId="720"/>
    <cellStyle name="_적격 _공내역서-창호분개_수원율전조합_수원율전 실행내역 검토안" xfId="721"/>
    <cellStyle name="_적격 _공내역서-창호분개_수원율전조합_수원율전 실행내역 검토안_사본 - ☆태평동  도급내역" xfId="722"/>
    <cellStyle name="_적격 _공내역서-창호분개_수원율전조합_수원율전 실행내역 검토안_수정구 태평동 주상복합 실행내역 검토안" xfId="723"/>
    <cellStyle name="_적격 _공내역서-창호분개_수원율전조합_수원율전 실행내역 검토안_태평동 실행내역서" xfId="724"/>
    <cellStyle name="_적격 _공내역서-창호분개_수원율전조합_수원율전 실행내역 검토안_태평동도급내역(Rev.2)-12.26" xfId="725"/>
    <cellStyle name="_적격 _공내역서-창호분개_수원율전조합_수정구 태평동 주상복합 실행내역 검토안" xfId="726"/>
    <cellStyle name="_적격 _공내역서-창호분개_수원율전조합_태평동 실행내역서" xfId="727"/>
    <cellStyle name="_적격 _공내역서-창호분개_수원율전조합_태평동도급내역(Rev.2)-12.26" xfId="728"/>
    <cellStyle name="_적격 _공내역서-창호분개_수정구 태평동 주상복합 실행내역 검토안" xfId="729"/>
    <cellStyle name="_적격 _공내역서-창호분개_태평동 실행내역서" xfId="730"/>
    <cellStyle name="_적격 _공내역서-창호분개_태평동도급내역(Rev.2)-12.26" xfId="731"/>
    <cellStyle name="_적격 _미사ENG" xfId="732"/>
    <cellStyle name="_적격 _사본 - ☆태평동  도급내역" xfId="733"/>
    <cellStyle name="_적격 _수원율전 실행내역" xfId="734"/>
    <cellStyle name="_적격 _수원율전 실행내역 검토안" xfId="735"/>
    <cellStyle name="_적격 _수원율전 실행내역 검토안_사본 - ☆태평동  도급내역" xfId="736"/>
    <cellStyle name="_적격 _수원율전 실행내역 검토안_수원율전 실행내역" xfId="737"/>
    <cellStyle name="_적격 _수원율전 실행내역 검토안_수원율전 실행내역 검토안" xfId="738"/>
    <cellStyle name="_적격 _수원율전 실행내역 검토안_수원율전 실행내역 검토안_사본 - ☆태평동  도급내역" xfId="739"/>
    <cellStyle name="_적격 _수원율전 실행내역 검토안_수원율전 실행내역 검토안_수정구 태평동 주상복합 실행내역 검토안" xfId="740"/>
    <cellStyle name="_적격 _수원율전 실행내역 검토안_수원율전 실행내역 검토안_태평동 실행내역서" xfId="741"/>
    <cellStyle name="_적격 _수원율전 실행내역 검토안_수원율전 실행내역 검토안_태평동도급내역(Rev.2)-12.26" xfId="742"/>
    <cellStyle name="_적격 _수원율전 실행내역 검토안_수정구 태평동 주상복합 실행내역 검토안" xfId="743"/>
    <cellStyle name="_적격 _수원율전 실행내역 검토안_태평동 실행내역서" xfId="744"/>
    <cellStyle name="_적격 _수원율전 실행내역 검토안_태평동도급내역(Rev.2)-12.26" xfId="745"/>
    <cellStyle name="_적격 _수원율전조합" xfId="746"/>
    <cellStyle name="_적격 _수원율전조합_사본 - ☆태평동  도급내역" xfId="747"/>
    <cellStyle name="_적격 _수원율전조합_수원율전 실행내역" xfId="748"/>
    <cellStyle name="_적격 _수원율전조합_수원율전 실행내역 검토안" xfId="749"/>
    <cellStyle name="_적격 _수원율전조합_수원율전 실행내역 검토안_사본 - ☆태평동  도급내역" xfId="750"/>
    <cellStyle name="_적격 _수원율전조합_수원율전 실행내역 검토안_수정구 태평동 주상복합 실행내역 검토안" xfId="751"/>
    <cellStyle name="_적격 _수원율전조합_수원율전 실행내역 검토안_태평동 실행내역서" xfId="752"/>
    <cellStyle name="_적격 _수원율전조합_수원율전 실행내역 검토안_태평동도급내역(Rev.2)-12.26" xfId="753"/>
    <cellStyle name="_적격 _수원율전조합_수정구 태평동 주상복합 실행내역 검토안" xfId="754"/>
    <cellStyle name="_적격 _수원율전조합_태평동 실행내역서" xfId="755"/>
    <cellStyle name="_적격 _수원율전조합_태평동도급내역(Rev.2)-12.26" xfId="756"/>
    <cellStyle name="_적격 _수정구 태평동 주상복합 실행내역 검토안" xfId="757"/>
    <cellStyle name="_적격 _월곳집행(본사)" xfId="758"/>
    <cellStyle name="_적격 _월곳집행(본사)_공내역서(소방)" xfId="759"/>
    <cellStyle name="_적격 _월곳집행(본사)_공내역서(소방)_미사ENG" xfId="760"/>
    <cellStyle name="_적격 _월곳집행(본사)_공내역서(소방final)" xfId="761"/>
    <cellStyle name="_적격 _월곳집행(본사)_공내역서(소방final)_미사ENG" xfId="762"/>
    <cellStyle name="_적격 _월곳집행(본사)_미사ENG" xfId="763"/>
    <cellStyle name="_적격 _지붕공사" xfId="764"/>
    <cellStyle name="_적격 _지붕공사_1.흙막이공사 - 견적대비조서(입찰)" xfId="765"/>
    <cellStyle name="_적격 _지붕공사_사본 - ☆태평동  도급내역" xfId="766"/>
    <cellStyle name="_적격 _지붕공사_수원율전 실행내역" xfId="767"/>
    <cellStyle name="_적격 _지붕공사_수원율전 실행내역 검토안" xfId="768"/>
    <cellStyle name="_적격 _지붕공사_수원율전 실행내역 검토안_사본 - ☆태평동  도급내역" xfId="769"/>
    <cellStyle name="_적격 _지붕공사_수원율전 실행내역 검토안_수원율전 실행내역" xfId="770"/>
    <cellStyle name="_적격 _지붕공사_수원율전 실행내역 검토안_수원율전 실행내역 검토안" xfId="771"/>
    <cellStyle name="_적격 _지붕공사_수원율전 실행내역 검토안_수원율전 실행내역 검토안_사본 - ☆태평동  도급내역" xfId="772"/>
    <cellStyle name="_적격 _지붕공사_수원율전 실행내역 검토안_수원율전 실행내역 검토안_수정구 태평동 주상복합 실행내역 검토안" xfId="773"/>
    <cellStyle name="_적격 _지붕공사_수원율전 실행내역 검토안_수원율전 실행내역 검토안_태평동 실행내역서" xfId="774"/>
    <cellStyle name="_적격 _지붕공사_수원율전 실행내역 검토안_수원율전 실행내역 검토안_태평동도급내역(Rev.2)-12.26" xfId="775"/>
    <cellStyle name="_적격 _지붕공사_수원율전 실행내역 검토안_수정구 태평동 주상복합 실행내역 검토안" xfId="776"/>
    <cellStyle name="_적격 _지붕공사_수원율전 실행내역 검토안_태평동 실행내역서" xfId="777"/>
    <cellStyle name="_적격 _지붕공사_수원율전 실행내역 검토안_태평동도급내역(Rev.2)-12.26" xfId="778"/>
    <cellStyle name="_적격 _지붕공사_수원율전조합" xfId="779"/>
    <cellStyle name="_적격 _지붕공사_수원율전조합_사본 - ☆태평동  도급내역" xfId="780"/>
    <cellStyle name="_적격 _지붕공사_수원율전조합_수원율전 실행내역" xfId="781"/>
    <cellStyle name="_적격 _지붕공사_수원율전조합_수원율전 실행내역 검토안" xfId="782"/>
    <cellStyle name="_적격 _지붕공사_수원율전조합_수원율전 실행내역 검토안_사본 - ☆태평동  도급내역" xfId="783"/>
    <cellStyle name="_적격 _지붕공사_수원율전조합_수원율전 실행내역 검토안_수정구 태평동 주상복합 실행내역 검토안" xfId="784"/>
    <cellStyle name="_적격 _지붕공사_수원율전조합_수원율전 실행내역 검토안_태평동 실행내역서" xfId="785"/>
    <cellStyle name="_적격 _지붕공사_수원율전조합_수원율전 실행내역 검토안_태평동도급내역(Rev.2)-12.26" xfId="786"/>
    <cellStyle name="_적격 _지붕공사_수원율전조합_수정구 태평동 주상복합 실행내역 검토안" xfId="787"/>
    <cellStyle name="_적격 _지붕공사_수원율전조합_태평동 실행내역서" xfId="788"/>
    <cellStyle name="_적격 _지붕공사_수원율전조합_태평동도급내역(Rev.2)-12.26" xfId="789"/>
    <cellStyle name="_적격 _지붕공사_수정구 태평동 주상복합 실행내역 검토안" xfId="790"/>
    <cellStyle name="_적격 _지붕공사_태평동 실행내역서" xfId="791"/>
    <cellStyle name="_적격 _지붕공사_태평동도급내역(Rev.2)-12.26" xfId="792"/>
    <cellStyle name="_적격 _집행갑지 " xfId="793"/>
    <cellStyle name="_적격 _집행갑지 _1.방수공사" xfId="794"/>
    <cellStyle name="_적격 _집행갑지 _1.방수공사_1.흙막이공사 - 견적대비조서(입찰)" xfId="795"/>
    <cellStyle name="_적격 _집행갑지 _1.흙막이공사 - 견적대비조서(입찰)" xfId="796"/>
    <cellStyle name="_적격 _집행갑지 _공내역서" xfId="797"/>
    <cellStyle name="_적격 _집행갑지 _공내역서_사본 - ☆태평동  도급내역" xfId="798"/>
    <cellStyle name="_적격 _집행갑지 _공내역서_수원율전 실행내역" xfId="799"/>
    <cellStyle name="_적격 _집행갑지 _공내역서_수원율전 실행내역 검토안" xfId="800"/>
    <cellStyle name="_적격 _집행갑지 _공내역서_수원율전 실행내역 검토안_사본 - ☆태평동  도급내역" xfId="801"/>
    <cellStyle name="_적격 _집행갑지 _공내역서_수원율전 실행내역 검토안_수원율전 실행내역" xfId="802"/>
    <cellStyle name="_적격 _집행갑지 _공내역서_수원율전 실행내역 검토안_수원율전 실행내역 검토안" xfId="803"/>
    <cellStyle name="_적격 _집행갑지 _공내역서_수원율전 실행내역 검토안_수원율전 실행내역 검토안_사본 - ☆태평동  도급내역" xfId="804"/>
    <cellStyle name="_적격 _집행갑지 _공내역서_수원율전 실행내역 검토안_수원율전 실행내역 검토안_수정구 태평동 주상복합 실행내역 검토안" xfId="805"/>
    <cellStyle name="_적격 _집행갑지 _공내역서_수원율전 실행내역 검토안_수원율전 실행내역 검토안_태평동 실행내역서" xfId="806"/>
    <cellStyle name="_적격 _집행갑지 _공내역서_수원율전 실행내역 검토안_수원율전 실행내역 검토안_태평동도급내역(Rev.2)-12.26" xfId="807"/>
    <cellStyle name="_적격 _집행갑지 _공내역서_수원율전 실행내역 검토안_수정구 태평동 주상복합 실행내역 검토안" xfId="808"/>
    <cellStyle name="_적격 _집행갑지 _공내역서_수원율전 실행내역 검토안_태평동 실행내역서" xfId="809"/>
    <cellStyle name="_적격 _집행갑지 _공내역서_수원율전 실행내역 검토안_태평동도급내역(Rev.2)-12.26" xfId="810"/>
    <cellStyle name="_적격 _집행갑지 _공내역서_수원율전조합" xfId="811"/>
    <cellStyle name="_적격 _집행갑지 _공내역서_수원율전조합_사본 - ☆태평동  도급내역" xfId="812"/>
    <cellStyle name="_적격 _집행갑지 _공내역서_수원율전조합_수원율전 실행내역" xfId="813"/>
    <cellStyle name="_적격 _집행갑지 _공내역서_수원율전조합_수원율전 실행내역 검토안" xfId="814"/>
    <cellStyle name="_적격 _집행갑지 _공내역서_수원율전조합_수원율전 실행내역 검토안_사본 - ☆태평동  도급내역" xfId="815"/>
    <cellStyle name="_적격 _집행갑지 _공내역서_수원율전조합_수원율전 실행내역 검토안_수정구 태평동 주상복합 실행내역 검토안" xfId="816"/>
    <cellStyle name="_적격 _집행갑지 _공내역서_수원율전조합_수원율전 실행내역 검토안_태평동 실행내역서" xfId="817"/>
    <cellStyle name="_적격 _집행갑지 _공내역서_수원율전조합_수원율전 실행내역 검토안_태평동도급내역(Rev.2)-12.26" xfId="818"/>
    <cellStyle name="_적격 _집행갑지 _공내역서_수원율전조합_수정구 태평동 주상복합 실행내역 검토안" xfId="819"/>
    <cellStyle name="_적격 _집행갑지 _공내역서_수원율전조합_태평동 실행내역서" xfId="820"/>
    <cellStyle name="_적격 _집행갑지 _공내역서_수원율전조합_태평동도급내역(Rev.2)-12.26" xfId="821"/>
    <cellStyle name="_적격 _집행갑지 _공내역서_수정구 태평동 주상복합 실행내역 검토안" xfId="822"/>
    <cellStyle name="_적격 _집행갑지 _공내역서_태평동 실행내역서" xfId="823"/>
    <cellStyle name="_적격 _집행갑지 _공내역서_태평동도급내역(Rev.2)-12.26" xfId="824"/>
    <cellStyle name="_적격 _집행갑지 _공내역서-창호" xfId="825"/>
    <cellStyle name="_적격 _집행갑지 _공내역서-창호_사본 - ☆태평동  도급내역" xfId="826"/>
    <cellStyle name="_적격 _집행갑지 _공내역서-창호_수원율전 실행내역" xfId="827"/>
    <cellStyle name="_적격 _집행갑지 _공내역서-창호_수원율전 실행내역 검토안" xfId="828"/>
    <cellStyle name="_적격 _집행갑지 _공내역서-창호_수원율전 실행내역 검토안_사본 - ☆태평동  도급내역" xfId="829"/>
    <cellStyle name="_적격 _집행갑지 _공내역서-창호_수원율전 실행내역 검토안_수원율전 실행내역" xfId="830"/>
    <cellStyle name="_적격 _집행갑지 _공내역서-창호_수원율전 실행내역 검토안_수원율전 실행내역 검토안" xfId="831"/>
    <cellStyle name="_적격 _집행갑지 _공내역서-창호_수원율전 실행내역 검토안_수원율전 실행내역 검토안_사본 - ☆태평동  도급내역" xfId="832"/>
    <cellStyle name="_적격 _집행갑지 _공내역서-창호_수원율전 실행내역 검토안_수원율전 실행내역 검토안_수정구 태평동 주상복합 실행내역 검토안" xfId="833"/>
    <cellStyle name="_적격 _집행갑지 _공내역서-창호_수원율전 실행내역 검토안_수원율전 실행내역 검토안_태평동 실행내역서" xfId="834"/>
    <cellStyle name="_적격 _집행갑지 _공내역서-창호_수원율전 실행내역 검토안_수원율전 실행내역 검토안_태평동도급내역(Rev.2)-12.26" xfId="835"/>
    <cellStyle name="_적격 _집행갑지 _공내역서-창호_수원율전 실행내역 검토안_수정구 태평동 주상복합 실행내역 검토안" xfId="836"/>
    <cellStyle name="_적격 _집행갑지 _공내역서-창호_수원율전 실행내역 검토안_태평동 실행내역서" xfId="837"/>
    <cellStyle name="_적격 _집행갑지 _공내역서-창호_수원율전 실행내역 검토안_태평동도급내역(Rev.2)-12.26" xfId="838"/>
    <cellStyle name="_적격 _집행갑지 _공내역서-창호_수원율전조합" xfId="839"/>
    <cellStyle name="_적격 _집행갑지 _공내역서-창호_수원율전조합_사본 - ☆태평동  도급내역" xfId="840"/>
    <cellStyle name="_적격 _집행갑지 _공내역서-창호_수원율전조합_수원율전 실행내역" xfId="841"/>
    <cellStyle name="_적격 _집행갑지 _공내역서-창호_수원율전조합_수원율전 실행내역 검토안" xfId="842"/>
    <cellStyle name="_적격 _집행갑지 _공내역서-창호_수원율전조합_수원율전 실행내역 검토안_사본 - ☆태평동  도급내역" xfId="843"/>
    <cellStyle name="_적격 _집행갑지 _공내역서-창호_수원율전조합_수원율전 실행내역 검토안_수정구 태평동 주상복합 실행내역 검토안" xfId="844"/>
    <cellStyle name="_적격 _집행갑지 _공내역서-창호_수원율전조합_수원율전 실행내역 검토안_태평동 실행내역서" xfId="845"/>
    <cellStyle name="_적격 _집행갑지 _공내역서-창호_수원율전조합_수원율전 실행내역 검토안_태평동도급내역(Rev.2)-12.26" xfId="846"/>
    <cellStyle name="_적격 _집행갑지 _공내역서-창호_수원율전조합_수정구 태평동 주상복합 실행내역 검토안" xfId="847"/>
    <cellStyle name="_적격 _집행갑지 _공내역서-창호_수원율전조합_태평동 실행내역서" xfId="848"/>
    <cellStyle name="_적격 _집행갑지 _공내역서-창호_수원율전조합_태평동도급내역(Rev.2)-12.26" xfId="849"/>
    <cellStyle name="_적격 _집행갑지 _공내역서-창호_수정구 태평동 주상복합 실행내역 검토안" xfId="850"/>
    <cellStyle name="_적격 _집행갑지 _공내역서-창호_태평동 실행내역서" xfId="851"/>
    <cellStyle name="_적격 _집행갑지 _공내역서-창호_태평동도급내역(Rev.2)-12.26" xfId="852"/>
    <cellStyle name="_적격 _집행갑지 _공내역서-창호분개" xfId="853"/>
    <cellStyle name="_적격 _집행갑지 _공내역서-창호분개_사본 - ☆태평동  도급내역" xfId="854"/>
    <cellStyle name="_적격 _집행갑지 _공내역서-창호분개_수원율전 실행내역" xfId="855"/>
    <cellStyle name="_적격 _집행갑지 _공내역서-창호분개_수원율전 실행내역 검토안" xfId="856"/>
    <cellStyle name="_적격 _집행갑지 _공내역서-창호분개_수원율전 실행내역 검토안_사본 - ☆태평동  도급내역" xfId="857"/>
    <cellStyle name="_적격 _집행갑지 _공내역서-창호분개_수원율전 실행내역 검토안_수원율전 실행내역" xfId="858"/>
    <cellStyle name="_적격 _집행갑지 _공내역서-창호분개_수원율전 실행내역 검토안_수원율전 실행내역 검토안" xfId="859"/>
    <cellStyle name="_적격 _집행갑지 _공내역서-창호분개_수원율전 실행내역 검토안_수원율전 실행내역 검토안_사본 - ☆태평동  도급내역" xfId="860"/>
    <cellStyle name="_적격 _집행갑지 _공내역서-창호분개_수원율전 실행내역 검토안_수원율전 실행내역 검토안_수정구 태평동 주상복합 실행내역 검토안" xfId="861"/>
    <cellStyle name="_적격 _집행갑지 _공내역서-창호분개_수원율전 실행내역 검토안_수원율전 실행내역 검토안_태평동 실행내역서" xfId="862"/>
    <cellStyle name="_적격 _집행갑지 _공내역서-창호분개_수원율전 실행내역 검토안_수원율전 실행내역 검토안_태평동도급내역(Rev.2)-12.26" xfId="863"/>
    <cellStyle name="_적격 _집행갑지 _공내역서-창호분개_수원율전 실행내역 검토안_수정구 태평동 주상복합 실행내역 검토안" xfId="864"/>
    <cellStyle name="_적격 _집행갑지 _공내역서-창호분개_수원율전 실행내역 검토안_태평동 실행내역서" xfId="865"/>
    <cellStyle name="_적격 _집행갑지 _공내역서-창호분개_수원율전 실행내역 검토안_태평동도급내역(Rev.2)-12.26" xfId="866"/>
    <cellStyle name="_적격 _집행갑지 _공내역서-창호분개_수원율전조합" xfId="867"/>
    <cellStyle name="_적격 _집행갑지 _공내역서-창호분개_수원율전조합_사본 - ☆태평동  도급내역" xfId="868"/>
    <cellStyle name="_적격 _집행갑지 _공내역서-창호분개_수원율전조합_수원율전 실행내역" xfId="869"/>
    <cellStyle name="_적격 _집행갑지 _공내역서-창호분개_수원율전조합_수원율전 실행내역 검토안" xfId="870"/>
    <cellStyle name="_적격 _집행갑지 _공내역서-창호분개_수원율전조합_수원율전 실행내역 검토안_사본 - ☆태평동  도급내역" xfId="871"/>
    <cellStyle name="_적격 _집행갑지 _공내역서-창호분개_수원율전조합_수원율전 실행내역 검토안_수정구 태평동 주상복합 실행내역 검토안" xfId="872"/>
    <cellStyle name="_적격 _집행갑지 _공내역서-창호분개_수원율전조합_수원율전 실행내역 검토안_태평동 실행내역서" xfId="873"/>
    <cellStyle name="_적격 _집행갑지 _공내역서-창호분개_수원율전조합_수원율전 실행내역 검토안_태평동도급내역(Rev.2)-12.26" xfId="874"/>
    <cellStyle name="_적격 _집행갑지 _공내역서-창호분개_수원율전조합_수정구 태평동 주상복합 실행내역 검토안" xfId="875"/>
    <cellStyle name="_적격 _집행갑지 _공내역서-창호분개_수원율전조합_태평동 실행내역서" xfId="876"/>
    <cellStyle name="_적격 _집행갑지 _공내역서-창호분개_수원율전조합_태평동도급내역(Rev.2)-12.26" xfId="877"/>
    <cellStyle name="_적격 _집행갑지 _공내역서-창호분개_수정구 태평동 주상복합 실행내역 검토안" xfId="878"/>
    <cellStyle name="_적격 _집행갑지 _공내역서-창호분개_태평동 실행내역서" xfId="879"/>
    <cellStyle name="_적격 _집행갑지 _공내역서-창호분개_태평동도급내역(Rev.2)-12.26" xfId="880"/>
    <cellStyle name="_적격 _집행갑지 _사본 - ☆태평동  도급내역" xfId="881"/>
    <cellStyle name="_적격 _집행갑지 _수원율전 실행내역" xfId="882"/>
    <cellStyle name="_적격 _집행갑지 _수원율전 실행내역 검토안" xfId="883"/>
    <cellStyle name="_적격 _집행갑지 _수원율전 실행내역 검토안_사본 - ☆태평동  도급내역" xfId="884"/>
    <cellStyle name="_적격 _집행갑지 _수원율전 실행내역 검토안_수원율전 실행내역" xfId="885"/>
    <cellStyle name="_적격 _집행갑지 _수원율전 실행내역 검토안_수원율전 실행내역 검토안" xfId="886"/>
    <cellStyle name="_적격 _집행갑지 _수원율전 실행내역 검토안_수원율전 실행내역 검토안_사본 - ☆태평동  도급내역" xfId="887"/>
    <cellStyle name="_적격 _집행갑지 _수원율전 실행내역 검토안_수원율전 실행내역 검토안_수정구 태평동 주상복합 실행내역 검토안" xfId="888"/>
    <cellStyle name="_적격 _집행갑지 _수원율전 실행내역 검토안_수원율전 실행내역 검토안_태평동 실행내역서" xfId="889"/>
    <cellStyle name="_적격 _집행갑지 _수원율전 실행내역 검토안_수원율전 실행내역 검토안_태평동도급내역(Rev.2)-12.26" xfId="890"/>
    <cellStyle name="_적격 _집행갑지 _수원율전 실행내역 검토안_수정구 태평동 주상복합 실행내역 검토안" xfId="891"/>
    <cellStyle name="_적격 _집행갑지 _수원율전 실행내역 검토안_태평동 실행내역서" xfId="892"/>
    <cellStyle name="_적격 _집행갑지 _수원율전 실행내역 검토안_태평동도급내역(Rev.2)-12.26" xfId="893"/>
    <cellStyle name="_적격 _집행갑지 _수원율전조합" xfId="894"/>
    <cellStyle name="_적격 _집행갑지 _수원율전조합_사본 - ☆태평동  도급내역" xfId="895"/>
    <cellStyle name="_적격 _집행갑지 _수원율전조합_수원율전 실행내역" xfId="896"/>
    <cellStyle name="_적격 _집행갑지 _수원율전조합_수원율전 실행내역 검토안" xfId="897"/>
    <cellStyle name="_적격 _집행갑지 _수원율전조합_수원율전 실행내역 검토안_사본 - ☆태평동  도급내역" xfId="898"/>
    <cellStyle name="_적격 _집행갑지 _수원율전조합_수원율전 실행내역 검토안_수정구 태평동 주상복합 실행내역 검토안" xfId="899"/>
    <cellStyle name="_적격 _집행갑지 _수원율전조합_수원율전 실행내역 검토안_태평동 실행내역서" xfId="900"/>
    <cellStyle name="_적격 _집행갑지 _수원율전조합_수원율전 실행내역 검토안_태평동도급내역(Rev.2)-12.26" xfId="901"/>
    <cellStyle name="_적격 _집행갑지 _수원율전조합_수정구 태평동 주상복합 실행내역 검토안" xfId="902"/>
    <cellStyle name="_적격 _집행갑지 _수원율전조합_태평동 실행내역서" xfId="903"/>
    <cellStyle name="_적격 _집행갑지 _수원율전조합_태평동도급내역(Rev.2)-12.26" xfId="904"/>
    <cellStyle name="_적격 _집행갑지 _수정구 태평동 주상복합 실행내역 검토안" xfId="905"/>
    <cellStyle name="_적격 _집행갑지 _지붕공사" xfId="906"/>
    <cellStyle name="_적격 _집행갑지 _지붕공사_1.흙막이공사 - 견적대비조서(입찰)" xfId="907"/>
    <cellStyle name="_적격 _집행갑지 _지붕공사_사본 - ☆태평동  도급내역" xfId="908"/>
    <cellStyle name="_적격 _집행갑지 _지붕공사_수원율전 실행내역" xfId="909"/>
    <cellStyle name="_적격 _집행갑지 _지붕공사_수원율전 실행내역 검토안" xfId="910"/>
    <cellStyle name="_적격 _집행갑지 _지붕공사_수원율전 실행내역 검토안_사본 - ☆태평동  도급내역" xfId="911"/>
    <cellStyle name="_적격 _집행갑지 _지붕공사_수원율전 실행내역 검토안_수원율전 실행내역" xfId="912"/>
    <cellStyle name="_적격 _집행갑지 _지붕공사_수원율전 실행내역 검토안_수원율전 실행내역 검토안" xfId="913"/>
    <cellStyle name="_적격 _집행갑지 _지붕공사_수원율전 실행내역 검토안_수원율전 실행내역 검토안_사본 - ☆태평동  도급내역" xfId="914"/>
    <cellStyle name="_적격 _집행갑지 _지붕공사_수원율전 실행내역 검토안_수원율전 실행내역 검토안_수정구 태평동 주상복합 실행내역 검토안" xfId="915"/>
    <cellStyle name="_적격 _집행갑지 _지붕공사_수원율전 실행내역 검토안_수원율전 실행내역 검토안_태평동 실행내역서" xfId="916"/>
    <cellStyle name="_적격 _집행갑지 _지붕공사_수원율전 실행내역 검토안_수원율전 실행내역 검토안_태평동도급내역(Rev.2)-12.26" xfId="917"/>
    <cellStyle name="_적격 _집행갑지 _지붕공사_수원율전 실행내역 검토안_수정구 태평동 주상복합 실행내역 검토안" xfId="918"/>
    <cellStyle name="_적격 _집행갑지 _지붕공사_수원율전 실행내역 검토안_태평동 실행내역서" xfId="919"/>
    <cellStyle name="_적격 _집행갑지 _지붕공사_수원율전 실행내역 검토안_태평동도급내역(Rev.2)-12.26" xfId="920"/>
    <cellStyle name="_적격 _집행갑지 _지붕공사_수원율전조합" xfId="921"/>
    <cellStyle name="_적격 _집행갑지 _지붕공사_수원율전조합_사본 - ☆태평동  도급내역" xfId="922"/>
    <cellStyle name="_적격 _집행갑지 _지붕공사_수원율전조합_수원율전 실행내역" xfId="923"/>
    <cellStyle name="_적격 _집행갑지 _지붕공사_수원율전조합_수원율전 실행내역 검토안" xfId="924"/>
    <cellStyle name="_적격 _집행갑지 _지붕공사_수원율전조합_수원율전 실행내역 검토안_사본 - ☆태평동  도급내역" xfId="925"/>
    <cellStyle name="_적격 _집행갑지 _지붕공사_수원율전조합_수원율전 실행내역 검토안_수정구 태평동 주상복합 실행내역 검토안" xfId="926"/>
    <cellStyle name="_적격 _집행갑지 _지붕공사_수원율전조합_수원율전 실행내역 검토안_태평동 실행내역서" xfId="927"/>
    <cellStyle name="_적격 _집행갑지 _지붕공사_수원율전조합_수원율전 실행내역 검토안_태평동도급내역(Rev.2)-12.26" xfId="928"/>
    <cellStyle name="_적격 _집행갑지 _지붕공사_수원율전조합_수정구 태평동 주상복합 실행내역 검토안" xfId="929"/>
    <cellStyle name="_적격 _집행갑지 _지붕공사_수원율전조합_태평동 실행내역서" xfId="930"/>
    <cellStyle name="_적격 _집행갑지 _지붕공사_수원율전조합_태평동도급내역(Rev.2)-12.26" xfId="931"/>
    <cellStyle name="_적격 _집행갑지 _지붕공사_수정구 태평동 주상복합 실행내역 검토안" xfId="932"/>
    <cellStyle name="_적격 _집행갑지 _지붕공사_태평동 실행내역서" xfId="933"/>
    <cellStyle name="_적격 _집행갑지 _지붕공사_태평동도급내역(Rev.2)-12.26" xfId="934"/>
    <cellStyle name="_적격 _집행갑지 _태평동 실행내역서" xfId="935"/>
    <cellStyle name="_적격 _집행갑지 _태평동도급내역(Rev.2)-12.26" xfId="936"/>
    <cellStyle name="_적격 _태평동 실행내역서" xfId="937"/>
    <cellStyle name="_적격 _태평동도급내역(Rev.2)-12.26" xfId="938"/>
    <cellStyle name="_적격(화산) " xfId="939"/>
    <cellStyle name="_적격(화산) _1.방수공사" xfId="940"/>
    <cellStyle name="_적격(화산) _1.방수공사_1.흙막이공사 - 견적대비조서(입찰)" xfId="941"/>
    <cellStyle name="_적격(화산) _1.흙막이공사 - 견적대비조서(입찰)" xfId="942"/>
    <cellStyle name="_적격(화산) _가시설구간수량집계" xfId="943"/>
    <cellStyle name="_적격(화산) _가시설구간수량집계_Book1" xfId="951"/>
    <cellStyle name="_적격(화산) _가시설구간수량집계_Book2" xfId="952"/>
    <cellStyle name="_적격(화산) _가시설구간수량집계_Book5" xfId="953"/>
    <cellStyle name="_적격(화산) _가시설구간수량집계_가시설구간수량집계(73대형~주민복지관)" xfId="944"/>
    <cellStyle name="_적격(화산) _가시설구간수량집계_가시설수량" xfId="945"/>
    <cellStyle name="_적격(화산) _가시설구간수량집계_가시설수량(1안)" xfId="946"/>
    <cellStyle name="_적격(화산) _가시설구간수량집계_가시설수량(앵커)" xfId="947"/>
    <cellStyle name="_적격(화산) _가시설구간수량집계_가시설수량00" xfId="948"/>
    <cellStyle name="_적격(화산) _가시설구간수량집계_가시설수량1" xfId="949"/>
    <cellStyle name="_적격(화산) _가시설구간수량집계_수량(H)" xfId="950"/>
    <cellStyle name="_적격(화산) _공내역서" xfId="954"/>
    <cellStyle name="_적격(화산) _공내역서_사본 - ☆태평동  도급내역" xfId="955"/>
    <cellStyle name="_적격(화산) _공내역서_수원율전 실행내역" xfId="956"/>
    <cellStyle name="_적격(화산) _공내역서_수원율전 실행내역 검토안" xfId="957"/>
    <cellStyle name="_적격(화산) _공내역서_수원율전 실행내역 검토안_사본 - ☆태평동  도급내역" xfId="958"/>
    <cellStyle name="_적격(화산) _공내역서_수원율전 실행내역 검토안_수원율전 실행내역" xfId="959"/>
    <cellStyle name="_적격(화산) _공내역서_수원율전 실행내역 검토안_수원율전 실행내역 검토안" xfId="960"/>
    <cellStyle name="_적격(화산) _공내역서_수원율전 실행내역 검토안_수원율전 실행내역 검토안_사본 - ☆태평동  도급내역" xfId="961"/>
    <cellStyle name="_적격(화산) _공내역서_수원율전 실행내역 검토안_수원율전 실행내역 검토안_수정구 태평동 주상복합 실행내역 검토안" xfId="962"/>
    <cellStyle name="_적격(화산) _공내역서_수원율전 실행내역 검토안_수원율전 실행내역 검토안_태평동 실행내역서" xfId="963"/>
    <cellStyle name="_적격(화산) _공내역서_수원율전 실행내역 검토안_수원율전 실행내역 검토안_태평동도급내역(Rev.2)-12.26" xfId="964"/>
    <cellStyle name="_적격(화산) _공내역서_수원율전 실행내역 검토안_수정구 태평동 주상복합 실행내역 검토안" xfId="965"/>
    <cellStyle name="_적격(화산) _공내역서_수원율전 실행내역 검토안_태평동 실행내역서" xfId="966"/>
    <cellStyle name="_적격(화산) _공내역서_수원율전 실행내역 검토안_태평동도급내역(Rev.2)-12.26" xfId="967"/>
    <cellStyle name="_적격(화산) _공내역서_수원율전조합" xfId="968"/>
    <cellStyle name="_적격(화산) _공내역서_수원율전조합_사본 - ☆태평동  도급내역" xfId="969"/>
    <cellStyle name="_적격(화산) _공내역서_수원율전조합_수원율전 실행내역" xfId="970"/>
    <cellStyle name="_적격(화산) _공내역서_수원율전조합_수원율전 실행내역 검토안" xfId="971"/>
    <cellStyle name="_적격(화산) _공내역서_수원율전조합_수원율전 실행내역 검토안_사본 - ☆태평동  도급내역" xfId="972"/>
    <cellStyle name="_적격(화산) _공내역서_수원율전조합_수원율전 실행내역 검토안_수정구 태평동 주상복합 실행내역 검토안" xfId="973"/>
    <cellStyle name="_적격(화산) _공내역서_수원율전조합_수원율전 실행내역 검토안_태평동 실행내역서" xfId="974"/>
    <cellStyle name="_적격(화산) _공내역서_수원율전조합_수원율전 실행내역 검토안_태평동도급내역(Rev.2)-12.26" xfId="975"/>
    <cellStyle name="_적격(화산) _공내역서_수원율전조합_수정구 태평동 주상복합 실행내역 검토안" xfId="976"/>
    <cellStyle name="_적격(화산) _공내역서_수원율전조합_태평동 실행내역서" xfId="977"/>
    <cellStyle name="_적격(화산) _공내역서_수원율전조합_태평동도급내역(Rev.2)-12.26" xfId="978"/>
    <cellStyle name="_적격(화산) _공내역서_수정구 태평동 주상복합 실행내역 검토안" xfId="979"/>
    <cellStyle name="_적격(화산) _공내역서_태평동 실행내역서" xfId="980"/>
    <cellStyle name="_적격(화산) _공내역서_태평동도급내역(Rev.2)-12.26" xfId="981"/>
    <cellStyle name="_적격(화산) _공내역서-창호" xfId="982"/>
    <cellStyle name="_적격(화산) _공내역서-창호_사본 - ☆태평동  도급내역" xfId="983"/>
    <cellStyle name="_적격(화산) _공내역서-창호_수원율전 실행내역" xfId="984"/>
    <cellStyle name="_적격(화산) _공내역서-창호_수원율전 실행내역 검토안" xfId="985"/>
    <cellStyle name="_적격(화산) _공내역서-창호_수원율전 실행내역 검토안_사본 - ☆태평동  도급내역" xfId="986"/>
    <cellStyle name="_적격(화산) _공내역서-창호_수원율전 실행내역 검토안_수원율전 실행내역" xfId="987"/>
    <cellStyle name="_적격(화산) _공내역서-창호_수원율전 실행내역 검토안_수원율전 실행내역 검토안" xfId="988"/>
    <cellStyle name="_적격(화산) _공내역서-창호_수원율전 실행내역 검토안_수원율전 실행내역 검토안_사본 - ☆태평동  도급내역" xfId="989"/>
    <cellStyle name="_적격(화산) _공내역서-창호_수원율전 실행내역 검토안_수원율전 실행내역 검토안_수정구 태평동 주상복합 실행내역 검토안" xfId="990"/>
    <cellStyle name="_적격(화산) _공내역서-창호_수원율전 실행내역 검토안_수원율전 실행내역 검토안_태평동 실행내역서" xfId="991"/>
    <cellStyle name="_적격(화산) _공내역서-창호_수원율전 실행내역 검토안_수원율전 실행내역 검토안_태평동도급내역(Rev.2)-12.26" xfId="992"/>
    <cellStyle name="_적격(화산) _공내역서-창호_수원율전 실행내역 검토안_수정구 태평동 주상복합 실행내역 검토안" xfId="993"/>
    <cellStyle name="_적격(화산) _공내역서-창호_수원율전 실행내역 검토안_태평동 실행내역서" xfId="994"/>
    <cellStyle name="_적격(화산) _공내역서-창호_수원율전 실행내역 검토안_태평동도급내역(Rev.2)-12.26" xfId="995"/>
    <cellStyle name="_적격(화산) _공내역서-창호_수원율전조합" xfId="996"/>
    <cellStyle name="_적격(화산) _공내역서-창호_수원율전조합_사본 - ☆태평동  도급내역" xfId="997"/>
    <cellStyle name="_적격(화산) _공내역서-창호_수원율전조합_수원율전 실행내역" xfId="998"/>
    <cellStyle name="_적격(화산) _공내역서-창호_수원율전조합_수원율전 실행내역 검토안" xfId="999"/>
    <cellStyle name="_적격(화산) _공내역서-창호_수원율전조합_수원율전 실행내역 검토안_사본 - ☆태평동  도급내역" xfId="1000"/>
    <cellStyle name="_적격(화산) _공내역서-창호_수원율전조합_수원율전 실행내역 검토안_수정구 태평동 주상복합 실행내역 검토안" xfId="1001"/>
    <cellStyle name="_적격(화산) _공내역서-창호_수원율전조합_수원율전 실행내역 검토안_태평동 실행내역서" xfId="1002"/>
    <cellStyle name="_적격(화산) _공내역서-창호_수원율전조합_수원율전 실행내역 검토안_태평동도급내역(Rev.2)-12.26" xfId="1003"/>
    <cellStyle name="_적격(화산) _공내역서-창호_수원율전조합_수정구 태평동 주상복합 실행내역 검토안" xfId="1004"/>
    <cellStyle name="_적격(화산) _공내역서-창호_수원율전조합_태평동 실행내역서" xfId="1005"/>
    <cellStyle name="_적격(화산) _공내역서-창호_수원율전조합_태평동도급내역(Rev.2)-12.26" xfId="1006"/>
    <cellStyle name="_적격(화산) _공내역서-창호_수정구 태평동 주상복합 실행내역 검토안" xfId="1007"/>
    <cellStyle name="_적격(화산) _공내역서-창호_태평동 실행내역서" xfId="1008"/>
    <cellStyle name="_적격(화산) _공내역서-창호_태평동도급내역(Rev.2)-12.26" xfId="1009"/>
    <cellStyle name="_적격(화산) _공내역서-창호분개" xfId="1010"/>
    <cellStyle name="_적격(화산) _공내역서-창호분개_사본 - ☆태평동  도급내역" xfId="1011"/>
    <cellStyle name="_적격(화산) _공내역서-창호분개_수원율전 실행내역" xfId="1012"/>
    <cellStyle name="_적격(화산) _공내역서-창호분개_수원율전 실행내역 검토안" xfId="1013"/>
    <cellStyle name="_적격(화산) _공내역서-창호분개_수원율전 실행내역 검토안_사본 - ☆태평동  도급내역" xfId="1014"/>
    <cellStyle name="_적격(화산) _공내역서-창호분개_수원율전 실행내역 검토안_수원율전 실행내역" xfId="1015"/>
    <cellStyle name="_적격(화산) _공내역서-창호분개_수원율전 실행내역 검토안_수원율전 실행내역 검토안" xfId="1016"/>
    <cellStyle name="_적격(화산) _공내역서-창호분개_수원율전 실행내역 검토안_수원율전 실행내역 검토안_사본 - ☆태평동  도급내역" xfId="1017"/>
    <cellStyle name="_적격(화산) _공내역서-창호분개_수원율전 실행내역 검토안_수원율전 실행내역 검토안_수정구 태평동 주상복합 실행내역 검토안" xfId="1018"/>
    <cellStyle name="_적격(화산) _공내역서-창호분개_수원율전 실행내역 검토안_수원율전 실행내역 검토안_태평동 실행내역서" xfId="1019"/>
    <cellStyle name="_적격(화산) _공내역서-창호분개_수원율전 실행내역 검토안_수원율전 실행내역 검토안_태평동도급내역(Rev.2)-12.26" xfId="1020"/>
    <cellStyle name="_적격(화산) _공내역서-창호분개_수원율전 실행내역 검토안_수정구 태평동 주상복합 실행내역 검토안" xfId="1021"/>
    <cellStyle name="_적격(화산) _공내역서-창호분개_수원율전 실행내역 검토안_태평동 실행내역서" xfId="1022"/>
    <cellStyle name="_적격(화산) _공내역서-창호분개_수원율전 실행내역 검토안_태평동도급내역(Rev.2)-12.26" xfId="1023"/>
    <cellStyle name="_적격(화산) _공내역서-창호분개_수원율전조합" xfId="1024"/>
    <cellStyle name="_적격(화산) _공내역서-창호분개_수원율전조합_사본 - ☆태평동  도급내역" xfId="1025"/>
    <cellStyle name="_적격(화산) _공내역서-창호분개_수원율전조합_수원율전 실행내역" xfId="1026"/>
    <cellStyle name="_적격(화산) _공내역서-창호분개_수원율전조합_수원율전 실행내역 검토안" xfId="1027"/>
    <cellStyle name="_적격(화산) _공내역서-창호분개_수원율전조합_수원율전 실행내역 검토안_사본 - ☆태평동  도급내역" xfId="1028"/>
    <cellStyle name="_적격(화산) _공내역서-창호분개_수원율전조합_수원율전 실행내역 검토안_수정구 태평동 주상복합 실행내역 검토안" xfId="1029"/>
    <cellStyle name="_적격(화산) _공내역서-창호분개_수원율전조합_수원율전 실행내역 검토안_태평동 실행내역서" xfId="1030"/>
    <cellStyle name="_적격(화산) _공내역서-창호분개_수원율전조합_수원율전 실행내역 검토안_태평동도급내역(Rev.2)-12.26" xfId="1031"/>
    <cellStyle name="_적격(화산) _공내역서-창호분개_수원율전조합_수정구 태평동 주상복합 실행내역 검토안" xfId="1032"/>
    <cellStyle name="_적격(화산) _공내역서-창호분개_수원율전조합_태평동 실행내역서" xfId="1033"/>
    <cellStyle name="_적격(화산) _공내역서-창호분개_수원율전조합_태평동도급내역(Rev.2)-12.26" xfId="1034"/>
    <cellStyle name="_적격(화산) _공내역서-창호분개_수정구 태평동 주상복합 실행내역 검토안" xfId="1035"/>
    <cellStyle name="_적격(화산) _공내역서-창호분개_태평동 실행내역서" xfId="1036"/>
    <cellStyle name="_적격(화산) _공내역서-창호분개_태평동도급내역(Rev.2)-12.26" xfId="1037"/>
    <cellStyle name="_적격(화산) _미사ENG" xfId="1038"/>
    <cellStyle name="_적격(화산) _사본 - ☆태평동  도급내역" xfId="1039"/>
    <cellStyle name="_적격(화산) _수원율전 실행내역" xfId="1040"/>
    <cellStyle name="_적격(화산) _수원율전 실행내역 검토안" xfId="1041"/>
    <cellStyle name="_적격(화산) _수원율전 실행내역 검토안_사본 - ☆태평동  도급내역" xfId="1042"/>
    <cellStyle name="_적격(화산) _수원율전 실행내역 검토안_수원율전 실행내역" xfId="1043"/>
    <cellStyle name="_적격(화산) _수원율전 실행내역 검토안_수원율전 실행내역 검토안" xfId="1044"/>
    <cellStyle name="_적격(화산) _수원율전 실행내역 검토안_수원율전 실행내역 검토안_사본 - ☆태평동  도급내역" xfId="1045"/>
    <cellStyle name="_적격(화산) _수원율전 실행내역 검토안_수원율전 실행내역 검토안_수정구 태평동 주상복합 실행내역 검토안" xfId="1046"/>
    <cellStyle name="_적격(화산) _수원율전 실행내역 검토안_수원율전 실행내역 검토안_태평동 실행내역서" xfId="1047"/>
    <cellStyle name="_적격(화산) _수원율전 실행내역 검토안_수원율전 실행내역 검토안_태평동도급내역(Rev.2)-12.26" xfId="1048"/>
    <cellStyle name="_적격(화산) _수원율전 실행내역 검토안_수정구 태평동 주상복합 실행내역 검토안" xfId="1049"/>
    <cellStyle name="_적격(화산) _수원율전 실행내역 검토안_태평동 실행내역서" xfId="1050"/>
    <cellStyle name="_적격(화산) _수원율전 실행내역 검토안_태평동도급내역(Rev.2)-12.26" xfId="1051"/>
    <cellStyle name="_적격(화산) _수원율전조합" xfId="1052"/>
    <cellStyle name="_적격(화산) _수원율전조합_사본 - ☆태평동  도급내역" xfId="1053"/>
    <cellStyle name="_적격(화산) _수원율전조합_수원율전 실행내역" xfId="1054"/>
    <cellStyle name="_적격(화산) _수원율전조합_수원율전 실행내역 검토안" xfId="1055"/>
    <cellStyle name="_적격(화산) _수원율전조합_수원율전 실행내역 검토안_사본 - ☆태평동  도급내역" xfId="1056"/>
    <cellStyle name="_적격(화산) _수원율전조합_수원율전 실행내역 검토안_수정구 태평동 주상복합 실행내역 검토안" xfId="1057"/>
    <cellStyle name="_적격(화산) _수원율전조합_수원율전 실행내역 검토안_태평동 실행내역서" xfId="1058"/>
    <cellStyle name="_적격(화산) _수원율전조합_수원율전 실행내역 검토안_태평동도급내역(Rev.2)-12.26" xfId="1059"/>
    <cellStyle name="_적격(화산) _수원율전조합_수정구 태평동 주상복합 실행내역 검토안" xfId="1060"/>
    <cellStyle name="_적격(화산) _수원율전조합_태평동 실행내역서" xfId="1061"/>
    <cellStyle name="_적격(화산) _수원율전조합_태평동도급내역(Rev.2)-12.26" xfId="1062"/>
    <cellStyle name="_적격(화산) _수정구 태평동 주상복합 실행내역 검토안" xfId="1063"/>
    <cellStyle name="_적격(화산) _월곳집행(본사)" xfId="1064"/>
    <cellStyle name="_적격(화산) _월곳집행(본사)_공내역서(소방)" xfId="1065"/>
    <cellStyle name="_적격(화산) _월곳집행(본사)_공내역서(소방)_미사ENG" xfId="1066"/>
    <cellStyle name="_적격(화산) _월곳집행(본사)_공내역서(소방final)" xfId="1067"/>
    <cellStyle name="_적격(화산) _월곳집행(본사)_공내역서(소방final)_미사ENG" xfId="1068"/>
    <cellStyle name="_적격(화산) _월곳집행(본사)_미사ENG" xfId="1069"/>
    <cellStyle name="_적격(화산) _지붕공사" xfId="1070"/>
    <cellStyle name="_적격(화산) _지붕공사_1.흙막이공사 - 견적대비조서(입찰)" xfId="1071"/>
    <cellStyle name="_적격(화산) _지붕공사_사본 - ☆태평동  도급내역" xfId="1072"/>
    <cellStyle name="_적격(화산) _지붕공사_수원율전 실행내역" xfId="1073"/>
    <cellStyle name="_적격(화산) _지붕공사_수원율전 실행내역 검토안" xfId="1074"/>
    <cellStyle name="_적격(화산) _지붕공사_수원율전 실행내역 검토안_사본 - ☆태평동  도급내역" xfId="1075"/>
    <cellStyle name="_적격(화산) _지붕공사_수원율전 실행내역 검토안_수원율전 실행내역" xfId="1076"/>
    <cellStyle name="_적격(화산) _지붕공사_수원율전 실행내역 검토안_수원율전 실행내역 검토안" xfId="1077"/>
    <cellStyle name="_적격(화산) _지붕공사_수원율전 실행내역 검토안_수원율전 실행내역 검토안_사본 - ☆태평동  도급내역" xfId="1078"/>
    <cellStyle name="_적격(화산) _지붕공사_수원율전 실행내역 검토안_수원율전 실행내역 검토안_수정구 태평동 주상복합 실행내역 검토안" xfId="1079"/>
    <cellStyle name="_적격(화산) _지붕공사_수원율전 실행내역 검토안_수원율전 실행내역 검토안_태평동 실행내역서" xfId="1080"/>
    <cellStyle name="_적격(화산) _지붕공사_수원율전 실행내역 검토안_수원율전 실행내역 검토안_태평동도급내역(Rev.2)-12.26" xfId="1081"/>
    <cellStyle name="_적격(화산) _지붕공사_수원율전 실행내역 검토안_수정구 태평동 주상복합 실행내역 검토안" xfId="1082"/>
    <cellStyle name="_적격(화산) _지붕공사_수원율전 실행내역 검토안_태평동 실행내역서" xfId="1083"/>
    <cellStyle name="_적격(화산) _지붕공사_수원율전 실행내역 검토안_태평동도급내역(Rev.2)-12.26" xfId="1084"/>
    <cellStyle name="_적격(화산) _지붕공사_수원율전조합" xfId="1085"/>
    <cellStyle name="_적격(화산) _지붕공사_수원율전조합_사본 - ☆태평동  도급내역" xfId="1086"/>
    <cellStyle name="_적격(화산) _지붕공사_수원율전조합_수원율전 실행내역" xfId="1087"/>
    <cellStyle name="_적격(화산) _지붕공사_수원율전조합_수원율전 실행내역 검토안" xfId="1088"/>
    <cellStyle name="_적격(화산) _지붕공사_수원율전조합_수원율전 실행내역 검토안_사본 - ☆태평동  도급내역" xfId="1089"/>
    <cellStyle name="_적격(화산) _지붕공사_수원율전조합_수원율전 실행내역 검토안_수정구 태평동 주상복합 실행내역 검토안" xfId="1090"/>
    <cellStyle name="_적격(화산) _지붕공사_수원율전조합_수원율전 실행내역 검토안_태평동 실행내역서" xfId="1091"/>
    <cellStyle name="_적격(화산) _지붕공사_수원율전조합_수원율전 실행내역 검토안_태평동도급내역(Rev.2)-12.26" xfId="1092"/>
    <cellStyle name="_적격(화산) _지붕공사_수원율전조합_수정구 태평동 주상복합 실행내역 검토안" xfId="1093"/>
    <cellStyle name="_적격(화산) _지붕공사_수원율전조합_태평동 실행내역서" xfId="1094"/>
    <cellStyle name="_적격(화산) _지붕공사_수원율전조합_태평동도급내역(Rev.2)-12.26" xfId="1095"/>
    <cellStyle name="_적격(화산) _지붕공사_수정구 태평동 주상복합 실행내역 검토안" xfId="1096"/>
    <cellStyle name="_적격(화산) _지붕공사_태평동 실행내역서" xfId="1097"/>
    <cellStyle name="_적격(화산) _지붕공사_태평동도급내역(Rev.2)-12.26" xfId="1098"/>
    <cellStyle name="_적격(화산) _최종수량및내역" xfId="1099"/>
    <cellStyle name="_적격(화산) _최종수량및내역_가시설구간수량집계" xfId="1100"/>
    <cellStyle name="_적격(화산) _최종수량및내역_가시설구간수량집계_Book1" xfId="1108"/>
    <cellStyle name="_적격(화산) _최종수량및내역_가시설구간수량집계_Book2" xfId="1109"/>
    <cellStyle name="_적격(화산) _최종수량및내역_가시설구간수량집계_Book5" xfId="1110"/>
    <cellStyle name="_적격(화산) _최종수량및내역_가시설구간수량집계_가시설구간수량집계(73대형~주민복지관)" xfId="1101"/>
    <cellStyle name="_적격(화산) _최종수량및내역_가시설구간수량집계_가시설수량" xfId="1102"/>
    <cellStyle name="_적격(화산) _최종수량및내역_가시설구간수량집계_가시설수량(1안)" xfId="1103"/>
    <cellStyle name="_적격(화산) _최종수량및내역_가시설구간수량집계_가시설수량(앵커)" xfId="1104"/>
    <cellStyle name="_적격(화산) _최종수량및내역_가시설구간수량집계_가시설수량00" xfId="1105"/>
    <cellStyle name="_적격(화산) _최종수량및내역_가시설구간수량집계_가시설수량1" xfId="1106"/>
    <cellStyle name="_적격(화산) _최종수량및내역_가시설구간수량집계_수량(H)" xfId="1107"/>
    <cellStyle name="_적격(화산) _태평동 실행내역서" xfId="1111"/>
    <cellStyle name="_적격(화산) _태평동도급내역(Rev.2)-12.26" xfId="1112"/>
    <cellStyle name="_전력1공구설계변경" xfId="1113"/>
    <cellStyle name="_전력간선" xfId="1114"/>
    <cellStyle name="_전력제어 설비공사" xfId="1115"/>
    <cellStyle name="_정산-1,2층일반전기" xfId="1116"/>
    <cellStyle name="_정산세부내역(건설사정)" xfId="1117"/>
    <cellStyle name="_정산일반전기공사" xfId="1118"/>
    <cellStyle name="_제목" xfId="1119"/>
    <cellStyle name="_제목_내역서" xfId="1120"/>
    <cellStyle name="_조명제어-영등포점" xfId="1121"/>
    <cellStyle name="_준공-약전설비공사" xfId="1122"/>
    <cellStyle name="_지정과제1분기실적(확정990408)" xfId="1123"/>
    <cellStyle name="_지정과제1분기실적(확정990408)_1" xfId="1124"/>
    <cellStyle name="_지정과제2차심의list" xfId="1135"/>
    <cellStyle name="_지정과제2차심의list_1" xfId="1136"/>
    <cellStyle name="_지정과제2차심의list_2" xfId="1137"/>
    <cellStyle name="_지정과제2차심의결과" xfId="1125"/>
    <cellStyle name="_지정과제2차심의결과(금액조정후최종)" xfId="1126"/>
    <cellStyle name="_지정과제2차심의결과(금액조정후최종)_1" xfId="1127"/>
    <cellStyle name="_지정과제2차심의결과(금액조정후최종)_1_경영개선실적보고(전주공장)" xfId="1128"/>
    <cellStyle name="_지정과제2차심의결과(금액조정후최종)_1_별첨1_2" xfId="1129"/>
    <cellStyle name="_지정과제2차심의결과(금액조정후최종)_1_제안과제집계표(공장전체)" xfId="1130"/>
    <cellStyle name="_지정과제2차심의결과(금액조정후최종)_경영개선실적보고(전주공장)" xfId="1131"/>
    <cellStyle name="_지정과제2차심의결과(금액조정후최종)_별첨1_2" xfId="1132"/>
    <cellStyle name="_지정과제2차심의결과(금액조정후최종)_제안과제집계표(공장전체)" xfId="1133"/>
    <cellStyle name="_지정과제2차심의결과_1" xfId="1134"/>
    <cellStyle name="_집중관리(981231)" xfId="1138"/>
    <cellStyle name="_집중관리(981231)_1" xfId="1139"/>
    <cellStyle name="_집중관리(지정과제및 양식)" xfId="1140"/>
    <cellStyle name="_집중관리(지정과제및 양식)_1" xfId="1141"/>
    <cellStyle name="_집행갑지 " xfId="1142"/>
    <cellStyle name="_집행갑지 _1.방수공사" xfId="1143"/>
    <cellStyle name="_집행갑지 _1.방수공사_1.흙막이공사 - 견적대비조서(입찰)" xfId="1144"/>
    <cellStyle name="_집행갑지 _1.흙막이공사 - 견적대비조서(입찰)" xfId="1145"/>
    <cellStyle name="_집행갑지 _공내역서" xfId="1146"/>
    <cellStyle name="_집행갑지 _공내역서_사본 - ☆태평동  도급내역" xfId="1147"/>
    <cellStyle name="_집행갑지 _공내역서_수원율전 실행내역" xfId="1148"/>
    <cellStyle name="_집행갑지 _공내역서_수원율전 실행내역 검토안" xfId="1149"/>
    <cellStyle name="_집행갑지 _공내역서_수원율전 실행내역 검토안_사본 - ☆태평동  도급내역" xfId="1150"/>
    <cellStyle name="_집행갑지 _공내역서_수원율전 실행내역 검토안_수원율전 실행내역" xfId="1151"/>
    <cellStyle name="_집행갑지 _공내역서_수원율전 실행내역 검토안_수원율전 실행내역 검토안" xfId="1152"/>
    <cellStyle name="_집행갑지 _공내역서_수원율전 실행내역 검토안_수원율전 실행내역 검토안_사본 - ☆태평동  도급내역" xfId="1153"/>
    <cellStyle name="_집행갑지 _공내역서_수원율전 실행내역 검토안_수원율전 실행내역 검토안_수정구 태평동 주상복합 실행내역 검토안" xfId="1154"/>
    <cellStyle name="_집행갑지 _공내역서_수원율전 실행내역 검토안_수원율전 실행내역 검토안_태평동 실행내역서" xfId="1155"/>
    <cellStyle name="_집행갑지 _공내역서_수원율전 실행내역 검토안_수원율전 실행내역 검토안_태평동도급내역(Rev.2)-12.26" xfId="1156"/>
    <cellStyle name="_집행갑지 _공내역서_수원율전 실행내역 검토안_수정구 태평동 주상복합 실행내역 검토안" xfId="1157"/>
    <cellStyle name="_집행갑지 _공내역서_수원율전 실행내역 검토안_태평동 실행내역서" xfId="1158"/>
    <cellStyle name="_집행갑지 _공내역서_수원율전 실행내역 검토안_태평동도급내역(Rev.2)-12.26" xfId="1159"/>
    <cellStyle name="_집행갑지 _공내역서_수원율전조합" xfId="1160"/>
    <cellStyle name="_집행갑지 _공내역서_수원율전조합_사본 - ☆태평동  도급내역" xfId="1161"/>
    <cellStyle name="_집행갑지 _공내역서_수원율전조합_수원율전 실행내역" xfId="1162"/>
    <cellStyle name="_집행갑지 _공내역서_수원율전조합_수원율전 실행내역 검토안" xfId="1163"/>
    <cellStyle name="_집행갑지 _공내역서_수원율전조합_수원율전 실행내역 검토안_사본 - ☆태평동  도급내역" xfId="1164"/>
    <cellStyle name="_집행갑지 _공내역서_수원율전조합_수원율전 실행내역 검토안_수정구 태평동 주상복합 실행내역 검토안" xfId="1165"/>
    <cellStyle name="_집행갑지 _공내역서_수원율전조합_수원율전 실행내역 검토안_태평동 실행내역서" xfId="1166"/>
    <cellStyle name="_집행갑지 _공내역서_수원율전조합_수원율전 실행내역 검토안_태평동도급내역(Rev.2)-12.26" xfId="1167"/>
    <cellStyle name="_집행갑지 _공내역서_수원율전조합_수정구 태평동 주상복합 실행내역 검토안" xfId="1168"/>
    <cellStyle name="_집행갑지 _공내역서_수원율전조합_태평동 실행내역서" xfId="1169"/>
    <cellStyle name="_집행갑지 _공내역서_수원율전조합_태평동도급내역(Rev.2)-12.26" xfId="1170"/>
    <cellStyle name="_집행갑지 _공내역서_수정구 태평동 주상복합 실행내역 검토안" xfId="1171"/>
    <cellStyle name="_집행갑지 _공내역서_태평동 실행내역서" xfId="1172"/>
    <cellStyle name="_집행갑지 _공내역서_태평동도급내역(Rev.2)-12.26" xfId="1173"/>
    <cellStyle name="_집행갑지 _공내역서-창호" xfId="1174"/>
    <cellStyle name="_집행갑지 _공내역서-창호_사본 - ☆태평동  도급내역" xfId="1175"/>
    <cellStyle name="_집행갑지 _공내역서-창호_수원율전 실행내역" xfId="1176"/>
    <cellStyle name="_집행갑지 _공내역서-창호_수원율전 실행내역 검토안" xfId="1177"/>
    <cellStyle name="_집행갑지 _공내역서-창호_수원율전 실행내역 검토안_사본 - ☆태평동  도급내역" xfId="1178"/>
    <cellStyle name="_집행갑지 _공내역서-창호_수원율전 실행내역 검토안_수원율전 실행내역" xfId="1179"/>
    <cellStyle name="_집행갑지 _공내역서-창호_수원율전 실행내역 검토안_수원율전 실행내역 검토안" xfId="1180"/>
    <cellStyle name="_집행갑지 _공내역서-창호_수원율전 실행내역 검토안_수원율전 실행내역 검토안_사본 - ☆태평동  도급내역" xfId="1181"/>
    <cellStyle name="_집행갑지 _공내역서-창호_수원율전 실행내역 검토안_수원율전 실행내역 검토안_수정구 태평동 주상복합 실행내역 검토안" xfId="1182"/>
    <cellStyle name="_집행갑지 _공내역서-창호_수원율전 실행내역 검토안_수원율전 실행내역 검토안_태평동 실행내역서" xfId="1183"/>
    <cellStyle name="_집행갑지 _공내역서-창호_수원율전 실행내역 검토안_수원율전 실행내역 검토안_태평동도급내역(Rev.2)-12.26" xfId="1184"/>
    <cellStyle name="_집행갑지 _공내역서-창호_수원율전 실행내역 검토안_수정구 태평동 주상복합 실행내역 검토안" xfId="1185"/>
    <cellStyle name="_집행갑지 _공내역서-창호_수원율전 실행내역 검토안_태평동 실행내역서" xfId="1186"/>
    <cellStyle name="_집행갑지 _공내역서-창호_수원율전 실행내역 검토안_태평동도급내역(Rev.2)-12.26" xfId="1187"/>
    <cellStyle name="_집행갑지 _공내역서-창호_수원율전조합" xfId="1188"/>
    <cellStyle name="_집행갑지 _공내역서-창호_수원율전조합_사본 - ☆태평동  도급내역" xfId="1189"/>
    <cellStyle name="_집행갑지 _공내역서-창호_수원율전조합_수원율전 실행내역" xfId="1190"/>
    <cellStyle name="_집행갑지 _공내역서-창호_수원율전조합_수원율전 실행내역 검토안" xfId="1191"/>
    <cellStyle name="_집행갑지 _공내역서-창호_수원율전조합_수원율전 실행내역 검토안_사본 - ☆태평동  도급내역" xfId="1192"/>
    <cellStyle name="_집행갑지 _공내역서-창호_수원율전조합_수원율전 실행내역 검토안_수정구 태평동 주상복합 실행내역 검토안" xfId="1193"/>
    <cellStyle name="_집행갑지 _공내역서-창호_수원율전조합_수원율전 실행내역 검토안_태평동 실행내역서" xfId="1194"/>
    <cellStyle name="_집행갑지 _공내역서-창호_수원율전조합_수원율전 실행내역 검토안_태평동도급내역(Rev.2)-12.26" xfId="1195"/>
    <cellStyle name="_집행갑지 _공내역서-창호_수원율전조합_수정구 태평동 주상복합 실행내역 검토안" xfId="1196"/>
    <cellStyle name="_집행갑지 _공내역서-창호_수원율전조합_태평동 실행내역서" xfId="1197"/>
    <cellStyle name="_집행갑지 _공내역서-창호_수원율전조합_태평동도급내역(Rev.2)-12.26" xfId="1198"/>
    <cellStyle name="_집행갑지 _공내역서-창호_수정구 태평동 주상복합 실행내역 검토안" xfId="1199"/>
    <cellStyle name="_집행갑지 _공내역서-창호_태평동 실행내역서" xfId="1200"/>
    <cellStyle name="_집행갑지 _공내역서-창호_태평동도급내역(Rev.2)-12.26" xfId="1201"/>
    <cellStyle name="_집행갑지 _공내역서-창호분개" xfId="1202"/>
    <cellStyle name="_집행갑지 _공내역서-창호분개_사본 - ☆태평동  도급내역" xfId="1203"/>
    <cellStyle name="_집행갑지 _공내역서-창호분개_수원율전 실행내역" xfId="1204"/>
    <cellStyle name="_집행갑지 _공내역서-창호분개_수원율전 실행내역 검토안" xfId="1205"/>
    <cellStyle name="_집행갑지 _공내역서-창호분개_수원율전 실행내역 검토안_사본 - ☆태평동  도급내역" xfId="1206"/>
    <cellStyle name="_집행갑지 _공내역서-창호분개_수원율전 실행내역 검토안_수원율전 실행내역" xfId="1207"/>
    <cellStyle name="_집행갑지 _공내역서-창호분개_수원율전 실행내역 검토안_수원율전 실행내역 검토안" xfId="1208"/>
    <cellStyle name="_집행갑지 _공내역서-창호분개_수원율전 실행내역 검토안_수원율전 실행내역 검토안_사본 - ☆태평동  도급내역" xfId="1209"/>
    <cellStyle name="_집행갑지 _공내역서-창호분개_수원율전 실행내역 검토안_수원율전 실행내역 검토안_수정구 태평동 주상복합 실행내역 검토안" xfId="1210"/>
    <cellStyle name="_집행갑지 _공내역서-창호분개_수원율전 실행내역 검토안_수원율전 실행내역 검토안_태평동 실행내역서" xfId="1211"/>
    <cellStyle name="_집행갑지 _공내역서-창호분개_수원율전 실행내역 검토안_수원율전 실행내역 검토안_태평동도급내역(Rev.2)-12.26" xfId="1212"/>
    <cellStyle name="_집행갑지 _공내역서-창호분개_수원율전 실행내역 검토안_수정구 태평동 주상복합 실행내역 검토안" xfId="1213"/>
    <cellStyle name="_집행갑지 _공내역서-창호분개_수원율전 실행내역 검토안_태평동 실행내역서" xfId="1214"/>
    <cellStyle name="_집행갑지 _공내역서-창호분개_수원율전 실행내역 검토안_태평동도급내역(Rev.2)-12.26" xfId="1215"/>
    <cellStyle name="_집행갑지 _공내역서-창호분개_수원율전조합" xfId="1216"/>
    <cellStyle name="_집행갑지 _공내역서-창호분개_수원율전조합_사본 - ☆태평동  도급내역" xfId="1217"/>
    <cellStyle name="_집행갑지 _공내역서-창호분개_수원율전조합_수원율전 실행내역" xfId="1218"/>
    <cellStyle name="_집행갑지 _공내역서-창호분개_수원율전조합_수원율전 실행내역 검토안" xfId="1219"/>
    <cellStyle name="_집행갑지 _공내역서-창호분개_수원율전조합_수원율전 실행내역 검토안_사본 - ☆태평동  도급내역" xfId="1220"/>
    <cellStyle name="_집행갑지 _공내역서-창호분개_수원율전조합_수원율전 실행내역 검토안_수정구 태평동 주상복합 실행내역 검토안" xfId="1221"/>
    <cellStyle name="_집행갑지 _공내역서-창호분개_수원율전조합_수원율전 실행내역 검토안_태평동 실행내역서" xfId="1222"/>
    <cellStyle name="_집행갑지 _공내역서-창호분개_수원율전조합_수원율전 실행내역 검토안_태평동도급내역(Rev.2)-12.26" xfId="1223"/>
    <cellStyle name="_집행갑지 _공내역서-창호분개_수원율전조합_수정구 태평동 주상복합 실행내역 검토안" xfId="1224"/>
    <cellStyle name="_집행갑지 _공내역서-창호분개_수원율전조합_태평동 실행내역서" xfId="1225"/>
    <cellStyle name="_집행갑지 _공내역서-창호분개_수원율전조합_태평동도급내역(Rev.2)-12.26" xfId="1226"/>
    <cellStyle name="_집행갑지 _공내역서-창호분개_수정구 태평동 주상복합 실행내역 검토안" xfId="1227"/>
    <cellStyle name="_집행갑지 _공내역서-창호분개_태평동 실행내역서" xfId="1228"/>
    <cellStyle name="_집행갑지 _공내역서-창호분개_태평동도급내역(Rev.2)-12.26" xfId="1229"/>
    <cellStyle name="_집행갑지 _사본 - ☆태평동  도급내역" xfId="1230"/>
    <cellStyle name="_집행갑지 _수원율전 실행내역" xfId="1231"/>
    <cellStyle name="_집행갑지 _수원율전 실행내역 검토안" xfId="1232"/>
    <cellStyle name="_집행갑지 _수원율전 실행내역 검토안_사본 - ☆태평동  도급내역" xfId="1233"/>
    <cellStyle name="_집행갑지 _수원율전 실행내역 검토안_수원율전 실행내역" xfId="1234"/>
    <cellStyle name="_집행갑지 _수원율전 실행내역 검토안_수원율전 실행내역 검토안" xfId="1235"/>
    <cellStyle name="_집행갑지 _수원율전 실행내역 검토안_수원율전 실행내역 검토안_사본 - ☆태평동  도급내역" xfId="1236"/>
    <cellStyle name="_집행갑지 _수원율전 실행내역 검토안_수원율전 실행내역 검토안_수정구 태평동 주상복합 실행내역 검토안" xfId="1237"/>
    <cellStyle name="_집행갑지 _수원율전 실행내역 검토안_수원율전 실행내역 검토안_태평동 실행내역서" xfId="1238"/>
    <cellStyle name="_집행갑지 _수원율전 실행내역 검토안_수원율전 실행내역 검토안_태평동도급내역(Rev.2)-12.26" xfId="1239"/>
    <cellStyle name="_집행갑지 _수원율전 실행내역 검토안_수정구 태평동 주상복합 실행내역 검토안" xfId="1240"/>
    <cellStyle name="_집행갑지 _수원율전 실행내역 검토안_태평동 실행내역서" xfId="1241"/>
    <cellStyle name="_집행갑지 _수원율전 실행내역 검토안_태평동도급내역(Rev.2)-12.26" xfId="1242"/>
    <cellStyle name="_집행갑지 _수원율전조합" xfId="1243"/>
    <cellStyle name="_집행갑지 _수원율전조합_사본 - ☆태평동  도급내역" xfId="1244"/>
    <cellStyle name="_집행갑지 _수원율전조합_수원율전 실행내역" xfId="1245"/>
    <cellStyle name="_집행갑지 _수원율전조합_수원율전 실행내역 검토안" xfId="1246"/>
    <cellStyle name="_집행갑지 _수원율전조합_수원율전 실행내역 검토안_사본 - ☆태평동  도급내역" xfId="1247"/>
    <cellStyle name="_집행갑지 _수원율전조합_수원율전 실행내역 검토안_수정구 태평동 주상복합 실행내역 검토안" xfId="1248"/>
    <cellStyle name="_집행갑지 _수원율전조합_수원율전 실행내역 검토안_태평동 실행내역서" xfId="1249"/>
    <cellStyle name="_집행갑지 _수원율전조합_수원율전 실행내역 검토안_태평동도급내역(Rev.2)-12.26" xfId="1250"/>
    <cellStyle name="_집행갑지 _수원율전조합_수정구 태평동 주상복합 실행내역 검토안" xfId="1251"/>
    <cellStyle name="_집행갑지 _수원율전조합_태평동 실행내역서" xfId="1252"/>
    <cellStyle name="_집행갑지 _수원율전조합_태평동도급내역(Rev.2)-12.26" xfId="1253"/>
    <cellStyle name="_집행갑지 _수정구 태평동 주상복합 실행내역 검토안" xfId="1254"/>
    <cellStyle name="_집행갑지 _지붕공사" xfId="1255"/>
    <cellStyle name="_집행갑지 _지붕공사_1.흙막이공사 - 견적대비조서(입찰)" xfId="1256"/>
    <cellStyle name="_집행갑지 _지붕공사_사본 - ☆태평동  도급내역" xfId="1257"/>
    <cellStyle name="_집행갑지 _지붕공사_수원율전 실행내역" xfId="1258"/>
    <cellStyle name="_집행갑지 _지붕공사_수원율전 실행내역 검토안" xfId="1259"/>
    <cellStyle name="_집행갑지 _지붕공사_수원율전 실행내역 검토안_사본 - ☆태평동  도급내역" xfId="1260"/>
    <cellStyle name="_집행갑지 _지붕공사_수원율전 실행내역 검토안_수원율전 실행내역" xfId="1261"/>
    <cellStyle name="_집행갑지 _지붕공사_수원율전 실행내역 검토안_수원율전 실행내역 검토안" xfId="1262"/>
    <cellStyle name="_집행갑지 _지붕공사_수원율전 실행내역 검토안_수원율전 실행내역 검토안_사본 - ☆태평동  도급내역" xfId="1263"/>
    <cellStyle name="_집행갑지 _지붕공사_수원율전 실행내역 검토안_수원율전 실행내역 검토안_수정구 태평동 주상복합 실행내역 검토안" xfId="1264"/>
    <cellStyle name="_집행갑지 _지붕공사_수원율전 실행내역 검토안_수원율전 실행내역 검토안_태평동 실행내역서" xfId="1265"/>
    <cellStyle name="_집행갑지 _지붕공사_수원율전 실행내역 검토안_수원율전 실행내역 검토안_태평동도급내역(Rev.2)-12.26" xfId="1266"/>
    <cellStyle name="_집행갑지 _지붕공사_수원율전 실행내역 검토안_수정구 태평동 주상복합 실행내역 검토안" xfId="1267"/>
    <cellStyle name="_집행갑지 _지붕공사_수원율전 실행내역 검토안_태평동 실행내역서" xfId="1268"/>
    <cellStyle name="_집행갑지 _지붕공사_수원율전 실행내역 검토안_태평동도급내역(Rev.2)-12.26" xfId="1269"/>
    <cellStyle name="_집행갑지 _지붕공사_수원율전조합" xfId="1270"/>
    <cellStyle name="_집행갑지 _지붕공사_수원율전조합_사본 - ☆태평동  도급내역" xfId="1271"/>
    <cellStyle name="_집행갑지 _지붕공사_수원율전조합_수원율전 실행내역" xfId="1272"/>
    <cellStyle name="_집행갑지 _지붕공사_수원율전조합_수원율전 실행내역 검토안" xfId="1273"/>
    <cellStyle name="_집행갑지 _지붕공사_수원율전조합_수원율전 실행내역 검토안_사본 - ☆태평동  도급내역" xfId="1274"/>
    <cellStyle name="_집행갑지 _지붕공사_수원율전조합_수원율전 실행내역 검토안_수정구 태평동 주상복합 실행내역 검토안" xfId="1275"/>
    <cellStyle name="_집행갑지 _지붕공사_수원율전조합_수원율전 실행내역 검토안_태평동 실행내역서" xfId="1276"/>
    <cellStyle name="_집행갑지 _지붕공사_수원율전조합_수원율전 실행내역 검토안_태평동도급내역(Rev.2)-12.26" xfId="1277"/>
    <cellStyle name="_집행갑지 _지붕공사_수원율전조합_수정구 태평동 주상복합 실행내역 검토안" xfId="1278"/>
    <cellStyle name="_집행갑지 _지붕공사_수원율전조합_태평동 실행내역서" xfId="1279"/>
    <cellStyle name="_집행갑지 _지붕공사_수원율전조합_태평동도급내역(Rev.2)-12.26" xfId="1280"/>
    <cellStyle name="_집행갑지 _지붕공사_수정구 태평동 주상복합 실행내역 검토안" xfId="1281"/>
    <cellStyle name="_집행갑지 _지붕공사_태평동 실행내역서" xfId="1282"/>
    <cellStyle name="_집행갑지 _지붕공사_태평동도급내역(Rev.2)-12.26" xfId="1283"/>
    <cellStyle name="_집행갑지 _태평동 실행내역서" xfId="1284"/>
    <cellStyle name="_집행갑지 _태평동도급내역(Rev.2)-12.26" xfId="1285"/>
    <cellStyle name="_최종수량및내역" xfId="1286"/>
    <cellStyle name="_최종수량및내역_가시설구간수량집계" xfId="1287"/>
    <cellStyle name="_최종수량및내역_가시설구간수량집계_Book1" xfId="1295"/>
    <cellStyle name="_최종수량및내역_가시설구간수량집계_Book2" xfId="1296"/>
    <cellStyle name="_최종수량및내역_가시설구간수량집계_Book5" xfId="1297"/>
    <cellStyle name="_최종수량및내역_가시설구간수량집계_가시설구간수량집계(73대형~주민복지관)" xfId="1288"/>
    <cellStyle name="_최종수량및내역_가시설구간수량집계_가시설수량" xfId="1289"/>
    <cellStyle name="_최종수량및내역_가시설구간수량집계_가시설수량(1안)" xfId="1290"/>
    <cellStyle name="_최종수량및내역_가시설구간수량집계_가시설수량(앵커)" xfId="1291"/>
    <cellStyle name="_최종수량및내역_가시설구간수량집계_가시설수량00" xfId="1292"/>
    <cellStyle name="_최종수량및내역_가시설구간수량집계_가시설수량1" xfId="1293"/>
    <cellStyle name="_최종수량및내역_가시설구간수량집계_수량(H)" xfId="1294"/>
    <cellStyle name="_충주공용버스터미널" xfId="1298"/>
    <cellStyle name="_충주점" xfId="1299"/>
    <cellStyle name="_투찰내역" xfId="1300"/>
    <cellStyle name="_평화중학교 신축 및 부지정지공사(검토용)" xfId="1301"/>
    <cellStyle name="_포항점1공구변경내역서" xfId="1302"/>
    <cellStyle name="_포항점내역(건설본부)" xfId="1303"/>
    <cellStyle name="_한서초(정문)수정3" xfId="1304"/>
    <cellStyle name="_한전연구견적" xfId="1305"/>
    <cellStyle name="_현설(자재부)" xfId="1306"/>
    <cellStyle name="_호텔동 임시동력공사" xfId="1307"/>
    <cellStyle name="_호텔약전전기공사(1공구)-발의" xfId="1308"/>
    <cellStyle name="_화명 일반전기(금양) 정산" xfId="1309"/>
    <cellStyle name="_화명통신정산" xfId="1310"/>
    <cellStyle name="_화장지구 이주택지 조성공사(전기)" xfId="1311"/>
    <cellStyle name="’E‰Y [0.00]_laroux" xfId="1459"/>
    <cellStyle name="’E‰Y_laroux" xfId="1460"/>
    <cellStyle name="¤@?e_TEST-1 " xfId="1463"/>
    <cellStyle name="△백분율" xfId="1461"/>
    <cellStyle name="△콤마" xfId="1462"/>
    <cellStyle name="æØè [0.00]_Region Orders (2)" xfId="1837"/>
    <cellStyle name="æØè_Region Orders (2)" xfId="1838"/>
    <cellStyle name="ÊÝ [0.00]_Region Orders (2)" xfId="1896"/>
    <cellStyle name="ÊÝ_Region Orders (2)" xfId="1897"/>
    <cellStyle name="W_Pacific Region P&amp;L" xfId="1955"/>
    <cellStyle name="0.0" xfId="1464"/>
    <cellStyle name="0.00" xfId="1465"/>
    <cellStyle name="1" xfId="1466"/>
    <cellStyle name="1_내덕1+신안+능동" xfId="1467"/>
    <cellStyle name="1_내덕1초교 내역서(투찰)" xfId="1468"/>
    <cellStyle name="1_대전비례초교(건축)(1)" xfId="1469"/>
    <cellStyle name="1_비래초-(1차분)" xfId="1470"/>
    <cellStyle name="1_송정리역사(토목완료林)" xfId="1471"/>
    <cellStyle name="1_시민계략공사" xfId="1472"/>
    <cellStyle name="1_시민계략공사_1내역서(전기)" xfId="1473"/>
    <cellStyle name="1_시민계략공사_2004년1월 전기 단가" xfId="1474"/>
    <cellStyle name="1_시민계략공사_내역서(전기)" xfId="1475"/>
    <cellStyle name="1_시민계략공사_내역서(통신)" xfId="1476"/>
    <cellStyle name="1_시민계략공사_전기-한남" xfId="1477"/>
    <cellStyle name="1_시민계략공사_전기-한남_1내역서(전기)" xfId="1478"/>
    <cellStyle name="1_시민계략공사_전기-한남_2004년1월 전기 단가" xfId="1479"/>
    <cellStyle name="1_시민계략공사_전기-한남_내역서(전기)" xfId="1480"/>
    <cellStyle name="1_시민계략공사_전기-한남_내역서(통신)" xfId="1481"/>
    <cellStyle name="1_시민계략공사_전기-한남_정읍 00병원 신축 전기공사" xfId="1482"/>
    <cellStyle name="1_시민계략공사_전기-한남_평촌마을회관전기내역서" xfId="1483"/>
    <cellStyle name="1_시민계략공사_정읍 00병원 신축 전기공사" xfId="1484"/>
    <cellStyle name="1_시민계략공사_평촌마을회관전기내역서" xfId="1485"/>
    <cellStyle name="1_신정고등학교(삼능)~투찰" xfId="1486"/>
    <cellStyle name="1_신정고등학교(송촌)~투찰" xfId="1487"/>
    <cellStyle name="1_전주용소 초 중교 산출내역서" xfId="1488"/>
    <cellStyle name="2" xfId="1489"/>
    <cellStyle name="A¨­￠￢￠O [0]_INQUIRY ￠?￥i¨u¡AAⓒ￢Aⓒª " xfId="1814"/>
    <cellStyle name="A¨­￠￢￠O_INQUIRY ￠?￥i¨u¡AAⓒ￢Aⓒª " xfId="1815"/>
    <cellStyle name="Aee­ " xfId="1816"/>
    <cellStyle name="AeE­ [0]_´a´cAO¿ø (B4) (2)" xfId="1817"/>
    <cellStyle name="ÅëÈ­ [0]_¸ðÇü¸·" xfId="1818"/>
    <cellStyle name="AeE­ [0]_¼oAI¼º " xfId="1819"/>
    <cellStyle name="ÅëÈ­ [0]_¼öÀÍ¼º " xfId="1820"/>
    <cellStyle name="AeE­ [0]_¼oAI¼º _건대병원 일반전기" xfId="1821"/>
    <cellStyle name="ÅëÈ­ [0]_Á¤»ê¼­°©Áö" xfId="1822"/>
    <cellStyle name="AeE­ [0]_AMT " xfId="1823"/>
    <cellStyle name="ÅëÈ­ [0]_laroux" xfId="1824"/>
    <cellStyle name="AeE­ [0]_PERSONAL" xfId="1825"/>
    <cellStyle name="AeE­_´a´cAO¿ø (B4) (2)" xfId="1826"/>
    <cellStyle name="ÅëÈ­_¸ðÇü¸·" xfId="1827"/>
    <cellStyle name="AeE­_¼oAI¼º " xfId="1828"/>
    <cellStyle name="ÅëÈ­_¼öÀÍ¼º " xfId="1829"/>
    <cellStyle name="AeE­_¼oAI¼º _건대병원 일반전기" xfId="1830"/>
    <cellStyle name="ÅëÈ­_Á¤»ê¼­°©Áö" xfId="1831"/>
    <cellStyle name="AeE­_AMT " xfId="1832"/>
    <cellStyle name="ÅëÈ­_laroux" xfId="1833"/>
    <cellStyle name="AeE­_PERSONAL" xfId="1834"/>
    <cellStyle name="AeE¡ⓒ [0]_INQUIRY ￠?￥i¨u¡AAⓒ￢Aⓒª " xfId="1835"/>
    <cellStyle name="AeE¡ⓒ_INQUIRY ￠?￥i¨u¡AAⓒ￢Aⓒª " xfId="1836"/>
    <cellStyle name="ALIGNMENT" xfId="1839"/>
    <cellStyle name="args.style" xfId="1840"/>
    <cellStyle name="AÞ¸¶ [0]_´a´cAO¿ø (B4) (2)" xfId="1841"/>
    <cellStyle name="ÄÞ¸¶ [0]_¸ðÇü¸·" xfId="1842"/>
    <cellStyle name="AÞ¸¶ [0]_¼oAI¼º " xfId="1843"/>
    <cellStyle name="ÄÞ¸¶ [0]_¼öÀÍ¼º " xfId="1844"/>
    <cellStyle name="AÞ¸¶ [0]_¼oAI¼º _건대병원 일반전기" xfId="1845"/>
    <cellStyle name="ÄÞ¸¶ [0]_Á¤»ê¼­°©Áö" xfId="1846"/>
    <cellStyle name="AÞ¸¶ [0]_AN°y(1.25) " xfId="1847"/>
    <cellStyle name="ÄÞ¸¶ [0]_laroux" xfId="1848"/>
    <cellStyle name="AÞ¸¶_´a´cAO¿ø (B4) (2)" xfId="1849"/>
    <cellStyle name="ÄÞ¸¶_¸ðÇü¸·" xfId="1850"/>
    <cellStyle name="AÞ¸¶_¼oAI¼º " xfId="1851"/>
    <cellStyle name="ÄÞ¸¶_¼öÀÍ¼º " xfId="1852"/>
    <cellStyle name="AÞ¸¶_¼oAI¼º _건대병원 일반전기" xfId="1853"/>
    <cellStyle name="ÄÞ¸¶_Á¤»ê¼­°©Áö" xfId="1854"/>
    <cellStyle name="AÞ¸¶_AN°y(1.25) " xfId="1855"/>
    <cellStyle name="ÄÞ¸¶_laroux" xfId="1856"/>
    <cellStyle name="body" xfId="1857"/>
    <cellStyle name="C¡IA¨ª_¡ic¨u¡A¨￢I¨￢¡Æ AN¡Æe " xfId="1858"/>
    <cellStyle name="C￥AØ_  FAB AIA¤  " xfId="1859"/>
    <cellStyle name="Ç¥ÁØ_¸ðÇü¸·" xfId="1860"/>
    <cellStyle name="C￥AØ_¿μ¾÷CoE² " xfId="1861"/>
    <cellStyle name="Ç¥ÁØ_°¡¼³" xfId="1862"/>
    <cellStyle name="C￥AØ_°­´c (2)" xfId="1863"/>
    <cellStyle name="Ç¥ÁØ_°­´ç (2)" xfId="1864"/>
    <cellStyle name="C￥AØ_0N-HANDLING " xfId="1865"/>
    <cellStyle name="Ç¥ÁØ_0N-HANDLING " xfId="1866"/>
    <cellStyle name="C￥AØ_¾c½A " xfId="1867"/>
    <cellStyle name="Ç¥ÁØ_5-1±¤°í " xfId="1868"/>
    <cellStyle name="C￥AØ_95³aAN°y¼o·R " xfId="1869"/>
    <cellStyle name="Ç¥ÁØ_Áý°èÇ¥(2¿ù) " xfId="1870"/>
    <cellStyle name="C￥AØ_PERSONAL" xfId="1871"/>
    <cellStyle name="Calc Currency (0)" xfId="1872"/>
    <cellStyle name="category" xfId="1873"/>
    <cellStyle name="Comma" xfId="1874"/>
    <cellStyle name="Comma [0]" xfId="1875"/>
    <cellStyle name="comma zerodec" xfId="1876"/>
    <cellStyle name="Comma_ SG&amp;A Bridge " xfId="1877"/>
    <cellStyle name="Comma0" xfId="1878"/>
    <cellStyle name="Copied" xfId="1879"/>
    <cellStyle name="COST1" xfId="1880"/>
    <cellStyle name="Curre~cy [0]_MATERAL2" xfId="1881"/>
    <cellStyle name="Curren?_x0012_퐀_x0017_?" xfId="1882"/>
    <cellStyle name="Currency" xfId="1883"/>
    <cellStyle name="Currency [0]" xfId="1884"/>
    <cellStyle name="Currency [0]͢laroux_1" xfId="1885"/>
    <cellStyle name="currency-$" xfId="1886"/>
    <cellStyle name="Currency_ SG&amp;A Bridge " xfId="1887"/>
    <cellStyle name="Currency0" xfId="1888"/>
    <cellStyle name="Currency1" xfId="1889"/>
    <cellStyle name="Date" xfId="1890"/>
    <cellStyle name="Dezimal [0]_laroux" xfId="1891"/>
    <cellStyle name="Dezimal_laroux" xfId="1892"/>
    <cellStyle name="Dollar (zero dec)" xfId="1893"/>
    <cellStyle name="Entered" xfId="1894"/>
    <cellStyle name="Euro" xfId="1895"/>
    <cellStyle name="F2" xfId="1898"/>
    <cellStyle name="F3" xfId="1899"/>
    <cellStyle name="F4" xfId="1900"/>
    <cellStyle name="F5" xfId="1901"/>
    <cellStyle name="F6" xfId="1902"/>
    <cellStyle name="F7" xfId="1903"/>
    <cellStyle name="F8" xfId="1904"/>
    <cellStyle name="Fixed" xfId="1905"/>
    <cellStyle name="Followed Hyperlink" xfId="1906"/>
    <cellStyle name="Grey" xfId="1907"/>
    <cellStyle name="H1" xfId="1908"/>
    <cellStyle name="H2" xfId="1909"/>
    <cellStyle name="head" xfId="1910"/>
    <cellStyle name="head 1" xfId="1911"/>
    <cellStyle name="head 1-1" xfId="1912"/>
    <cellStyle name="HEADER" xfId="1913"/>
    <cellStyle name="Header1" xfId="1914"/>
    <cellStyle name="Header2" xfId="1915"/>
    <cellStyle name="Heading 1" xfId="1916"/>
    <cellStyle name="Heading 2" xfId="1917"/>
    <cellStyle name="Heading1" xfId="1918"/>
    <cellStyle name="Heading2" xfId="1919"/>
    <cellStyle name="Helv8_PFD4.XLS" xfId="1920"/>
    <cellStyle name="Hyperlink" xfId="1921"/>
    <cellStyle name="Input [yellow]" xfId="1922"/>
    <cellStyle name="Input Cells" xfId="1923"/>
    <cellStyle name="Linked Cells" xfId="1924"/>
    <cellStyle name="Milliers [0]_399GC10" xfId="1925"/>
    <cellStyle name="Milliers_399GC10" xfId="1926"/>
    <cellStyle name="Model" xfId="1927"/>
    <cellStyle name="Mon?aire [0]_399GC10" xfId="1928"/>
    <cellStyle name="Mon?aire_399GC10" xfId="1929"/>
    <cellStyle name="Monétaire [0]_CTC" xfId="1930"/>
    <cellStyle name="Monétaire_CTC" xfId="1931"/>
    <cellStyle name="no dec" xfId="1932"/>
    <cellStyle name="nohs" xfId="1933"/>
    <cellStyle name="Normal" xfId="1959"/>
    <cellStyle name="Normal - Style1" xfId="1935"/>
    <cellStyle name="Normal - 유형1" xfId="1934"/>
    <cellStyle name="Normal_ SG&amp;A Bridge " xfId="1936"/>
    <cellStyle name="oft Excel]_x000d__x000a_Comment=The open=/f lines load custom functions into the Paste Function list._x000d__x000a_Maximized=3_x000d__x000a_AutoFormat=" xfId="1937"/>
    <cellStyle name="per.style" xfId="1938"/>
    <cellStyle name="Percent" xfId="1939"/>
    <cellStyle name="Percent [2]" xfId="1940"/>
    <cellStyle name="Percent_2001-033(마그넷영등포점)" xfId="1941"/>
    <cellStyle name="pricing" xfId="1942"/>
    <cellStyle name="PSChar" xfId="1943"/>
    <cellStyle name="RevList" xfId="1944"/>
    <cellStyle name="Standard_laroux" xfId="1945"/>
    <cellStyle name="subhead" xfId="1946"/>
    <cellStyle name="Subtotal" xfId="1947"/>
    <cellStyle name="Title" xfId="1948"/>
    <cellStyle name="title [1]" xfId="1949"/>
    <cellStyle name="title [2]" xfId="1950"/>
    <cellStyle name="Total" xfId="1951"/>
    <cellStyle name="UM" xfId="1952"/>
    <cellStyle name="W?rung [0]_laroux" xfId="1953"/>
    <cellStyle name="W?rung_laroux" xfId="1954"/>
    <cellStyle name="견적_통신공사" xfId="1490"/>
    <cellStyle name="고정소숫점" xfId="1491"/>
    <cellStyle name="고정출력1" xfId="1492"/>
    <cellStyle name="고정출력2" xfId="1493"/>
    <cellStyle name="공사원가계산서(조경)" xfId="1494"/>
    <cellStyle name="기계" xfId="1495"/>
    <cellStyle name="날짜" xfId="1496"/>
    <cellStyle name="내역서" xfId="1497"/>
    <cellStyle name="단위" xfId="1498"/>
    <cellStyle name="달러" xfId="1499"/>
    <cellStyle name="뒤에 오는 하이퍼링크" xfId="1500"/>
    <cellStyle name="똿뗦먛귟 [0.00]_laroux" xfId="1501"/>
    <cellStyle name="똿뗦먛귟_laroux" xfId="1502"/>
    <cellStyle name="믅됞 [0.00]_laroux" xfId="1503"/>
    <cellStyle name="믅됞_laroux" xfId="1504"/>
    <cellStyle name="백분율" xfId="1957" builtinId="5"/>
    <cellStyle name="백분율 [0]" xfId="1505"/>
    <cellStyle name="백분율 [2]" xfId="1506"/>
    <cellStyle name="백분율 2" xfId="1507"/>
    <cellStyle name="백분율 2 2" xfId="1962"/>
    <cellStyle name="백분율 3" xfId="1508"/>
    <cellStyle name="병합 후 가운데 맞춤" xfId="1509"/>
    <cellStyle name="병합 후 가운데 정열" xfId="1510"/>
    <cellStyle name="분수" xfId="1511"/>
    <cellStyle name="뷭?_?긚??_1" xfId="1512"/>
    <cellStyle name="빨강" xfId="1513"/>
    <cellStyle name="설계변경" xfId="1514"/>
    <cellStyle name="설계서" xfId="1515"/>
    <cellStyle name="수량" xfId="1516"/>
    <cellStyle name="숫자(R)" xfId="1517"/>
    <cellStyle name="쉼표 [0]" xfId="1" builtinId="6"/>
    <cellStyle name="쉼표 [0] 2" xfId="6"/>
    <cellStyle name="쉼표 [0] 2 2" xfId="1518"/>
    <cellStyle name="쉼표 [0] 2 3" xfId="1963"/>
    <cellStyle name="쉼표 [0] 2 4" xfId="1961"/>
    <cellStyle name="쉼표 [0] 3" xfId="1519"/>
    <cellStyle name="쉼표 [0] 4" xfId="1520"/>
    <cellStyle name="쉼표 [0] 5" xfId="1521"/>
    <cellStyle name="쉼표 [0] 6" xfId="1522"/>
    <cellStyle name="쉼표 [0] 7" xfId="1523"/>
    <cellStyle name="쉼표 [0] 8" xfId="1524"/>
    <cellStyle name="쉼표 [0] 9" xfId="1525"/>
    <cellStyle name="스타일 1" xfId="1526"/>
    <cellStyle name="스타일 10" xfId="1527"/>
    <cellStyle name="스타일 100" xfId="1528"/>
    <cellStyle name="스타일 101" xfId="1529"/>
    <cellStyle name="스타일 102" xfId="1530"/>
    <cellStyle name="스타일 103" xfId="1531"/>
    <cellStyle name="스타일 104" xfId="1532"/>
    <cellStyle name="스타일 105" xfId="1533"/>
    <cellStyle name="스타일 106" xfId="1534"/>
    <cellStyle name="스타일 107" xfId="1535"/>
    <cellStyle name="스타일 108" xfId="1536"/>
    <cellStyle name="스타일 109" xfId="1537"/>
    <cellStyle name="스타일 11" xfId="1538"/>
    <cellStyle name="스타일 110" xfId="1539"/>
    <cellStyle name="스타일 111" xfId="1540"/>
    <cellStyle name="스타일 112" xfId="1541"/>
    <cellStyle name="스타일 113" xfId="1542"/>
    <cellStyle name="스타일 114" xfId="1543"/>
    <cellStyle name="스타일 115" xfId="1544"/>
    <cellStyle name="스타일 116" xfId="1545"/>
    <cellStyle name="스타일 117" xfId="1546"/>
    <cellStyle name="스타일 118" xfId="1547"/>
    <cellStyle name="스타일 119" xfId="1548"/>
    <cellStyle name="스타일 12" xfId="1549"/>
    <cellStyle name="스타일 120" xfId="1550"/>
    <cellStyle name="스타일 121" xfId="1551"/>
    <cellStyle name="스타일 122" xfId="1552"/>
    <cellStyle name="스타일 123" xfId="1553"/>
    <cellStyle name="스타일 124" xfId="1554"/>
    <cellStyle name="스타일 125" xfId="1555"/>
    <cellStyle name="스타일 126" xfId="1556"/>
    <cellStyle name="스타일 127" xfId="1557"/>
    <cellStyle name="스타일 128" xfId="1558"/>
    <cellStyle name="스타일 129" xfId="1559"/>
    <cellStyle name="스타일 13" xfId="1560"/>
    <cellStyle name="스타일 130" xfId="1561"/>
    <cellStyle name="스타일 131" xfId="1562"/>
    <cellStyle name="스타일 132" xfId="1563"/>
    <cellStyle name="스타일 133" xfId="1564"/>
    <cellStyle name="스타일 134" xfId="1565"/>
    <cellStyle name="스타일 135" xfId="1566"/>
    <cellStyle name="스타일 136" xfId="1567"/>
    <cellStyle name="스타일 137" xfId="1568"/>
    <cellStyle name="스타일 138" xfId="1569"/>
    <cellStyle name="스타일 139" xfId="1570"/>
    <cellStyle name="스타일 14" xfId="1571"/>
    <cellStyle name="스타일 140" xfId="1572"/>
    <cellStyle name="스타일 141" xfId="1573"/>
    <cellStyle name="스타일 142" xfId="1574"/>
    <cellStyle name="스타일 143" xfId="1575"/>
    <cellStyle name="스타일 144" xfId="1576"/>
    <cellStyle name="스타일 145" xfId="1577"/>
    <cellStyle name="스타일 146" xfId="1578"/>
    <cellStyle name="스타일 147" xfId="1579"/>
    <cellStyle name="스타일 148" xfId="1580"/>
    <cellStyle name="스타일 149" xfId="1581"/>
    <cellStyle name="스타일 15" xfId="1582"/>
    <cellStyle name="스타일 150" xfId="1583"/>
    <cellStyle name="스타일 151" xfId="1584"/>
    <cellStyle name="스타일 152" xfId="1585"/>
    <cellStyle name="스타일 153" xfId="1586"/>
    <cellStyle name="스타일 154" xfId="1587"/>
    <cellStyle name="스타일 155" xfId="1588"/>
    <cellStyle name="스타일 156" xfId="1589"/>
    <cellStyle name="스타일 157" xfId="1590"/>
    <cellStyle name="스타일 158" xfId="1591"/>
    <cellStyle name="스타일 159" xfId="1592"/>
    <cellStyle name="스타일 16" xfId="1593"/>
    <cellStyle name="스타일 160" xfId="1594"/>
    <cellStyle name="스타일 161" xfId="1595"/>
    <cellStyle name="스타일 162" xfId="1596"/>
    <cellStyle name="스타일 163" xfId="1597"/>
    <cellStyle name="스타일 164" xfId="1598"/>
    <cellStyle name="스타일 165" xfId="1599"/>
    <cellStyle name="스타일 166" xfId="1600"/>
    <cellStyle name="스타일 167" xfId="1601"/>
    <cellStyle name="스타일 168" xfId="1602"/>
    <cellStyle name="스타일 169" xfId="1603"/>
    <cellStyle name="스타일 17" xfId="1604"/>
    <cellStyle name="스타일 170" xfId="1605"/>
    <cellStyle name="스타일 171" xfId="1606"/>
    <cellStyle name="스타일 172" xfId="1607"/>
    <cellStyle name="스타일 173" xfId="1608"/>
    <cellStyle name="스타일 174" xfId="1609"/>
    <cellStyle name="스타일 175" xfId="1610"/>
    <cellStyle name="스타일 176" xfId="1611"/>
    <cellStyle name="스타일 177" xfId="1612"/>
    <cellStyle name="스타일 178" xfId="1613"/>
    <cellStyle name="스타일 179" xfId="1614"/>
    <cellStyle name="스타일 18" xfId="1615"/>
    <cellStyle name="스타일 180" xfId="1616"/>
    <cellStyle name="스타일 181" xfId="1617"/>
    <cellStyle name="스타일 182" xfId="1618"/>
    <cellStyle name="스타일 183" xfId="1619"/>
    <cellStyle name="스타일 184" xfId="1620"/>
    <cellStyle name="스타일 185" xfId="1621"/>
    <cellStyle name="스타일 186" xfId="1622"/>
    <cellStyle name="스타일 187" xfId="1623"/>
    <cellStyle name="스타일 188" xfId="1624"/>
    <cellStyle name="스타일 189" xfId="1625"/>
    <cellStyle name="스타일 19" xfId="1626"/>
    <cellStyle name="스타일 190" xfId="1627"/>
    <cellStyle name="스타일 191" xfId="1628"/>
    <cellStyle name="스타일 192" xfId="1629"/>
    <cellStyle name="스타일 193" xfId="1630"/>
    <cellStyle name="스타일 194" xfId="1631"/>
    <cellStyle name="스타일 195" xfId="1632"/>
    <cellStyle name="스타일 196" xfId="1633"/>
    <cellStyle name="스타일 197" xfId="1634"/>
    <cellStyle name="스타일 198" xfId="1635"/>
    <cellStyle name="스타일 199" xfId="1636"/>
    <cellStyle name="스타일 2" xfId="1637"/>
    <cellStyle name="스타일 20" xfId="1638"/>
    <cellStyle name="스타일 200" xfId="1639"/>
    <cellStyle name="스타일 201" xfId="1640"/>
    <cellStyle name="스타일 202" xfId="1641"/>
    <cellStyle name="스타일 203" xfId="1642"/>
    <cellStyle name="스타일 204" xfId="1643"/>
    <cellStyle name="스타일 205" xfId="1644"/>
    <cellStyle name="스타일 206" xfId="1645"/>
    <cellStyle name="스타일 207" xfId="1646"/>
    <cellStyle name="스타일 208" xfId="1647"/>
    <cellStyle name="스타일 209" xfId="1648"/>
    <cellStyle name="스타일 21" xfId="1649"/>
    <cellStyle name="스타일 210" xfId="1650"/>
    <cellStyle name="스타일 211" xfId="1651"/>
    <cellStyle name="스타일 212" xfId="1652"/>
    <cellStyle name="스타일 213" xfId="1653"/>
    <cellStyle name="스타일 214" xfId="1654"/>
    <cellStyle name="스타일 215" xfId="1655"/>
    <cellStyle name="스타일 216" xfId="1656"/>
    <cellStyle name="스타일 217" xfId="1657"/>
    <cellStyle name="스타일 218" xfId="1658"/>
    <cellStyle name="스타일 219" xfId="1659"/>
    <cellStyle name="스타일 22" xfId="1660"/>
    <cellStyle name="스타일 220" xfId="1661"/>
    <cellStyle name="스타일 221" xfId="1662"/>
    <cellStyle name="스타일 222" xfId="1663"/>
    <cellStyle name="스타일 223" xfId="1664"/>
    <cellStyle name="스타일 224" xfId="1665"/>
    <cellStyle name="스타일 225" xfId="1666"/>
    <cellStyle name="스타일 226" xfId="1667"/>
    <cellStyle name="스타일 227" xfId="1668"/>
    <cellStyle name="스타일 228" xfId="1669"/>
    <cellStyle name="스타일 229" xfId="1670"/>
    <cellStyle name="스타일 23" xfId="1671"/>
    <cellStyle name="스타일 230" xfId="1672"/>
    <cellStyle name="스타일 231" xfId="1673"/>
    <cellStyle name="스타일 232" xfId="1674"/>
    <cellStyle name="스타일 233" xfId="1675"/>
    <cellStyle name="스타일 234" xfId="1676"/>
    <cellStyle name="스타일 235" xfId="1677"/>
    <cellStyle name="스타일 236" xfId="1678"/>
    <cellStyle name="스타일 237" xfId="1679"/>
    <cellStyle name="스타일 238" xfId="1680"/>
    <cellStyle name="스타일 239" xfId="1681"/>
    <cellStyle name="스타일 24" xfId="1682"/>
    <cellStyle name="스타일 240" xfId="1683"/>
    <cellStyle name="스타일 241" xfId="1684"/>
    <cellStyle name="스타일 242" xfId="1685"/>
    <cellStyle name="스타일 243" xfId="1686"/>
    <cellStyle name="스타일 244" xfId="1687"/>
    <cellStyle name="스타일 245" xfId="1688"/>
    <cellStyle name="스타일 246" xfId="1689"/>
    <cellStyle name="스타일 247" xfId="1690"/>
    <cellStyle name="스타일 248" xfId="1691"/>
    <cellStyle name="스타일 249" xfId="1692"/>
    <cellStyle name="스타일 25" xfId="1693"/>
    <cellStyle name="스타일 250" xfId="1694"/>
    <cellStyle name="스타일 251" xfId="1695"/>
    <cellStyle name="스타일 252" xfId="1696"/>
    <cellStyle name="스타일 253" xfId="1697"/>
    <cellStyle name="스타일 254" xfId="1698"/>
    <cellStyle name="스타일 255" xfId="1699"/>
    <cellStyle name="스타일 26" xfId="1700"/>
    <cellStyle name="스타일 27" xfId="1701"/>
    <cellStyle name="스타일 28" xfId="1702"/>
    <cellStyle name="스타일 29" xfId="1703"/>
    <cellStyle name="스타일 3" xfId="1704"/>
    <cellStyle name="스타일 30" xfId="1705"/>
    <cellStyle name="스타일 31" xfId="1706"/>
    <cellStyle name="스타일 32" xfId="1707"/>
    <cellStyle name="스타일 33" xfId="1708"/>
    <cellStyle name="스타일 34" xfId="1709"/>
    <cellStyle name="스타일 35" xfId="1710"/>
    <cellStyle name="스타일 36" xfId="1711"/>
    <cellStyle name="스타일 37" xfId="1712"/>
    <cellStyle name="스타일 38" xfId="1713"/>
    <cellStyle name="스타일 39" xfId="1714"/>
    <cellStyle name="스타일 4" xfId="1715"/>
    <cellStyle name="스타일 40" xfId="1716"/>
    <cellStyle name="스타일 41" xfId="1717"/>
    <cellStyle name="스타일 42" xfId="1718"/>
    <cellStyle name="스타일 43" xfId="1719"/>
    <cellStyle name="스타일 44" xfId="1720"/>
    <cellStyle name="스타일 45" xfId="1721"/>
    <cellStyle name="스타일 46" xfId="1722"/>
    <cellStyle name="스타일 47" xfId="1723"/>
    <cellStyle name="스타일 48" xfId="1724"/>
    <cellStyle name="스타일 49" xfId="1725"/>
    <cellStyle name="스타일 5" xfId="1726"/>
    <cellStyle name="스타일 50" xfId="1727"/>
    <cellStyle name="스타일 51" xfId="1728"/>
    <cellStyle name="스타일 52" xfId="1729"/>
    <cellStyle name="스타일 53" xfId="1730"/>
    <cellStyle name="스타일 54" xfId="1731"/>
    <cellStyle name="스타일 55" xfId="1732"/>
    <cellStyle name="스타일 56" xfId="1733"/>
    <cellStyle name="스타일 57" xfId="1734"/>
    <cellStyle name="스타일 58" xfId="1735"/>
    <cellStyle name="스타일 59" xfId="1736"/>
    <cellStyle name="스타일 6" xfId="1737"/>
    <cellStyle name="스타일 60" xfId="1738"/>
    <cellStyle name="스타일 61" xfId="1739"/>
    <cellStyle name="스타일 62" xfId="1740"/>
    <cellStyle name="스타일 63" xfId="1741"/>
    <cellStyle name="스타일 64" xfId="1742"/>
    <cellStyle name="스타일 65" xfId="1743"/>
    <cellStyle name="스타일 66" xfId="1744"/>
    <cellStyle name="스타일 67" xfId="1745"/>
    <cellStyle name="스타일 68" xfId="1746"/>
    <cellStyle name="스타일 69" xfId="1747"/>
    <cellStyle name="스타일 7" xfId="1748"/>
    <cellStyle name="스타일 70" xfId="1749"/>
    <cellStyle name="스타일 71" xfId="1750"/>
    <cellStyle name="스타일 72" xfId="1751"/>
    <cellStyle name="스타일 73" xfId="1752"/>
    <cellStyle name="스타일 74" xfId="1753"/>
    <cellStyle name="스타일 75" xfId="1754"/>
    <cellStyle name="스타일 76" xfId="1755"/>
    <cellStyle name="스타일 77" xfId="1756"/>
    <cellStyle name="스타일 78" xfId="1757"/>
    <cellStyle name="스타일 79" xfId="1758"/>
    <cellStyle name="스타일 8" xfId="1759"/>
    <cellStyle name="스타일 80" xfId="1760"/>
    <cellStyle name="스타일 81" xfId="1761"/>
    <cellStyle name="스타일 82" xfId="1762"/>
    <cellStyle name="스타일 83" xfId="1763"/>
    <cellStyle name="스타일 84" xfId="1764"/>
    <cellStyle name="스타일 85" xfId="1765"/>
    <cellStyle name="스타일 86" xfId="1766"/>
    <cellStyle name="스타일 87" xfId="1767"/>
    <cellStyle name="스타일 88" xfId="1768"/>
    <cellStyle name="스타일 89" xfId="1769"/>
    <cellStyle name="스타일 9" xfId="1770"/>
    <cellStyle name="스타일 90" xfId="1771"/>
    <cellStyle name="스타일 91" xfId="1772"/>
    <cellStyle name="스타일 92" xfId="1773"/>
    <cellStyle name="스타일 93" xfId="1774"/>
    <cellStyle name="스타일 94" xfId="1775"/>
    <cellStyle name="스타일 95" xfId="1776"/>
    <cellStyle name="스타일 96" xfId="1777"/>
    <cellStyle name="스타일 97" xfId="1778"/>
    <cellStyle name="스타일 98" xfId="1779"/>
    <cellStyle name="스타일 99" xfId="1780"/>
    <cellStyle name="안건회계법인" xfId="1781"/>
    <cellStyle name="유1" xfId="1782"/>
    <cellStyle name="자리수" xfId="1783"/>
    <cellStyle name="자리수0" xfId="1784"/>
    <cellStyle name="제목[1 줄]" xfId="1785"/>
    <cellStyle name="제목[2줄 아래]" xfId="1786"/>
    <cellStyle name="제목[2줄 위]" xfId="1787"/>
    <cellStyle name="제목1" xfId="1788"/>
    <cellStyle name="지정되지 않음" xfId="1789"/>
    <cellStyle name="지하철정렬" xfId="1790"/>
    <cellStyle name="콤마 [-]" xfId="1791"/>
    <cellStyle name="콤마 [0]" xfId="1792"/>
    <cellStyle name="콤마 [1]" xfId="1793"/>
    <cellStyle name="콤마 [2]" xfId="1794"/>
    <cellStyle name="콤마 [3]" xfId="1795"/>
    <cellStyle name="콤마[ ]" xfId="1796"/>
    <cellStyle name="콤마[.]" xfId="1797"/>
    <cellStyle name="콤마[0]" xfId="1798"/>
    <cellStyle name="콤마_  종  합  " xfId="1799"/>
    <cellStyle name="통화 [0] 2" xfId="1800"/>
    <cellStyle name="퍼센트" xfId="1801"/>
    <cellStyle name="표준" xfId="0" builtinId="0"/>
    <cellStyle name="표준 2" xfId="2"/>
    <cellStyle name="표준 2 2" xfId="1802"/>
    <cellStyle name="표준 2 3" xfId="1956"/>
    <cellStyle name="표준 3" xfId="5"/>
    <cellStyle name="표준 3 2" xfId="3"/>
    <cellStyle name="표준 4" xfId="1803"/>
    <cellStyle name="표준 5" xfId="1804"/>
    <cellStyle name="표준 6" xfId="1805"/>
    <cellStyle name="표준 7" xfId="1806"/>
    <cellStyle name="표준 8" xfId="1807"/>
    <cellStyle name="표준 9" xfId="1958"/>
    <cellStyle name="標準_Akia(F）-8" xfId="1808"/>
    <cellStyle name="표준_견적 도우미" xfId="4"/>
    <cellStyle name="표준_원가(22동)" xfId="1960"/>
    <cellStyle name="표준1" xfId="1809"/>
    <cellStyle name="표준2" xfId="1810"/>
    <cellStyle name="합산" xfId="1811"/>
    <cellStyle name="화폐기호" xfId="1812"/>
    <cellStyle name="화폐기호0" xfId="18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&#45824;&#54840;&#49328;&#50629;\&#54532;&#47196;&#51229;&#53944;\&#54620;&#44397;&#46020;&#47196;&#44277;&#49324;\&#54788;&#46041;&#45236;&#49436;\&#45236;&#50669;&#49436;\MoneyPla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q-data\&#49340;&#54840;&#44148;&#49444;\1&#44277;&#44396;\98NAEYUK\98&#51204;&#52404;n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.&#51064;&#52380;&#45224;&#46041;%20&#50864;&#52404;&#44397;&#44148;&#47549;&#51204;&#44592;&#44277;&#49324;\4.&#52628;&#44032;&#44277;&#49324;%20&#44204;&#51201;&#49436;\4.&#44032;&#49444;&#51204;&#44592;(&#44032;&#49444;&#49324;&#47924;&#49892;&#50857;)2014.06.23\&#48177;&#50629;&#54028;&#51068;\&#51648;&#45208;&#44732;\&#44221;&#47532;&#48512;&#47928;&#49436;\&#49884;&#52397;\&#52397;&#54840;&#50577;&#49688;&#51109;%20&#48320;&#50517;&#44592;&#49688;&#47532;&#48143;%20&#51648;&#46973;&#44284;&#51204;&#50517;%20&#44228;&#51204;&#445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452;\d\&#45824;&#47548;-&#47928;&#51221;&#47564;\&#47928;&#51221;&#47564;2\&#51648;&#54616;&#51116;&#48169;&#49569;-_&#45800;&#44032;&#51312;&#49324;&#54364;_&#51228;&#526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KBS\EXCEL-DA\YANG\&#48516;&#45817;&#51204;&#4459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452;\d\&#51652;&#50864;&#53552;&#45328;(&#47924;&#52492;-&#44417;&#54217;)\&#53552;&#45328;\&#50696;&#49328;&#49436;\1&#53552;&#45328;\A&#51116;&#48169;&#49569;%20&#44204;&#51201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OSUNG\&#51312;&#44368;&#47532;~&#44396;&#52636;\My%20Documents\123\&#51204;&#52404;10&#54924;&#49444;&#44228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\KBS\EXCEL-DA\YANG\CAP\YAO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_3\AppData\Local\Microsoft\Windows\Temporary%20Internet%20Files\Content.IE5\XXD9VM4U\&#54644;&#49345;&#53945;&#49569;&#44368;&#54872;&#44397;&#49444;&#52824;&#49548;&#48169;&#44277;&#4932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기본DATA"/>
      <sheetName val="원가"/>
      <sheetName val="원가 (2)"/>
      <sheetName val="총괄표"/>
      <sheetName val="1"/>
      <sheetName val="관급"/>
      <sheetName val="일위총괄"/>
      <sheetName val="일위대가"/>
      <sheetName val="단가산출"/>
      <sheetName val="원가계산갑지"/>
      <sheetName val="Sheet3"/>
      <sheetName val="노무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집계"/>
      <sheetName val="제경비"/>
      <sheetName val="토공"/>
      <sheetName val="배수"/>
      <sheetName val="교량"/>
      <sheetName val="포장"/>
      <sheetName val="부대"/>
      <sheetName val="자재"/>
      <sheetName val="Module1"/>
      <sheetName val="Module2"/>
      <sheetName val="Module3"/>
      <sheetName val="기본DATA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육일내역"/>
      <sheetName val="광성내역"/>
      <sheetName val="육일견적"/>
      <sheetName val="광성견적"/>
      <sheetName val="명세서"/>
      <sheetName val="토공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자재단가  (2)"/>
      <sheetName val="일위대가표"/>
      <sheetName val="Sheet1"/>
      <sheetName val="Sheet2"/>
      <sheetName val="Sheet3"/>
      <sheetName val="ITEM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옥외보안등"/>
      <sheetName val="변전설비"/>
      <sheetName val="전력간선"/>
      <sheetName val="동력설비"/>
      <sheetName val="전등설비"/>
      <sheetName val="전열공사"/>
      <sheetName val="피뢰침설비"/>
      <sheetName val="주차관제"/>
      <sheetName val="화재경보설비"/>
      <sheetName val="케이블트레이"/>
      <sheetName val="전기일위대가"/>
      <sheetName val="전기내역서"/>
      <sheetName val="전기지급자재 (2)"/>
      <sheetName val="전기지급자재"/>
      <sheetName val="감독차량"/>
      <sheetName val="백호우"/>
      <sheetName val="원가계산"/>
      <sheetName val="소방원가"/>
      <sheetName val="총괄표"/>
      <sheetName val="노무비 "/>
      <sheetName val="공사개요"/>
      <sheetName val="경리처용"/>
      <sheetName val="단가조사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견적서2"/>
      <sheetName val="견적서1"/>
      <sheetName val="인건비"/>
      <sheetName val="단가조사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표지-가로"/>
      <sheetName val="표지-세로2"/>
      <sheetName val="목차"/>
      <sheetName val="설계설명서간지"/>
      <sheetName val="일반시방서간지"/>
      <sheetName val="특별시방서간지"/>
      <sheetName val="설계예산서간지"/>
      <sheetName val="설계서"/>
      <sheetName val="물량증감 대비표"/>
      <sheetName val="관급자재조서"/>
      <sheetName val="총괄표 (2)"/>
      <sheetName val="내역서(전체)"/>
      <sheetName val="잡비(전체)"/>
      <sheetName val="내역서(삼호)"/>
      <sheetName val="잡비(삼호)"/>
      <sheetName val="내역서(풍림)"/>
      <sheetName val="잡비(풍림)"/>
      <sheetName val="시험비"/>
      <sheetName val="총괄표"/>
      <sheetName val="표지-세로"/>
      <sheetName val="Module1"/>
      <sheetName val="Module2"/>
      <sheetName val="Module3"/>
      <sheetName val="Module4"/>
      <sheetName val="견적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원가계산 "/>
      <sheetName val="공사개요"/>
      <sheetName val="발주개요"/>
      <sheetName val="총괄표"/>
      <sheetName val="백호우 "/>
      <sheetName val="단가산출"/>
      <sheetName val="설계예산서"/>
      <sheetName val="일위대가 "/>
      <sheetName val="수량집계"/>
      <sheetName val="노무비"/>
      <sheetName val="지급자재"/>
      <sheetName val="설계예산서 (2)"/>
      <sheetName val="내역서(삼호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원가"/>
      <sheetName val="총괄표"/>
      <sheetName val="내역서"/>
      <sheetName val="노임근거"/>
      <sheetName val="일대목차"/>
      <sheetName val="일위대가"/>
      <sheetName val="일위노임"/>
      <sheetName val="합산자재"/>
      <sheetName val="단가조사"/>
      <sheetName val="옵션"/>
      <sheetName val="사용설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N11">
            <v>0</v>
          </cell>
        </row>
        <row r="20">
          <cell r="N20">
            <v>0</v>
          </cell>
        </row>
      </sheetData>
      <sheetData sheetId="6"/>
      <sheetData sheetId="7"/>
      <sheetData sheetId="8" refreshError="1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30"/>
  <sheetViews>
    <sheetView view="pageBreakPreview" zoomScale="80" zoomScaleSheetLayoutView="80" workbookViewId="0">
      <selection activeCell="O10" sqref="O10"/>
    </sheetView>
  </sheetViews>
  <sheetFormatPr defaultRowHeight="11.25"/>
  <cols>
    <col min="1" max="1" width="16.88671875" style="93" customWidth="1"/>
    <col min="2" max="2" width="13.21875" style="93" customWidth="1"/>
    <col min="3" max="3" width="2.21875" style="93" customWidth="1"/>
    <col min="4" max="4" width="8.88671875" style="93" customWidth="1"/>
    <col min="5" max="5" width="28.6640625" style="93" customWidth="1"/>
    <col min="6" max="6" width="12.5546875" style="93" customWidth="1"/>
    <col min="7" max="7" width="21.44140625" style="93" customWidth="1"/>
    <col min="8" max="8" width="6" style="93" customWidth="1"/>
    <col min="9" max="9" width="8.88671875" style="93" customWidth="1"/>
    <col min="10" max="10" width="17.33203125" style="93" customWidth="1"/>
    <col min="11" max="255" width="8.88671875" style="93" customWidth="1"/>
    <col min="256" max="256" width="8.88671875" style="93"/>
    <col min="257" max="257" width="16.88671875" style="93" customWidth="1"/>
    <col min="258" max="258" width="13.21875" style="93" customWidth="1"/>
    <col min="259" max="259" width="2.21875" style="93" customWidth="1"/>
    <col min="260" max="260" width="8.88671875" style="93" customWidth="1"/>
    <col min="261" max="261" width="28.6640625" style="93" customWidth="1"/>
    <col min="262" max="262" width="12.5546875" style="93" customWidth="1"/>
    <col min="263" max="263" width="21.44140625" style="93" customWidth="1"/>
    <col min="264" max="264" width="6" style="93" customWidth="1"/>
    <col min="265" max="265" width="8.88671875" style="93" customWidth="1"/>
    <col min="266" max="266" width="31.5546875" style="93" customWidth="1"/>
    <col min="267" max="511" width="8.88671875" style="93" customWidth="1"/>
    <col min="512" max="512" width="8.88671875" style="93"/>
    <col min="513" max="513" width="16.88671875" style="93" customWidth="1"/>
    <col min="514" max="514" width="13.21875" style="93" customWidth="1"/>
    <col min="515" max="515" width="2.21875" style="93" customWidth="1"/>
    <col min="516" max="516" width="8.88671875" style="93" customWidth="1"/>
    <col min="517" max="517" width="28.6640625" style="93" customWidth="1"/>
    <col min="518" max="518" width="12.5546875" style="93" customWidth="1"/>
    <col min="519" max="519" width="21.44140625" style="93" customWidth="1"/>
    <col min="520" max="520" width="6" style="93" customWidth="1"/>
    <col min="521" max="521" width="8.88671875" style="93" customWidth="1"/>
    <col min="522" max="522" width="31.5546875" style="93" customWidth="1"/>
    <col min="523" max="767" width="8.88671875" style="93" customWidth="1"/>
    <col min="768" max="768" width="8.88671875" style="93"/>
    <col min="769" max="769" width="16.88671875" style="93" customWidth="1"/>
    <col min="770" max="770" width="13.21875" style="93" customWidth="1"/>
    <col min="771" max="771" width="2.21875" style="93" customWidth="1"/>
    <col min="772" max="772" width="8.88671875" style="93" customWidth="1"/>
    <col min="773" max="773" width="28.6640625" style="93" customWidth="1"/>
    <col min="774" max="774" width="12.5546875" style="93" customWidth="1"/>
    <col min="775" max="775" width="21.44140625" style="93" customWidth="1"/>
    <col min="776" max="776" width="6" style="93" customWidth="1"/>
    <col min="777" max="777" width="8.88671875" style="93" customWidth="1"/>
    <col min="778" max="778" width="31.5546875" style="93" customWidth="1"/>
    <col min="779" max="1023" width="8.88671875" style="93" customWidth="1"/>
    <col min="1024" max="1024" width="8.88671875" style="93"/>
    <col min="1025" max="1025" width="16.88671875" style="93" customWidth="1"/>
    <col min="1026" max="1026" width="13.21875" style="93" customWidth="1"/>
    <col min="1027" max="1027" width="2.21875" style="93" customWidth="1"/>
    <col min="1028" max="1028" width="8.88671875" style="93" customWidth="1"/>
    <col min="1029" max="1029" width="28.6640625" style="93" customWidth="1"/>
    <col min="1030" max="1030" width="12.5546875" style="93" customWidth="1"/>
    <col min="1031" max="1031" width="21.44140625" style="93" customWidth="1"/>
    <col min="1032" max="1032" width="6" style="93" customWidth="1"/>
    <col min="1033" max="1033" width="8.88671875" style="93" customWidth="1"/>
    <col min="1034" max="1034" width="31.5546875" style="93" customWidth="1"/>
    <col min="1035" max="1279" width="8.88671875" style="93" customWidth="1"/>
    <col min="1280" max="1280" width="8.88671875" style="93"/>
    <col min="1281" max="1281" width="16.88671875" style="93" customWidth="1"/>
    <col min="1282" max="1282" width="13.21875" style="93" customWidth="1"/>
    <col min="1283" max="1283" width="2.21875" style="93" customWidth="1"/>
    <col min="1284" max="1284" width="8.88671875" style="93" customWidth="1"/>
    <col min="1285" max="1285" width="28.6640625" style="93" customWidth="1"/>
    <col min="1286" max="1286" width="12.5546875" style="93" customWidth="1"/>
    <col min="1287" max="1287" width="21.44140625" style="93" customWidth="1"/>
    <col min="1288" max="1288" width="6" style="93" customWidth="1"/>
    <col min="1289" max="1289" width="8.88671875" style="93" customWidth="1"/>
    <col min="1290" max="1290" width="31.5546875" style="93" customWidth="1"/>
    <col min="1291" max="1535" width="8.88671875" style="93" customWidth="1"/>
    <col min="1536" max="1536" width="8.88671875" style="93"/>
    <col min="1537" max="1537" width="16.88671875" style="93" customWidth="1"/>
    <col min="1538" max="1538" width="13.21875" style="93" customWidth="1"/>
    <col min="1539" max="1539" width="2.21875" style="93" customWidth="1"/>
    <col min="1540" max="1540" width="8.88671875" style="93" customWidth="1"/>
    <col min="1541" max="1541" width="28.6640625" style="93" customWidth="1"/>
    <col min="1542" max="1542" width="12.5546875" style="93" customWidth="1"/>
    <col min="1543" max="1543" width="21.44140625" style="93" customWidth="1"/>
    <col min="1544" max="1544" width="6" style="93" customWidth="1"/>
    <col min="1545" max="1545" width="8.88671875" style="93" customWidth="1"/>
    <col min="1546" max="1546" width="31.5546875" style="93" customWidth="1"/>
    <col min="1547" max="1791" width="8.88671875" style="93" customWidth="1"/>
    <col min="1792" max="1792" width="8.88671875" style="93"/>
    <col min="1793" max="1793" width="16.88671875" style="93" customWidth="1"/>
    <col min="1794" max="1794" width="13.21875" style="93" customWidth="1"/>
    <col min="1795" max="1795" width="2.21875" style="93" customWidth="1"/>
    <col min="1796" max="1796" width="8.88671875" style="93" customWidth="1"/>
    <col min="1797" max="1797" width="28.6640625" style="93" customWidth="1"/>
    <col min="1798" max="1798" width="12.5546875" style="93" customWidth="1"/>
    <col min="1799" max="1799" width="21.44140625" style="93" customWidth="1"/>
    <col min="1800" max="1800" width="6" style="93" customWidth="1"/>
    <col min="1801" max="1801" width="8.88671875" style="93" customWidth="1"/>
    <col min="1802" max="1802" width="31.5546875" style="93" customWidth="1"/>
    <col min="1803" max="2047" width="8.88671875" style="93" customWidth="1"/>
    <col min="2048" max="2048" width="8.88671875" style="93"/>
    <col min="2049" max="2049" width="16.88671875" style="93" customWidth="1"/>
    <col min="2050" max="2050" width="13.21875" style="93" customWidth="1"/>
    <col min="2051" max="2051" width="2.21875" style="93" customWidth="1"/>
    <col min="2052" max="2052" width="8.88671875" style="93" customWidth="1"/>
    <col min="2053" max="2053" width="28.6640625" style="93" customWidth="1"/>
    <col min="2054" max="2054" width="12.5546875" style="93" customWidth="1"/>
    <col min="2055" max="2055" width="21.44140625" style="93" customWidth="1"/>
    <col min="2056" max="2056" width="6" style="93" customWidth="1"/>
    <col min="2057" max="2057" width="8.88671875" style="93" customWidth="1"/>
    <col min="2058" max="2058" width="31.5546875" style="93" customWidth="1"/>
    <col min="2059" max="2303" width="8.88671875" style="93" customWidth="1"/>
    <col min="2304" max="2304" width="8.88671875" style="93"/>
    <col min="2305" max="2305" width="16.88671875" style="93" customWidth="1"/>
    <col min="2306" max="2306" width="13.21875" style="93" customWidth="1"/>
    <col min="2307" max="2307" width="2.21875" style="93" customWidth="1"/>
    <col min="2308" max="2308" width="8.88671875" style="93" customWidth="1"/>
    <col min="2309" max="2309" width="28.6640625" style="93" customWidth="1"/>
    <col min="2310" max="2310" width="12.5546875" style="93" customWidth="1"/>
    <col min="2311" max="2311" width="21.44140625" style="93" customWidth="1"/>
    <col min="2312" max="2312" width="6" style="93" customWidth="1"/>
    <col min="2313" max="2313" width="8.88671875" style="93" customWidth="1"/>
    <col min="2314" max="2314" width="31.5546875" style="93" customWidth="1"/>
    <col min="2315" max="2559" width="8.88671875" style="93" customWidth="1"/>
    <col min="2560" max="2560" width="8.88671875" style="93"/>
    <col min="2561" max="2561" width="16.88671875" style="93" customWidth="1"/>
    <col min="2562" max="2562" width="13.21875" style="93" customWidth="1"/>
    <col min="2563" max="2563" width="2.21875" style="93" customWidth="1"/>
    <col min="2564" max="2564" width="8.88671875" style="93" customWidth="1"/>
    <col min="2565" max="2565" width="28.6640625" style="93" customWidth="1"/>
    <col min="2566" max="2566" width="12.5546875" style="93" customWidth="1"/>
    <col min="2567" max="2567" width="21.44140625" style="93" customWidth="1"/>
    <col min="2568" max="2568" width="6" style="93" customWidth="1"/>
    <col min="2569" max="2569" width="8.88671875" style="93" customWidth="1"/>
    <col min="2570" max="2570" width="31.5546875" style="93" customWidth="1"/>
    <col min="2571" max="2815" width="8.88671875" style="93" customWidth="1"/>
    <col min="2816" max="2816" width="8.88671875" style="93"/>
    <col min="2817" max="2817" width="16.88671875" style="93" customWidth="1"/>
    <col min="2818" max="2818" width="13.21875" style="93" customWidth="1"/>
    <col min="2819" max="2819" width="2.21875" style="93" customWidth="1"/>
    <col min="2820" max="2820" width="8.88671875" style="93" customWidth="1"/>
    <col min="2821" max="2821" width="28.6640625" style="93" customWidth="1"/>
    <col min="2822" max="2822" width="12.5546875" style="93" customWidth="1"/>
    <col min="2823" max="2823" width="21.44140625" style="93" customWidth="1"/>
    <col min="2824" max="2824" width="6" style="93" customWidth="1"/>
    <col min="2825" max="2825" width="8.88671875" style="93" customWidth="1"/>
    <col min="2826" max="2826" width="31.5546875" style="93" customWidth="1"/>
    <col min="2827" max="3071" width="8.88671875" style="93" customWidth="1"/>
    <col min="3072" max="3072" width="8.88671875" style="93"/>
    <col min="3073" max="3073" width="16.88671875" style="93" customWidth="1"/>
    <col min="3074" max="3074" width="13.21875" style="93" customWidth="1"/>
    <col min="3075" max="3075" width="2.21875" style="93" customWidth="1"/>
    <col min="3076" max="3076" width="8.88671875" style="93" customWidth="1"/>
    <col min="3077" max="3077" width="28.6640625" style="93" customWidth="1"/>
    <col min="3078" max="3078" width="12.5546875" style="93" customWidth="1"/>
    <col min="3079" max="3079" width="21.44140625" style="93" customWidth="1"/>
    <col min="3080" max="3080" width="6" style="93" customWidth="1"/>
    <col min="3081" max="3081" width="8.88671875" style="93" customWidth="1"/>
    <col min="3082" max="3082" width="31.5546875" style="93" customWidth="1"/>
    <col min="3083" max="3327" width="8.88671875" style="93" customWidth="1"/>
    <col min="3328" max="3328" width="8.88671875" style="93"/>
    <col min="3329" max="3329" width="16.88671875" style="93" customWidth="1"/>
    <col min="3330" max="3330" width="13.21875" style="93" customWidth="1"/>
    <col min="3331" max="3331" width="2.21875" style="93" customWidth="1"/>
    <col min="3332" max="3332" width="8.88671875" style="93" customWidth="1"/>
    <col min="3333" max="3333" width="28.6640625" style="93" customWidth="1"/>
    <col min="3334" max="3334" width="12.5546875" style="93" customWidth="1"/>
    <col min="3335" max="3335" width="21.44140625" style="93" customWidth="1"/>
    <col min="3336" max="3336" width="6" style="93" customWidth="1"/>
    <col min="3337" max="3337" width="8.88671875" style="93" customWidth="1"/>
    <col min="3338" max="3338" width="31.5546875" style="93" customWidth="1"/>
    <col min="3339" max="3583" width="8.88671875" style="93" customWidth="1"/>
    <col min="3584" max="3584" width="8.88671875" style="93"/>
    <col min="3585" max="3585" width="16.88671875" style="93" customWidth="1"/>
    <col min="3586" max="3586" width="13.21875" style="93" customWidth="1"/>
    <col min="3587" max="3587" width="2.21875" style="93" customWidth="1"/>
    <col min="3588" max="3588" width="8.88671875" style="93" customWidth="1"/>
    <col min="3589" max="3589" width="28.6640625" style="93" customWidth="1"/>
    <col min="3590" max="3590" width="12.5546875" style="93" customWidth="1"/>
    <col min="3591" max="3591" width="21.44140625" style="93" customWidth="1"/>
    <col min="3592" max="3592" width="6" style="93" customWidth="1"/>
    <col min="3593" max="3593" width="8.88671875" style="93" customWidth="1"/>
    <col min="3594" max="3594" width="31.5546875" style="93" customWidth="1"/>
    <col min="3595" max="3839" width="8.88671875" style="93" customWidth="1"/>
    <col min="3840" max="3840" width="8.88671875" style="93"/>
    <col min="3841" max="3841" width="16.88671875" style="93" customWidth="1"/>
    <col min="3842" max="3842" width="13.21875" style="93" customWidth="1"/>
    <col min="3843" max="3843" width="2.21875" style="93" customWidth="1"/>
    <col min="3844" max="3844" width="8.88671875" style="93" customWidth="1"/>
    <col min="3845" max="3845" width="28.6640625" style="93" customWidth="1"/>
    <col min="3846" max="3846" width="12.5546875" style="93" customWidth="1"/>
    <col min="3847" max="3847" width="21.44140625" style="93" customWidth="1"/>
    <col min="3848" max="3848" width="6" style="93" customWidth="1"/>
    <col min="3849" max="3849" width="8.88671875" style="93" customWidth="1"/>
    <col min="3850" max="3850" width="31.5546875" style="93" customWidth="1"/>
    <col min="3851" max="4095" width="8.88671875" style="93" customWidth="1"/>
    <col min="4096" max="4096" width="8.88671875" style="93"/>
    <col min="4097" max="4097" width="16.88671875" style="93" customWidth="1"/>
    <col min="4098" max="4098" width="13.21875" style="93" customWidth="1"/>
    <col min="4099" max="4099" width="2.21875" style="93" customWidth="1"/>
    <col min="4100" max="4100" width="8.88671875" style="93" customWidth="1"/>
    <col min="4101" max="4101" width="28.6640625" style="93" customWidth="1"/>
    <col min="4102" max="4102" width="12.5546875" style="93" customWidth="1"/>
    <col min="4103" max="4103" width="21.44140625" style="93" customWidth="1"/>
    <col min="4104" max="4104" width="6" style="93" customWidth="1"/>
    <col min="4105" max="4105" width="8.88671875" style="93" customWidth="1"/>
    <col min="4106" max="4106" width="31.5546875" style="93" customWidth="1"/>
    <col min="4107" max="4351" width="8.88671875" style="93" customWidth="1"/>
    <col min="4352" max="4352" width="8.88671875" style="93"/>
    <col min="4353" max="4353" width="16.88671875" style="93" customWidth="1"/>
    <col min="4354" max="4354" width="13.21875" style="93" customWidth="1"/>
    <col min="4355" max="4355" width="2.21875" style="93" customWidth="1"/>
    <col min="4356" max="4356" width="8.88671875" style="93" customWidth="1"/>
    <col min="4357" max="4357" width="28.6640625" style="93" customWidth="1"/>
    <col min="4358" max="4358" width="12.5546875" style="93" customWidth="1"/>
    <col min="4359" max="4359" width="21.44140625" style="93" customWidth="1"/>
    <col min="4360" max="4360" width="6" style="93" customWidth="1"/>
    <col min="4361" max="4361" width="8.88671875" style="93" customWidth="1"/>
    <col min="4362" max="4362" width="31.5546875" style="93" customWidth="1"/>
    <col min="4363" max="4607" width="8.88671875" style="93" customWidth="1"/>
    <col min="4608" max="4608" width="8.88671875" style="93"/>
    <col min="4609" max="4609" width="16.88671875" style="93" customWidth="1"/>
    <col min="4610" max="4610" width="13.21875" style="93" customWidth="1"/>
    <col min="4611" max="4611" width="2.21875" style="93" customWidth="1"/>
    <col min="4612" max="4612" width="8.88671875" style="93" customWidth="1"/>
    <col min="4613" max="4613" width="28.6640625" style="93" customWidth="1"/>
    <col min="4614" max="4614" width="12.5546875" style="93" customWidth="1"/>
    <col min="4615" max="4615" width="21.44140625" style="93" customWidth="1"/>
    <col min="4616" max="4616" width="6" style="93" customWidth="1"/>
    <col min="4617" max="4617" width="8.88671875" style="93" customWidth="1"/>
    <col min="4618" max="4618" width="31.5546875" style="93" customWidth="1"/>
    <col min="4619" max="4863" width="8.88671875" style="93" customWidth="1"/>
    <col min="4864" max="4864" width="8.88671875" style="93"/>
    <col min="4865" max="4865" width="16.88671875" style="93" customWidth="1"/>
    <col min="4866" max="4866" width="13.21875" style="93" customWidth="1"/>
    <col min="4867" max="4867" width="2.21875" style="93" customWidth="1"/>
    <col min="4868" max="4868" width="8.88671875" style="93" customWidth="1"/>
    <col min="4869" max="4869" width="28.6640625" style="93" customWidth="1"/>
    <col min="4870" max="4870" width="12.5546875" style="93" customWidth="1"/>
    <col min="4871" max="4871" width="21.44140625" style="93" customWidth="1"/>
    <col min="4872" max="4872" width="6" style="93" customWidth="1"/>
    <col min="4873" max="4873" width="8.88671875" style="93" customWidth="1"/>
    <col min="4874" max="4874" width="31.5546875" style="93" customWidth="1"/>
    <col min="4875" max="5119" width="8.88671875" style="93" customWidth="1"/>
    <col min="5120" max="5120" width="8.88671875" style="93"/>
    <col min="5121" max="5121" width="16.88671875" style="93" customWidth="1"/>
    <col min="5122" max="5122" width="13.21875" style="93" customWidth="1"/>
    <col min="5123" max="5123" width="2.21875" style="93" customWidth="1"/>
    <col min="5124" max="5124" width="8.88671875" style="93" customWidth="1"/>
    <col min="5125" max="5125" width="28.6640625" style="93" customWidth="1"/>
    <col min="5126" max="5126" width="12.5546875" style="93" customWidth="1"/>
    <col min="5127" max="5127" width="21.44140625" style="93" customWidth="1"/>
    <col min="5128" max="5128" width="6" style="93" customWidth="1"/>
    <col min="5129" max="5129" width="8.88671875" style="93" customWidth="1"/>
    <col min="5130" max="5130" width="31.5546875" style="93" customWidth="1"/>
    <col min="5131" max="5375" width="8.88671875" style="93" customWidth="1"/>
    <col min="5376" max="5376" width="8.88671875" style="93"/>
    <col min="5377" max="5377" width="16.88671875" style="93" customWidth="1"/>
    <col min="5378" max="5378" width="13.21875" style="93" customWidth="1"/>
    <col min="5379" max="5379" width="2.21875" style="93" customWidth="1"/>
    <col min="5380" max="5380" width="8.88671875" style="93" customWidth="1"/>
    <col min="5381" max="5381" width="28.6640625" style="93" customWidth="1"/>
    <col min="5382" max="5382" width="12.5546875" style="93" customWidth="1"/>
    <col min="5383" max="5383" width="21.44140625" style="93" customWidth="1"/>
    <col min="5384" max="5384" width="6" style="93" customWidth="1"/>
    <col min="5385" max="5385" width="8.88671875" style="93" customWidth="1"/>
    <col min="5386" max="5386" width="31.5546875" style="93" customWidth="1"/>
    <col min="5387" max="5631" width="8.88671875" style="93" customWidth="1"/>
    <col min="5632" max="5632" width="8.88671875" style="93"/>
    <col min="5633" max="5633" width="16.88671875" style="93" customWidth="1"/>
    <col min="5634" max="5634" width="13.21875" style="93" customWidth="1"/>
    <col min="5635" max="5635" width="2.21875" style="93" customWidth="1"/>
    <col min="5636" max="5636" width="8.88671875" style="93" customWidth="1"/>
    <col min="5637" max="5637" width="28.6640625" style="93" customWidth="1"/>
    <col min="5638" max="5638" width="12.5546875" style="93" customWidth="1"/>
    <col min="5639" max="5639" width="21.44140625" style="93" customWidth="1"/>
    <col min="5640" max="5640" width="6" style="93" customWidth="1"/>
    <col min="5641" max="5641" width="8.88671875" style="93" customWidth="1"/>
    <col min="5642" max="5642" width="31.5546875" style="93" customWidth="1"/>
    <col min="5643" max="5887" width="8.88671875" style="93" customWidth="1"/>
    <col min="5888" max="5888" width="8.88671875" style="93"/>
    <col min="5889" max="5889" width="16.88671875" style="93" customWidth="1"/>
    <col min="5890" max="5890" width="13.21875" style="93" customWidth="1"/>
    <col min="5891" max="5891" width="2.21875" style="93" customWidth="1"/>
    <col min="5892" max="5892" width="8.88671875" style="93" customWidth="1"/>
    <col min="5893" max="5893" width="28.6640625" style="93" customWidth="1"/>
    <col min="5894" max="5894" width="12.5546875" style="93" customWidth="1"/>
    <col min="5895" max="5895" width="21.44140625" style="93" customWidth="1"/>
    <col min="5896" max="5896" width="6" style="93" customWidth="1"/>
    <col min="5897" max="5897" width="8.88671875" style="93" customWidth="1"/>
    <col min="5898" max="5898" width="31.5546875" style="93" customWidth="1"/>
    <col min="5899" max="6143" width="8.88671875" style="93" customWidth="1"/>
    <col min="6144" max="6144" width="8.88671875" style="93"/>
    <col min="6145" max="6145" width="16.88671875" style="93" customWidth="1"/>
    <col min="6146" max="6146" width="13.21875" style="93" customWidth="1"/>
    <col min="6147" max="6147" width="2.21875" style="93" customWidth="1"/>
    <col min="6148" max="6148" width="8.88671875" style="93" customWidth="1"/>
    <col min="6149" max="6149" width="28.6640625" style="93" customWidth="1"/>
    <col min="6150" max="6150" width="12.5546875" style="93" customWidth="1"/>
    <col min="6151" max="6151" width="21.44140625" style="93" customWidth="1"/>
    <col min="6152" max="6152" width="6" style="93" customWidth="1"/>
    <col min="6153" max="6153" width="8.88671875" style="93" customWidth="1"/>
    <col min="6154" max="6154" width="31.5546875" style="93" customWidth="1"/>
    <col min="6155" max="6399" width="8.88671875" style="93" customWidth="1"/>
    <col min="6400" max="6400" width="8.88671875" style="93"/>
    <col min="6401" max="6401" width="16.88671875" style="93" customWidth="1"/>
    <col min="6402" max="6402" width="13.21875" style="93" customWidth="1"/>
    <col min="6403" max="6403" width="2.21875" style="93" customWidth="1"/>
    <col min="6404" max="6404" width="8.88671875" style="93" customWidth="1"/>
    <col min="6405" max="6405" width="28.6640625" style="93" customWidth="1"/>
    <col min="6406" max="6406" width="12.5546875" style="93" customWidth="1"/>
    <col min="6407" max="6407" width="21.44140625" style="93" customWidth="1"/>
    <col min="6408" max="6408" width="6" style="93" customWidth="1"/>
    <col min="6409" max="6409" width="8.88671875" style="93" customWidth="1"/>
    <col min="6410" max="6410" width="31.5546875" style="93" customWidth="1"/>
    <col min="6411" max="6655" width="8.88671875" style="93" customWidth="1"/>
    <col min="6656" max="6656" width="8.88671875" style="93"/>
    <col min="6657" max="6657" width="16.88671875" style="93" customWidth="1"/>
    <col min="6658" max="6658" width="13.21875" style="93" customWidth="1"/>
    <col min="6659" max="6659" width="2.21875" style="93" customWidth="1"/>
    <col min="6660" max="6660" width="8.88671875" style="93" customWidth="1"/>
    <col min="6661" max="6661" width="28.6640625" style="93" customWidth="1"/>
    <col min="6662" max="6662" width="12.5546875" style="93" customWidth="1"/>
    <col min="6663" max="6663" width="21.44140625" style="93" customWidth="1"/>
    <col min="6664" max="6664" width="6" style="93" customWidth="1"/>
    <col min="6665" max="6665" width="8.88671875" style="93" customWidth="1"/>
    <col min="6666" max="6666" width="31.5546875" style="93" customWidth="1"/>
    <col min="6667" max="6911" width="8.88671875" style="93" customWidth="1"/>
    <col min="6912" max="6912" width="8.88671875" style="93"/>
    <col min="6913" max="6913" width="16.88671875" style="93" customWidth="1"/>
    <col min="6914" max="6914" width="13.21875" style="93" customWidth="1"/>
    <col min="6915" max="6915" width="2.21875" style="93" customWidth="1"/>
    <col min="6916" max="6916" width="8.88671875" style="93" customWidth="1"/>
    <col min="6917" max="6917" width="28.6640625" style="93" customWidth="1"/>
    <col min="6918" max="6918" width="12.5546875" style="93" customWidth="1"/>
    <col min="6919" max="6919" width="21.44140625" style="93" customWidth="1"/>
    <col min="6920" max="6920" width="6" style="93" customWidth="1"/>
    <col min="6921" max="6921" width="8.88671875" style="93" customWidth="1"/>
    <col min="6922" max="6922" width="31.5546875" style="93" customWidth="1"/>
    <col min="6923" max="7167" width="8.88671875" style="93" customWidth="1"/>
    <col min="7168" max="7168" width="8.88671875" style="93"/>
    <col min="7169" max="7169" width="16.88671875" style="93" customWidth="1"/>
    <col min="7170" max="7170" width="13.21875" style="93" customWidth="1"/>
    <col min="7171" max="7171" width="2.21875" style="93" customWidth="1"/>
    <col min="7172" max="7172" width="8.88671875" style="93" customWidth="1"/>
    <col min="7173" max="7173" width="28.6640625" style="93" customWidth="1"/>
    <col min="7174" max="7174" width="12.5546875" style="93" customWidth="1"/>
    <col min="7175" max="7175" width="21.44140625" style="93" customWidth="1"/>
    <col min="7176" max="7176" width="6" style="93" customWidth="1"/>
    <col min="7177" max="7177" width="8.88671875" style="93" customWidth="1"/>
    <col min="7178" max="7178" width="31.5546875" style="93" customWidth="1"/>
    <col min="7179" max="7423" width="8.88671875" style="93" customWidth="1"/>
    <col min="7424" max="7424" width="8.88671875" style="93"/>
    <col min="7425" max="7425" width="16.88671875" style="93" customWidth="1"/>
    <col min="7426" max="7426" width="13.21875" style="93" customWidth="1"/>
    <col min="7427" max="7427" width="2.21875" style="93" customWidth="1"/>
    <col min="7428" max="7428" width="8.88671875" style="93" customWidth="1"/>
    <col min="7429" max="7429" width="28.6640625" style="93" customWidth="1"/>
    <col min="7430" max="7430" width="12.5546875" style="93" customWidth="1"/>
    <col min="7431" max="7431" width="21.44140625" style="93" customWidth="1"/>
    <col min="7432" max="7432" width="6" style="93" customWidth="1"/>
    <col min="7433" max="7433" width="8.88671875" style="93" customWidth="1"/>
    <col min="7434" max="7434" width="31.5546875" style="93" customWidth="1"/>
    <col min="7435" max="7679" width="8.88671875" style="93" customWidth="1"/>
    <col min="7680" max="7680" width="8.88671875" style="93"/>
    <col min="7681" max="7681" width="16.88671875" style="93" customWidth="1"/>
    <col min="7682" max="7682" width="13.21875" style="93" customWidth="1"/>
    <col min="7683" max="7683" width="2.21875" style="93" customWidth="1"/>
    <col min="7684" max="7684" width="8.88671875" style="93" customWidth="1"/>
    <col min="7685" max="7685" width="28.6640625" style="93" customWidth="1"/>
    <col min="7686" max="7686" width="12.5546875" style="93" customWidth="1"/>
    <col min="7687" max="7687" width="21.44140625" style="93" customWidth="1"/>
    <col min="7688" max="7688" width="6" style="93" customWidth="1"/>
    <col min="7689" max="7689" width="8.88671875" style="93" customWidth="1"/>
    <col min="7690" max="7690" width="31.5546875" style="93" customWidth="1"/>
    <col min="7691" max="7935" width="8.88671875" style="93" customWidth="1"/>
    <col min="7936" max="7936" width="8.88671875" style="93"/>
    <col min="7937" max="7937" width="16.88671875" style="93" customWidth="1"/>
    <col min="7938" max="7938" width="13.21875" style="93" customWidth="1"/>
    <col min="7939" max="7939" width="2.21875" style="93" customWidth="1"/>
    <col min="7940" max="7940" width="8.88671875" style="93" customWidth="1"/>
    <col min="7941" max="7941" width="28.6640625" style="93" customWidth="1"/>
    <col min="7942" max="7942" width="12.5546875" style="93" customWidth="1"/>
    <col min="7943" max="7943" width="21.44140625" style="93" customWidth="1"/>
    <col min="7944" max="7944" width="6" style="93" customWidth="1"/>
    <col min="7945" max="7945" width="8.88671875" style="93" customWidth="1"/>
    <col min="7946" max="7946" width="31.5546875" style="93" customWidth="1"/>
    <col min="7947" max="8191" width="8.88671875" style="93" customWidth="1"/>
    <col min="8192" max="8192" width="8.88671875" style="93"/>
    <col min="8193" max="8193" width="16.88671875" style="93" customWidth="1"/>
    <col min="8194" max="8194" width="13.21875" style="93" customWidth="1"/>
    <col min="8195" max="8195" width="2.21875" style="93" customWidth="1"/>
    <col min="8196" max="8196" width="8.88671875" style="93" customWidth="1"/>
    <col min="8197" max="8197" width="28.6640625" style="93" customWidth="1"/>
    <col min="8198" max="8198" width="12.5546875" style="93" customWidth="1"/>
    <col min="8199" max="8199" width="21.44140625" style="93" customWidth="1"/>
    <col min="8200" max="8200" width="6" style="93" customWidth="1"/>
    <col min="8201" max="8201" width="8.88671875" style="93" customWidth="1"/>
    <col min="8202" max="8202" width="31.5546875" style="93" customWidth="1"/>
    <col min="8203" max="8447" width="8.88671875" style="93" customWidth="1"/>
    <col min="8448" max="8448" width="8.88671875" style="93"/>
    <col min="8449" max="8449" width="16.88671875" style="93" customWidth="1"/>
    <col min="8450" max="8450" width="13.21875" style="93" customWidth="1"/>
    <col min="8451" max="8451" width="2.21875" style="93" customWidth="1"/>
    <col min="8452" max="8452" width="8.88671875" style="93" customWidth="1"/>
    <col min="8453" max="8453" width="28.6640625" style="93" customWidth="1"/>
    <col min="8454" max="8454" width="12.5546875" style="93" customWidth="1"/>
    <col min="8455" max="8455" width="21.44140625" style="93" customWidth="1"/>
    <col min="8456" max="8456" width="6" style="93" customWidth="1"/>
    <col min="8457" max="8457" width="8.88671875" style="93" customWidth="1"/>
    <col min="8458" max="8458" width="31.5546875" style="93" customWidth="1"/>
    <col min="8459" max="8703" width="8.88671875" style="93" customWidth="1"/>
    <col min="8704" max="8704" width="8.88671875" style="93"/>
    <col min="8705" max="8705" width="16.88671875" style="93" customWidth="1"/>
    <col min="8706" max="8706" width="13.21875" style="93" customWidth="1"/>
    <col min="8707" max="8707" width="2.21875" style="93" customWidth="1"/>
    <col min="8708" max="8708" width="8.88671875" style="93" customWidth="1"/>
    <col min="8709" max="8709" width="28.6640625" style="93" customWidth="1"/>
    <col min="8710" max="8710" width="12.5546875" style="93" customWidth="1"/>
    <col min="8711" max="8711" width="21.44140625" style="93" customWidth="1"/>
    <col min="8712" max="8712" width="6" style="93" customWidth="1"/>
    <col min="8713" max="8713" width="8.88671875" style="93" customWidth="1"/>
    <col min="8714" max="8714" width="31.5546875" style="93" customWidth="1"/>
    <col min="8715" max="8959" width="8.88671875" style="93" customWidth="1"/>
    <col min="8960" max="8960" width="8.88671875" style="93"/>
    <col min="8961" max="8961" width="16.88671875" style="93" customWidth="1"/>
    <col min="8962" max="8962" width="13.21875" style="93" customWidth="1"/>
    <col min="8963" max="8963" width="2.21875" style="93" customWidth="1"/>
    <col min="8964" max="8964" width="8.88671875" style="93" customWidth="1"/>
    <col min="8965" max="8965" width="28.6640625" style="93" customWidth="1"/>
    <col min="8966" max="8966" width="12.5546875" style="93" customWidth="1"/>
    <col min="8967" max="8967" width="21.44140625" style="93" customWidth="1"/>
    <col min="8968" max="8968" width="6" style="93" customWidth="1"/>
    <col min="8969" max="8969" width="8.88671875" style="93" customWidth="1"/>
    <col min="8970" max="8970" width="31.5546875" style="93" customWidth="1"/>
    <col min="8971" max="9215" width="8.88671875" style="93" customWidth="1"/>
    <col min="9216" max="9216" width="8.88671875" style="93"/>
    <col min="9217" max="9217" width="16.88671875" style="93" customWidth="1"/>
    <col min="9218" max="9218" width="13.21875" style="93" customWidth="1"/>
    <col min="9219" max="9219" width="2.21875" style="93" customWidth="1"/>
    <col min="9220" max="9220" width="8.88671875" style="93" customWidth="1"/>
    <col min="9221" max="9221" width="28.6640625" style="93" customWidth="1"/>
    <col min="9222" max="9222" width="12.5546875" style="93" customWidth="1"/>
    <col min="9223" max="9223" width="21.44140625" style="93" customWidth="1"/>
    <col min="9224" max="9224" width="6" style="93" customWidth="1"/>
    <col min="9225" max="9225" width="8.88671875" style="93" customWidth="1"/>
    <col min="9226" max="9226" width="31.5546875" style="93" customWidth="1"/>
    <col min="9227" max="9471" width="8.88671875" style="93" customWidth="1"/>
    <col min="9472" max="9472" width="8.88671875" style="93"/>
    <col min="9473" max="9473" width="16.88671875" style="93" customWidth="1"/>
    <col min="9474" max="9474" width="13.21875" style="93" customWidth="1"/>
    <col min="9475" max="9475" width="2.21875" style="93" customWidth="1"/>
    <col min="9476" max="9476" width="8.88671875" style="93" customWidth="1"/>
    <col min="9477" max="9477" width="28.6640625" style="93" customWidth="1"/>
    <col min="9478" max="9478" width="12.5546875" style="93" customWidth="1"/>
    <col min="9479" max="9479" width="21.44140625" style="93" customWidth="1"/>
    <col min="9480" max="9480" width="6" style="93" customWidth="1"/>
    <col min="9481" max="9481" width="8.88671875" style="93" customWidth="1"/>
    <col min="9482" max="9482" width="31.5546875" style="93" customWidth="1"/>
    <col min="9483" max="9727" width="8.88671875" style="93" customWidth="1"/>
    <col min="9728" max="9728" width="8.88671875" style="93"/>
    <col min="9729" max="9729" width="16.88671875" style="93" customWidth="1"/>
    <col min="9730" max="9730" width="13.21875" style="93" customWidth="1"/>
    <col min="9731" max="9731" width="2.21875" style="93" customWidth="1"/>
    <col min="9732" max="9732" width="8.88671875" style="93" customWidth="1"/>
    <col min="9733" max="9733" width="28.6640625" style="93" customWidth="1"/>
    <col min="9734" max="9734" width="12.5546875" style="93" customWidth="1"/>
    <col min="9735" max="9735" width="21.44140625" style="93" customWidth="1"/>
    <col min="9736" max="9736" width="6" style="93" customWidth="1"/>
    <col min="9737" max="9737" width="8.88671875" style="93" customWidth="1"/>
    <col min="9738" max="9738" width="31.5546875" style="93" customWidth="1"/>
    <col min="9739" max="9983" width="8.88671875" style="93" customWidth="1"/>
    <col min="9984" max="9984" width="8.88671875" style="93"/>
    <col min="9985" max="9985" width="16.88671875" style="93" customWidth="1"/>
    <col min="9986" max="9986" width="13.21875" style="93" customWidth="1"/>
    <col min="9987" max="9987" width="2.21875" style="93" customWidth="1"/>
    <col min="9988" max="9988" width="8.88671875" style="93" customWidth="1"/>
    <col min="9989" max="9989" width="28.6640625" style="93" customWidth="1"/>
    <col min="9990" max="9990" width="12.5546875" style="93" customWidth="1"/>
    <col min="9991" max="9991" width="21.44140625" style="93" customWidth="1"/>
    <col min="9992" max="9992" width="6" style="93" customWidth="1"/>
    <col min="9993" max="9993" width="8.88671875" style="93" customWidth="1"/>
    <col min="9994" max="9994" width="31.5546875" style="93" customWidth="1"/>
    <col min="9995" max="10239" width="8.88671875" style="93" customWidth="1"/>
    <col min="10240" max="10240" width="8.88671875" style="93"/>
    <col min="10241" max="10241" width="16.88671875" style="93" customWidth="1"/>
    <col min="10242" max="10242" width="13.21875" style="93" customWidth="1"/>
    <col min="10243" max="10243" width="2.21875" style="93" customWidth="1"/>
    <col min="10244" max="10244" width="8.88671875" style="93" customWidth="1"/>
    <col min="10245" max="10245" width="28.6640625" style="93" customWidth="1"/>
    <col min="10246" max="10246" width="12.5546875" style="93" customWidth="1"/>
    <col min="10247" max="10247" width="21.44140625" style="93" customWidth="1"/>
    <col min="10248" max="10248" width="6" style="93" customWidth="1"/>
    <col min="10249" max="10249" width="8.88671875" style="93" customWidth="1"/>
    <col min="10250" max="10250" width="31.5546875" style="93" customWidth="1"/>
    <col min="10251" max="10495" width="8.88671875" style="93" customWidth="1"/>
    <col min="10496" max="10496" width="8.88671875" style="93"/>
    <col min="10497" max="10497" width="16.88671875" style="93" customWidth="1"/>
    <col min="10498" max="10498" width="13.21875" style="93" customWidth="1"/>
    <col min="10499" max="10499" width="2.21875" style="93" customWidth="1"/>
    <col min="10500" max="10500" width="8.88671875" style="93" customWidth="1"/>
    <col min="10501" max="10501" width="28.6640625" style="93" customWidth="1"/>
    <col min="10502" max="10502" width="12.5546875" style="93" customWidth="1"/>
    <col min="10503" max="10503" width="21.44140625" style="93" customWidth="1"/>
    <col min="10504" max="10504" width="6" style="93" customWidth="1"/>
    <col min="10505" max="10505" width="8.88671875" style="93" customWidth="1"/>
    <col min="10506" max="10506" width="31.5546875" style="93" customWidth="1"/>
    <col min="10507" max="10751" width="8.88671875" style="93" customWidth="1"/>
    <col min="10752" max="10752" width="8.88671875" style="93"/>
    <col min="10753" max="10753" width="16.88671875" style="93" customWidth="1"/>
    <col min="10754" max="10754" width="13.21875" style="93" customWidth="1"/>
    <col min="10755" max="10755" width="2.21875" style="93" customWidth="1"/>
    <col min="10756" max="10756" width="8.88671875" style="93" customWidth="1"/>
    <col min="10757" max="10757" width="28.6640625" style="93" customWidth="1"/>
    <col min="10758" max="10758" width="12.5546875" style="93" customWidth="1"/>
    <col min="10759" max="10759" width="21.44140625" style="93" customWidth="1"/>
    <col min="10760" max="10760" width="6" style="93" customWidth="1"/>
    <col min="10761" max="10761" width="8.88671875" style="93" customWidth="1"/>
    <col min="10762" max="10762" width="31.5546875" style="93" customWidth="1"/>
    <col min="10763" max="11007" width="8.88671875" style="93" customWidth="1"/>
    <col min="11008" max="11008" width="8.88671875" style="93"/>
    <col min="11009" max="11009" width="16.88671875" style="93" customWidth="1"/>
    <col min="11010" max="11010" width="13.21875" style="93" customWidth="1"/>
    <col min="11011" max="11011" width="2.21875" style="93" customWidth="1"/>
    <col min="11012" max="11012" width="8.88671875" style="93" customWidth="1"/>
    <col min="11013" max="11013" width="28.6640625" style="93" customWidth="1"/>
    <col min="11014" max="11014" width="12.5546875" style="93" customWidth="1"/>
    <col min="11015" max="11015" width="21.44140625" style="93" customWidth="1"/>
    <col min="11016" max="11016" width="6" style="93" customWidth="1"/>
    <col min="11017" max="11017" width="8.88671875" style="93" customWidth="1"/>
    <col min="11018" max="11018" width="31.5546875" style="93" customWidth="1"/>
    <col min="11019" max="11263" width="8.88671875" style="93" customWidth="1"/>
    <col min="11264" max="11264" width="8.88671875" style="93"/>
    <col min="11265" max="11265" width="16.88671875" style="93" customWidth="1"/>
    <col min="11266" max="11266" width="13.21875" style="93" customWidth="1"/>
    <col min="11267" max="11267" width="2.21875" style="93" customWidth="1"/>
    <col min="11268" max="11268" width="8.88671875" style="93" customWidth="1"/>
    <col min="11269" max="11269" width="28.6640625" style="93" customWidth="1"/>
    <col min="11270" max="11270" width="12.5546875" style="93" customWidth="1"/>
    <col min="11271" max="11271" width="21.44140625" style="93" customWidth="1"/>
    <col min="11272" max="11272" width="6" style="93" customWidth="1"/>
    <col min="11273" max="11273" width="8.88671875" style="93" customWidth="1"/>
    <col min="11274" max="11274" width="31.5546875" style="93" customWidth="1"/>
    <col min="11275" max="11519" width="8.88671875" style="93" customWidth="1"/>
    <col min="11520" max="11520" width="8.88671875" style="93"/>
    <col min="11521" max="11521" width="16.88671875" style="93" customWidth="1"/>
    <col min="11522" max="11522" width="13.21875" style="93" customWidth="1"/>
    <col min="11523" max="11523" width="2.21875" style="93" customWidth="1"/>
    <col min="11524" max="11524" width="8.88671875" style="93" customWidth="1"/>
    <col min="11525" max="11525" width="28.6640625" style="93" customWidth="1"/>
    <col min="11526" max="11526" width="12.5546875" style="93" customWidth="1"/>
    <col min="11527" max="11527" width="21.44140625" style="93" customWidth="1"/>
    <col min="11528" max="11528" width="6" style="93" customWidth="1"/>
    <col min="11529" max="11529" width="8.88671875" style="93" customWidth="1"/>
    <col min="11530" max="11530" width="31.5546875" style="93" customWidth="1"/>
    <col min="11531" max="11775" width="8.88671875" style="93" customWidth="1"/>
    <col min="11776" max="11776" width="8.88671875" style="93"/>
    <col min="11777" max="11777" width="16.88671875" style="93" customWidth="1"/>
    <col min="11778" max="11778" width="13.21875" style="93" customWidth="1"/>
    <col min="11779" max="11779" width="2.21875" style="93" customWidth="1"/>
    <col min="11780" max="11780" width="8.88671875" style="93" customWidth="1"/>
    <col min="11781" max="11781" width="28.6640625" style="93" customWidth="1"/>
    <col min="11782" max="11782" width="12.5546875" style="93" customWidth="1"/>
    <col min="11783" max="11783" width="21.44140625" style="93" customWidth="1"/>
    <col min="11784" max="11784" width="6" style="93" customWidth="1"/>
    <col min="11785" max="11785" width="8.88671875" style="93" customWidth="1"/>
    <col min="11786" max="11786" width="31.5546875" style="93" customWidth="1"/>
    <col min="11787" max="12031" width="8.88671875" style="93" customWidth="1"/>
    <col min="12032" max="12032" width="8.88671875" style="93"/>
    <col min="12033" max="12033" width="16.88671875" style="93" customWidth="1"/>
    <col min="12034" max="12034" width="13.21875" style="93" customWidth="1"/>
    <col min="12035" max="12035" width="2.21875" style="93" customWidth="1"/>
    <col min="12036" max="12036" width="8.88671875" style="93" customWidth="1"/>
    <col min="12037" max="12037" width="28.6640625" style="93" customWidth="1"/>
    <col min="12038" max="12038" width="12.5546875" style="93" customWidth="1"/>
    <col min="12039" max="12039" width="21.44140625" style="93" customWidth="1"/>
    <col min="12040" max="12040" width="6" style="93" customWidth="1"/>
    <col min="12041" max="12041" width="8.88671875" style="93" customWidth="1"/>
    <col min="12042" max="12042" width="31.5546875" style="93" customWidth="1"/>
    <col min="12043" max="12287" width="8.88671875" style="93" customWidth="1"/>
    <col min="12288" max="12288" width="8.88671875" style="93"/>
    <col min="12289" max="12289" width="16.88671875" style="93" customWidth="1"/>
    <col min="12290" max="12290" width="13.21875" style="93" customWidth="1"/>
    <col min="12291" max="12291" width="2.21875" style="93" customWidth="1"/>
    <col min="12292" max="12292" width="8.88671875" style="93" customWidth="1"/>
    <col min="12293" max="12293" width="28.6640625" style="93" customWidth="1"/>
    <col min="12294" max="12294" width="12.5546875" style="93" customWidth="1"/>
    <col min="12295" max="12295" width="21.44140625" style="93" customWidth="1"/>
    <col min="12296" max="12296" width="6" style="93" customWidth="1"/>
    <col min="12297" max="12297" width="8.88671875" style="93" customWidth="1"/>
    <col min="12298" max="12298" width="31.5546875" style="93" customWidth="1"/>
    <col min="12299" max="12543" width="8.88671875" style="93" customWidth="1"/>
    <col min="12544" max="12544" width="8.88671875" style="93"/>
    <col min="12545" max="12545" width="16.88671875" style="93" customWidth="1"/>
    <col min="12546" max="12546" width="13.21875" style="93" customWidth="1"/>
    <col min="12547" max="12547" width="2.21875" style="93" customWidth="1"/>
    <col min="12548" max="12548" width="8.88671875" style="93" customWidth="1"/>
    <col min="12549" max="12549" width="28.6640625" style="93" customWidth="1"/>
    <col min="12550" max="12550" width="12.5546875" style="93" customWidth="1"/>
    <col min="12551" max="12551" width="21.44140625" style="93" customWidth="1"/>
    <col min="12552" max="12552" width="6" style="93" customWidth="1"/>
    <col min="12553" max="12553" width="8.88671875" style="93" customWidth="1"/>
    <col min="12554" max="12554" width="31.5546875" style="93" customWidth="1"/>
    <col min="12555" max="12799" width="8.88671875" style="93" customWidth="1"/>
    <col min="12800" max="12800" width="8.88671875" style="93"/>
    <col min="12801" max="12801" width="16.88671875" style="93" customWidth="1"/>
    <col min="12802" max="12802" width="13.21875" style="93" customWidth="1"/>
    <col min="12803" max="12803" width="2.21875" style="93" customWidth="1"/>
    <col min="12804" max="12804" width="8.88671875" style="93" customWidth="1"/>
    <col min="12805" max="12805" width="28.6640625" style="93" customWidth="1"/>
    <col min="12806" max="12806" width="12.5546875" style="93" customWidth="1"/>
    <col min="12807" max="12807" width="21.44140625" style="93" customWidth="1"/>
    <col min="12808" max="12808" width="6" style="93" customWidth="1"/>
    <col min="12809" max="12809" width="8.88671875" style="93" customWidth="1"/>
    <col min="12810" max="12810" width="31.5546875" style="93" customWidth="1"/>
    <col min="12811" max="13055" width="8.88671875" style="93" customWidth="1"/>
    <col min="13056" max="13056" width="8.88671875" style="93"/>
    <col min="13057" max="13057" width="16.88671875" style="93" customWidth="1"/>
    <col min="13058" max="13058" width="13.21875" style="93" customWidth="1"/>
    <col min="13059" max="13059" width="2.21875" style="93" customWidth="1"/>
    <col min="13060" max="13060" width="8.88671875" style="93" customWidth="1"/>
    <col min="13061" max="13061" width="28.6640625" style="93" customWidth="1"/>
    <col min="13062" max="13062" width="12.5546875" style="93" customWidth="1"/>
    <col min="13063" max="13063" width="21.44140625" style="93" customWidth="1"/>
    <col min="13064" max="13064" width="6" style="93" customWidth="1"/>
    <col min="13065" max="13065" width="8.88671875" style="93" customWidth="1"/>
    <col min="13066" max="13066" width="31.5546875" style="93" customWidth="1"/>
    <col min="13067" max="13311" width="8.88671875" style="93" customWidth="1"/>
    <col min="13312" max="13312" width="8.88671875" style="93"/>
    <col min="13313" max="13313" width="16.88671875" style="93" customWidth="1"/>
    <col min="13314" max="13314" width="13.21875" style="93" customWidth="1"/>
    <col min="13315" max="13315" width="2.21875" style="93" customWidth="1"/>
    <col min="13316" max="13316" width="8.88671875" style="93" customWidth="1"/>
    <col min="13317" max="13317" width="28.6640625" style="93" customWidth="1"/>
    <col min="13318" max="13318" width="12.5546875" style="93" customWidth="1"/>
    <col min="13319" max="13319" width="21.44140625" style="93" customWidth="1"/>
    <col min="13320" max="13320" width="6" style="93" customWidth="1"/>
    <col min="13321" max="13321" width="8.88671875" style="93" customWidth="1"/>
    <col min="13322" max="13322" width="31.5546875" style="93" customWidth="1"/>
    <col min="13323" max="13567" width="8.88671875" style="93" customWidth="1"/>
    <col min="13568" max="13568" width="8.88671875" style="93"/>
    <col min="13569" max="13569" width="16.88671875" style="93" customWidth="1"/>
    <col min="13570" max="13570" width="13.21875" style="93" customWidth="1"/>
    <col min="13571" max="13571" width="2.21875" style="93" customWidth="1"/>
    <col min="13572" max="13572" width="8.88671875" style="93" customWidth="1"/>
    <col min="13573" max="13573" width="28.6640625" style="93" customWidth="1"/>
    <col min="13574" max="13574" width="12.5546875" style="93" customWidth="1"/>
    <col min="13575" max="13575" width="21.44140625" style="93" customWidth="1"/>
    <col min="13576" max="13576" width="6" style="93" customWidth="1"/>
    <col min="13577" max="13577" width="8.88671875" style="93" customWidth="1"/>
    <col min="13578" max="13578" width="31.5546875" style="93" customWidth="1"/>
    <col min="13579" max="13823" width="8.88671875" style="93" customWidth="1"/>
    <col min="13824" max="13824" width="8.88671875" style="93"/>
    <col min="13825" max="13825" width="16.88671875" style="93" customWidth="1"/>
    <col min="13826" max="13826" width="13.21875" style="93" customWidth="1"/>
    <col min="13827" max="13827" width="2.21875" style="93" customWidth="1"/>
    <col min="13828" max="13828" width="8.88671875" style="93" customWidth="1"/>
    <col min="13829" max="13829" width="28.6640625" style="93" customWidth="1"/>
    <col min="13830" max="13830" width="12.5546875" style="93" customWidth="1"/>
    <col min="13831" max="13831" width="21.44140625" style="93" customWidth="1"/>
    <col min="13832" max="13832" width="6" style="93" customWidth="1"/>
    <col min="13833" max="13833" width="8.88671875" style="93" customWidth="1"/>
    <col min="13834" max="13834" width="31.5546875" style="93" customWidth="1"/>
    <col min="13835" max="14079" width="8.88671875" style="93" customWidth="1"/>
    <col min="14080" max="14080" width="8.88671875" style="93"/>
    <col min="14081" max="14081" width="16.88671875" style="93" customWidth="1"/>
    <col min="14082" max="14082" width="13.21875" style="93" customWidth="1"/>
    <col min="14083" max="14083" width="2.21875" style="93" customWidth="1"/>
    <col min="14084" max="14084" width="8.88671875" style="93" customWidth="1"/>
    <col min="14085" max="14085" width="28.6640625" style="93" customWidth="1"/>
    <col min="14086" max="14086" width="12.5546875" style="93" customWidth="1"/>
    <col min="14087" max="14087" width="21.44140625" style="93" customWidth="1"/>
    <col min="14088" max="14088" width="6" style="93" customWidth="1"/>
    <col min="14089" max="14089" width="8.88671875" style="93" customWidth="1"/>
    <col min="14090" max="14090" width="31.5546875" style="93" customWidth="1"/>
    <col min="14091" max="14335" width="8.88671875" style="93" customWidth="1"/>
    <col min="14336" max="14336" width="8.88671875" style="93"/>
    <col min="14337" max="14337" width="16.88671875" style="93" customWidth="1"/>
    <col min="14338" max="14338" width="13.21875" style="93" customWidth="1"/>
    <col min="14339" max="14339" width="2.21875" style="93" customWidth="1"/>
    <col min="14340" max="14340" width="8.88671875" style="93" customWidth="1"/>
    <col min="14341" max="14341" width="28.6640625" style="93" customWidth="1"/>
    <col min="14342" max="14342" width="12.5546875" style="93" customWidth="1"/>
    <col min="14343" max="14343" width="21.44140625" style="93" customWidth="1"/>
    <col min="14344" max="14344" width="6" style="93" customWidth="1"/>
    <col min="14345" max="14345" width="8.88671875" style="93" customWidth="1"/>
    <col min="14346" max="14346" width="31.5546875" style="93" customWidth="1"/>
    <col min="14347" max="14591" width="8.88671875" style="93" customWidth="1"/>
    <col min="14592" max="14592" width="8.88671875" style="93"/>
    <col min="14593" max="14593" width="16.88671875" style="93" customWidth="1"/>
    <col min="14594" max="14594" width="13.21875" style="93" customWidth="1"/>
    <col min="14595" max="14595" width="2.21875" style="93" customWidth="1"/>
    <col min="14596" max="14596" width="8.88671875" style="93" customWidth="1"/>
    <col min="14597" max="14597" width="28.6640625" style="93" customWidth="1"/>
    <col min="14598" max="14598" width="12.5546875" style="93" customWidth="1"/>
    <col min="14599" max="14599" width="21.44140625" style="93" customWidth="1"/>
    <col min="14600" max="14600" width="6" style="93" customWidth="1"/>
    <col min="14601" max="14601" width="8.88671875" style="93" customWidth="1"/>
    <col min="14602" max="14602" width="31.5546875" style="93" customWidth="1"/>
    <col min="14603" max="14847" width="8.88671875" style="93" customWidth="1"/>
    <col min="14848" max="14848" width="8.88671875" style="93"/>
    <col min="14849" max="14849" width="16.88671875" style="93" customWidth="1"/>
    <col min="14850" max="14850" width="13.21875" style="93" customWidth="1"/>
    <col min="14851" max="14851" width="2.21875" style="93" customWidth="1"/>
    <col min="14852" max="14852" width="8.88671875" style="93" customWidth="1"/>
    <col min="14853" max="14853" width="28.6640625" style="93" customWidth="1"/>
    <col min="14854" max="14854" width="12.5546875" style="93" customWidth="1"/>
    <col min="14855" max="14855" width="21.44140625" style="93" customWidth="1"/>
    <col min="14856" max="14856" width="6" style="93" customWidth="1"/>
    <col min="14857" max="14857" width="8.88671875" style="93" customWidth="1"/>
    <col min="14858" max="14858" width="31.5546875" style="93" customWidth="1"/>
    <col min="14859" max="15103" width="8.88671875" style="93" customWidth="1"/>
    <col min="15104" max="15104" width="8.88671875" style="93"/>
    <col min="15105" max="15105" width="16.88671875" style="93" customWidth="1"/>
    <col min="15106" max="15106" width="13.21875" style="93" customWidth="1"/>
    <col min="15107" max="15107" width="2.21875" style="93" customWidth="1"/>
    <col min="15108" max="15108" width="8.88671875" style="93" customWidth="1"/>
    <col min="15109" max="15109" width="28.6640625" style="93" customWidth="1"/>
    <col min="15110" max="15110" width="12.5546875" style="93" customWidth="1"/>
    <col min="15111" max="15111" width="21.44140625" style="93" customWidth="1"/>
    <col min="15112" max="15112" width="6" style="93" customWidth="1"/>
    <col min="15113" max="15113" width="8.88671875" style="93" customWidth="1"/>
    <col min="15114" max="15114" width="31.5546875" style="93" customWidth="1"/>
    <col min="15115" max="15359" width="8.88671875" style="93" customWidth="1"/>
    <col min="15360" max="15360" width="8.88671875" style="93"/>
    <col min="15361" max="15361" width="16.88671875" style="93" customWidth="1"/>
    <col min="15362" max="15362" width="13.21875" style="93" customWidth="1"/>
    <col min="15363" max="15363" width="2.21875" style="93" customWidth="1"/>
    <col min="15364" max="15364" width="8.88671875" style="93" customWidth="1"/>
    <col min="15365" max="15365" width="28.6640625" style="93" customWidth="1"/>
    <col min="15366" max="15366" width="12.5546875" style="93" customWidth="1"/>
    <col min="15367" max="15367" width="21.44140625" style="93" customWidth="1"/>
    <col min="15368" max="15368" width="6" style="93" customWidth="1"/>
    <col min="15369" max="15369" width="8.88671875" style="93" customWidth="1"/>
    <col min="15370" max="15370" width="31.5546875" style="93" customWidth="1"/>
    <col min="15371" max="15615" width="8.88671875" style="93" customWidth="1"/>
    <col min="15616" max="15616" width="8.88671875" style="93"/>
    <col min="15617" max="15617" width="16.88671875" style="93" customWidth="1"/>
    <col min="15618" max="15618" width="13.21875" style="93" customWidth="1"/>
    <col min="15619" max="15619" width="2.21875" style="93" customWidth="1"/>
    <col min="15620" max="15620" width="8.88671875" style="93" customWidth="1"/>
    <col min="15621" max="15621" width="28.6640625" style="93" customWidth="1"/>
    <col min="15622" max="15622" width="12.5546875" style="93" customWidth="1"/>
    <col min="15623" max="15623" width="21.44140625" style="93" customWidth="1"/>
    <col min="15624" max="15624" width="6" style="93" customWidth="1"/>
    <col min="15625" max="15625" width="8.88671875" style="93" customWidth="1"/>
    <col min="15626" max="15626" width="31.5546875" style="93" customWidth="1"/>
    <col min="15627" max="15871" width="8.88671875" style="93" customWidth="1"/>
    <col min="15872" max="15872" width="8.88671875" style="93"/>
    <col min="15873" max="15873" width="16.88671875" style="93" customWidth="1"/>
    <col min="15874" max="15874" width="13.21875" style="93" customWidth="1"/>
    <col min="15875" max="15875" width="2.21875" style="93" customWidth="1"/>
    <col min="15876" max="15876" width="8.88671875" style="93" customWidth="1"/>
    <col min="15877" max="15877" width="28.6640625" style="93" customWidth="1"/>
    <col min="15878" max="15878" width="12.5546875" style="93" customWidth="1"/>
    <col min="15879" max="15879" width="21.44140625" style="93" customWidth="1"/>
    <col min="15880" max="15880" width="6" style="93" customWidth="1"/>
    <col min="15881" max="15881" width="8.88671875" style="93" customWidth="1"/>
    <col min="15882" max="15882" width="31.5546875" style="93" customWidth="1"/>
    <col min="15883" max="16127" width="8.88671875" style="93" customWidth="1"/>
    <col min="16128" max="16128" width="8.88671875" style="93"/>
    <col min="16129" max="16129" width="16.88671875" style="93" customWidth="1"/>
    <col min="16130" max="16130" width="13.21875" style="93" customWidth="1"/>
    <col min="16131" max="16131" width="2.21875" style="93" customWidth="1"/>
    <col min="16132" max="16132" width="8.88671875" style="93" customWidth="1"/>
    <col min="16133" max="16133" width="28.6640625" style="93" customWidth="1"/>
    <col min="16134" max="16134" width="12.5546875" style="93" customWidth="1"/>
    <col min="16135" max="16135" width="21.44140625" style="93" customWidth="1"/>
    <col min="16136" max="16136" width="6" style="93" customWidth="1"/>
    <col min="16137" max="16137" width="8.88671875" style="93" customWidth="1"/>
    <col min="16138" max="16138" width="31.5546875" style="93" customWidth="1"/>
    <col min="16139" max="16383" width="8.88671875" style="93" customWidth="1"/>
    <col min="16384" max="16384" width="8.88671875" style="93"/>
  </cols>
  <sheetData>
    <row r="1" spans="1:256" ht="35.1" customHeight="1">
      <c r="A1" s="287" t="s">
        <v>127</v>
      </c>
      <c r="B1" s="287"/>
      <c r="C1" s="287"/>
      <c r="D1" s="287"/>
      <c r="E1" s="287"/>
      <c r="F1" s="287"/>
      <c r="G1" s="287"/>
      <c r="H1" s="287"/>
      <c r="I1" s="287"/>
      <c r="J1" s="287"/>
      <c r="K1" s="92"/>
      <c r="L1" s="92"/>
      <c r="M1" s="92"/>
      <c r="N1" s="92"/>
      <c r="O1" s="92"/>
    </row>
    <row r="2" spans="1:256" ht="35.1" customHeight="1">
      <c r="A2" s="287"/>
      <c r="B2" s="287"/>
      <c r="C2" s="287"/>
      <c r="D2" s="287"/>
      <c r="E2" s="287"/>
      <c r="F2" s="287"/>
      <c r="G2" s="287"/>
      <c r="H2" s="287"/>
      <c r="I2" s="287"/>
      <c r="J2" s="287"/>
      <c r="K2" s="92"/>
      <c r="L2" s="92"/>
      <c r="M2" s="92"/>
      <c r="N2" s="92"/>
      <c r="O2" s="92"/>
    </row>
    <row r="3" spans="1:256" ht="24.95" customHeight="1">
      <c r="A3" s="287"/>
      <c r="B3" s="287"/>
      <c r="C3" s="287"/>
      <c r="D3" s="287"/>
      <c r="E3" s="287"/>
      <c r="F3" s="287"/>
      <c r="G3" s="287"/>
      <c r="H3" s="287"/>
      <c r="I3" s="287"/>
      <c r="J3" s="287"/>
    </row>
    <row r="4" spans="1:256" ht="24.95" customHeight="1">
      <c r="A4" s="94"/>
      <c r="B4" s="95"/>
      <c r="C4" s="96"/>
      <c r="D4" s="97"/>
      <c r="E4" s="97"/>
      <c r="F4" s="97"/>
      <c r="G4" s="98"/>
      <c r="H4" s="94"/>
      <c r="I4" s="94"/>
      <c r="J4" s="99"/>
    </row>
    <row r="5" spans="1:256" ht="24.95" customHeight="1">
      <c r="A5" s="94"/>
      <c r="B5" s="95"/>
      <c r="C5" s="96"/>
      <c r="D5" s="97"/>
      <c r="E5" s="97"/>
      <c r="F5" s="97"/>
      <c r="G5" s="98"/>
      <c r="H5" s="94"/>
      <c r="I5" s="94"/>
      <c r="J5" s="99"/>
    </row>
    <row r="6" spans="1:256" ht="24.95" customHeight="1">
      <c r="A6" s="94"/>
      <c r="B6" s="95"/>
      <c r="C6" s="96"/>
      <c r="D6" s="97"/>
      <c r="E6" s="97"/>
      <c r="F6" s="97"/>
      <c r="G6" s="98"/>
      <c r="H6" s="94"/>
      <c r="I6" s="94"/>
      <c r="J6" s="99"/>
    </row>
    <row r="7" spans="1:256" ht="24.95" customHeight="1">
      <c r="A7" s="94"/>
      <c r="B7" s="100"/>
      <c r="C7" s="96"/>
      <c r="D7" s="97"/>
      <c r="E7" s="97"/>
      <c r="F7" s="97"/>
      <c r="G7" s="101"/>
      <c r="H7" s="94"/>
      <c r="I7" s="94"/>
      <c r="J7" s="99"/>
    </row>
    <row r="8" spans="1:256" ht="30" customHeight="1">
      <c r="A8" s="94"/>
      <c r="B8" s="95" t="s">
        <v>128</v>
      </c>
      <c r="C8" s="96" t="s">
        <v>129</v>
      </c>
      <c r="D8" s="142" t="s">
        <v>192</v>
      </c>
      <c r="E8" s="141"/>
      <c r="F8" s="97"/>
      <c r="G8" s="98"/>
      <c r="H8" s="94"/>
      <c r="I8" s="94"/>
      <c r="J8" s="99"/>
    </row>
    <row r="9" spans="1:256" ht="30" customHeight="1">
      <c r="A9" s="94"/>
      <c r="B9" s="100" t="s">
        <v>130</v>
      </c>
      <c r="C9" s="96" t="s">
        <v>129</v>
      </c>
      <c r="D9" s="97" t="str">
        <f>"일금"&amp;NUMBERSTRING(G9,1)&amp;"원정"</f>
        <v>일금구백육십만원정</v>
      </c>
      <c r="E9" s="97"/>
      <c r="F9" s="97"/>
      <c r="G9" s="102">
        <f>SUM(G10+G11)</f>
        <v>9600000</v>
      </c>
      <c r="H9" s="103" t="s">
        <v>131</v>
      </c>
      <c r="I9" s="94"/>
      <c r="J9" s="99"/>
    </row>
    <row r="10" spans="1:256" ht="30" customHeight="1">
      <c r="A10" s="94"/>
      <c r="B10" s="100" t="s">
        <v>132</v>
      </c>
      <c r="C10" s="96" t="s">
        <v>129</v>
      </c>
      <c r="D10" s="97" t="str">
        <f>"일금"&amp;NUMBERSTRING(G10,1)&amp;"원정"</f>
        <v>일금팔백칠십이만칠천이백칠십삼원정</v>
      </c>
      <c r="E10" s="97"/>
      <c r="F10" s="97"/>
      <c r="G10" s="102">
        <f>원가!E23</f>
        <v>8727273</v>
      </c>
      <c r="H10" s="103" t="s">
        <v>133</v>
      </c>
      <c r="I10" s="94"/>
      <c r="J10" s="99"/>
    </row>
    <row r="11" spans="1:256" ht="30" customHeight="1">
      <c r="A11" s="94"/>
      <c r="B11" s="100" t="s">
        <v>134</v>
      </c>
      <c r="C11" s="96" t="s">
        <v>135</v>
      </c>
      <c r="D11" s="97" t="str">
        <f>"일금"&amp;NUMBERSTRING(G11,1)&amp;"원정"</f>
        <v>일금팔십칠만이천칠백이십칠원정</v>
      </c>
      <c r="E11" s="97"/>
      <c r="F11" s="97"/>
      <c r="G11" s="102">
        <f>원가!E24</f>
        <v>872727</v>
      </c>
      <c r="H11" s="103" t="s">
        <v>133</v>
      </c>
      <c r="I11" s="94"/>
      <c r="J11" s="99"/>
    </row>
    <row r="12" spans="1:256" s="161" customFormat="1" ht="30" customHeight="1">
      <c r="A12" s="159"/>
      <c r="B12" s="95" t="s">
        <v>159</v>
      </c>
      <c r="C12" s="96" t="s">
        <v>129</v>
      </c>
      <c r="D12" s="288">
        <v>43685</v>
      </c>
      <c r="E12" s="288"/>
      <c r="F12" s="160"/>
      <c r="G12" s="160"/>
      <c r="H12" s="159"/>
      <c r="I12" s="159"/>
    </row>
    <row r="13" spans="1:256" s="165" customFormat="1" ht="30" customHeight="1">
      <c r="A13" s="162"/>
      <c r="B13" s="95" t="s">
        <v>160</v>
      </c>
      <c r="C13" s="96" t="s">
        <v>129</v>
      </c>
      <c r="D13" s="163" t="s">
        <v>158</v>
      </c>
      <c r="E13" s="164"/>
      <c r="F13" s="164"/>
      <c r="G13" s="164"/>
      <c r="H13" s="162"/>
      <c r="I13" s="162"/>
    </row>
    <row r="14" spans="1:256" ht="24.95" customHeight="1">
      <c r="A14" s="94"/>
      <c r="B14" s="100"/>
      <c r="C14" s="96"/>
      <c r="D14" s="97"/>
      <c r="E14" s="97"/>
      <c r="F14" s="97"/>
      <c r="G14" s="102"/>
      <c r="H14" s="103"/>
      <c r="I14" s="94"/>
      <c r="J14" s="99"/>
    </row>
    <row r="15" spans="1:256" ht="24.95" customHeight="1">
      <c r="A15" s="104"/>
      <c r="B15" s="105"/>
      <c r="C15" s="105"/>
      <c r="D15" s="106"/>
      <c r="E15" s="106"/>
      <c r="F15" s="107"/>
      <c r="G15" s="108"/>
      <c r="H15" s="109"/>
      <c r="I15" s="109"/>
      <c r="J15" s="110"/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1"/>
      <c r="BC15" s="111"/>
      <c r="BD15" s="111"/>
      <c r="BE15" s="111"/>
      <c r="BF15" s="111"/>
      <c r="BG15" s="111"/>
      <c r="BH15" s="111"/>
      <c r="BI15" s="111"/>
      <c r="BJ15" s="111"/>
      <c r="BK15" s="111"/>
      <c r="BL15" s="111"/>
      <c r="BM15" s="111"/>
      <c r="BN15" s="111"/>
      <c r="BO15" s="111"/>
      <c r="BP15" s="111"/>
      <c r="BQ15" s="111"/>
      <c r="BR15" s="111"/>
      <c r="BS15" s="111"/>
      <c r="BT15" s="111"/>
      <c r="BU15" s="111"/>
      <c r="BV15" s="111"/>
      <c r="BW15" s="111"/>
      <c r="BX15" s="111"/>
      <c r="BY15" s="111"/>
      <c r="BZ15" s="111"/>
      <c r="CA15" s="111"/>
      <c r="CB15" s="111"/>
      <c r="CC15" s="111"/>
      <c r="CD15" s="111"/>
      <c r="CE15" s="111"/>
      <c r="CF15" s="111"/>
      <c r="CG15" s="111"/>
      <c r="CH15" s="111"/>
      <c r="CI15" s="111"/>
      <c r="CJ15" s="111"/>
      <c r="CK15" s="111"/>
      <c r="CL15" s="111"/>
      <c r="CM15" s="111"/>
      <c r="CN15" s="111"/>
      <c r="CO15" s="111"/>
      <c r="CP15" s="111"/>
      <c r="CQ15" s="111"/>
      <c r="CR15" s="111"/>
      <c r="CS15" s="111"/>
      <c r="CT15" s="111"/>
      <c r="CU15" s="111"/>
      <c r="CV15" s="111"/>
      <c r="CW15" s="111"/>
      <c r="CX15" s="111"/>
      <c r="CY15" s="111"/>
      <c r="CZ15" s="111"/>
      <c r="DA15" s="111"/>
      <c r="DB15" s="111"/>
      <c r="DC15" s="111"/>
      <c r="DD15" s="111"/>
      <c r="DE15" s="111"/>
      <c r="DF15" s="111"/>
      <c r="DG15" s="111"/>
      <c r="DH15" s="111"/>
      <c r="DI15" s="111"/>
      <c r="DJ15" s="111"/>
      <c r="DK15" s="111"/>
      <c r="DL15" s="111"/>
      <c r="DM15" s="111"/>
      <c r="DN15" s="111"/>
      <c r="DO15" s="111"/>
      <c r="DP15" s="111"/>
      <c r="DQ15" s="111"/>
      <c r="DR15" s="111"/>
      <c r="DS15" s="111"/>
      <c r="DT15" s="111"/>
      <c r="DU15" s="111"/>
      <c r="DV15" s="111"/>
      <c r="DW15" s="111"/>
      <c r="DX15" s="111"/>
      <c r="DY15" s="111"/>
      <c r="DZ15" s="111"/>
      <c r="EA15" s="111"/>
      <c r="EB15" s="111"/>
      <c r="EC15" s="111"/>
      <c r="ED15" s="111"/>
      <c r="EE15" s="111"/>
      <c r="EF15" s="111"/>
      <c r="EG15" s="111"/>
      <c r="EH15" s="111"/>
      <c r="EI15" s="111"/>
      <c r="EJ15" s="111"/>
      <c r="EK15" s="111"/>
      <c r="EL15" s="111"/>
      <c r="EM15" s="111"/>
      <c r="EN15" s="111"/>
      <c r="EO15" s="111"/>
      <c r="EP15" s="111"/>
      <c r="EQ15" s="111"/>
      <c r="ER15" s="111"/>
      <c r="ES15" s="111"/>
      <c r="ET15" s="111"/>
      <c r="EU15" s="111"/>
      <c r="EV15" s="111"/>
      <c r="EW15" s="111"/>
      <c r="EX15" s="111"/>
      <c r="EY15" s="111"/>
      <c r="EZ15" s="111"/>
      <c r="FA15" s="111"/>
      <c r="FB15" s="111"/>
      <c r="FC15" s="111"/>
      <c r="FD15" s="111"/>
      <c r="FE15" s="111"/>
      <c r="FF15" s="111"/>
      <c r="FG15" s="111"/>
      <c r="FH15" s="111"/>
      <c r="FI15" s="111"/>
      <c r="FJ15" s="111"/>
      <c r="FK15" s="111"/>
      <c r="FL15" s="111"/>
      <c r="FM15" s="111"/>
      <c r="FN15" s="111"/>
      <c r="FO15" s="111"/>
      <c r="FP15" s="111"/>
      <c r="FQ15" s="111"/>
      <c r="FR15" s="111"/>
      <c r="FS15" s="111"/>
      <c r="FT15" s="111"/>
      <c r="FU15" s="111"/>
      <c r="FV15" s="111"/>
      <c r="FW15" s="111"/>
      <c r="FX15" s="111"/>
      <c r="FY15" s="111"/>
      <c r="FZ15" s="111"/>
      <c r="GA15" s="111"/>
      <c r="GB15" s="111"/>
      <c r="GC15" s="111"/>
      <c r="GD15" s="111"/>
      <c r="GE15" s="111"/>
      <c r="GF15" s="111"/>
      <c r="GG15" s="111"/>
      <c r="GH15" s="111"/>
      <c r="GI15" s="111"/>
      <c r="GJ15" s="111"/>
      <c r="GK15" s="111"/>
      <c r="GL15" s="111"/>
      <c r="GM15" s="111"/>
      <c r="GN15" s="111"/>
      <c r="GO15" s="111"/>
      <c r="GP15" s="111"/>
      <c r="GQ15" s="111"/>
      <c r="GR15" s="111"/>
      <c r="GS15" s="111"/>
      <c r="GT15" s="111"/>
      <c r="GU15" s="111"/>
      <c r="GV15" s="111"/>
      <c r="GW15" s="111"/>
      <c r="GX15" s="111"/>
      <c r="GY15" s="111"/>
      <c r="GZ15" s="111"/>
      <c r="HA15" s="111"/>
      <c r="HB15" s="111"/>
      <c r="HC15" s="111"/>
      <c r="HD15" s="111"/>
      <c r="HE15" s="111"/>
      <c r="HF15" s="111"/>
      <c r="HG15" s="111"/>
      <c r="HH15" s="111"/>
      <c r="HI15" s="111"/>
      <c r="HJ15" s="111"/>
      <c r="HK15" s="111"/>
      <c r="HL15" s="111"/>
      <c r="HM15" s="111"/>
      <c r="HN15" s="111"/>
      <c r="HO15" s="111"/>
      <c r="HP15" s="111"/>
      <c r="HQ15" s="111"/>
      <c r="HR15" s="111"/>
      <c r="HS15" s="111"/>
      <c r="HT15" s="111"/>
      <c r="HU15" s="111"/>
      <c r="HV15" s="111"/>
      <c r="HW15" s="111"/>
      <c r="HX15" s="111"/>
      <c r="HY15" s="111"/>
      <c r="HZ15" s="111"/>
      <c r="IA15" s="111"/>
      <c r="IB15" s="111"/>
      <c r="IC15" s="111"/>
      <c r="ID15" s="111"/>
      <c r="IE15" s="111"/>
      <c r="IF15" s="111"/>
      <c r="IG15" s="111"/>
      <c r="IH15" s="111"/>
      <c r="II15" s="111"/>
      <c r="IJ15" s="111"/>
      <c r="IK15" s="111"/>
      <c r="IL15" s="111"/>
      <c r="IM15" s="111"/>
      <c r="IN15" s="111"/>
      <c r="IO15" s="111"/>
      <c r="IP15" s="111"/>
      <c r="IQ15" s="111"/>
      <c r="IR15" s="111"/>
      <c r="IS15" s="111"/>
      <c r="IT15" s="111"/>
      <c r="IU15" s="111"/>
      <c r="IV15" s="111"/>
    </row>
    <row r="16" spans="1:256" ht="24.95" customHeight="1">
      <c r="A16" s="104"/>
      <c r="B16" s="105"/>
      <c r="C16" s="105"/>
      <c r="D16" s="106"/>
      <c r="E16" s="106"/>
      <c r="F16" s="107"/>
      <c r="G16" s="108"/>
      <c r="H16" s="109"/>
      <c r="I16" s="109"/>
      <c r="J16" s="110"/>
      <c r="K16" s="111"/>
      <c r="L16" s="111"/>
      <c r="M16" s="111"/>
      <c r="N16" s="111"/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111"/>
      <c r="AU16" s="111"/>
      <c r="AV16" s="111"/>
      <c r="AW16" s="111"/>
      <c r="AX16" s="111"/>
      <c r="AY16" s="111"/>
      <c r="AZ16" s="111"/>
      <c r="BA16" s="111"/>
      <c r="BB16" s="111"/>
      <c r="BC16" s="111"/>
      <c r="BD16" s="111"/>
      <c r="BE16" s="111"/>
      <c r="BF16" s="111"/>
      <c r="BG16" s="111"/>
      <c r="BH16" s="111"/>
      <c r="BI16" s="111"/>
      <c r="BJ16" s="111"/>
      <c r="BK16" s="111"/>
      <c r="BL16" s="111"/>
      <c r="BM16" s="111"/>
      <c r="BN16" s="111"/>
      <c r="BO16" s="111"/>
      <c r="BP16" s="111"/>
      <c r="BQ16" s="111"/>
      <c r="BR16" s="111"/>
      <c r="BS16" s="111"/>
      <c r="BT16" s="111"/>
      <c r="BU16" s="111"/>
      <c r="BV16" s="111"/>
      <c r="BW16" s="111"/>
      <c r="BX16" s="111"/>
      <c r="BY16" s="111"/>
      <c r="BZ16" s="111"/>
      <c r="CA16" s="111"/>
      <c r="CB16" s="111"/>
      <c r="CC16" s="111"/>
      <c r="CD16" s="111"/>
      <c r="CE16" s="111"/>
      <c r="CF16" s="111"/>
      <c r="CG16" s="111"/>
      <c r="CH16" s="111"/>
      <c r="CI16" s="111"/>
      <c r="CJ16" s="111"/>
      <c r="CK16" s="111"/>
      <c r="CL16" s="111"/>
      <c r="CM16" s="111"/>
      <c r="CN16" s="111"/>
      <c r="CO16" s="111"/>
      <c r="CP16" s="111"/>
      <c r="CQ16" s="111"/>
      <c r="CR16" s="111"/>
      <c r="CS16" s="111"/>
      <c r="CT16" s="111"/>
      <c r="CU16" s="111"/>
      <c r="CV16" s="111"/>
      <c r="CW16" s="111"/>
      <c r="CX16" s="111"/>
      <c r="CY16" s="111"/>
      <c r="CZ16" s="111"/>
      <c r="DA16" s="111"/>
      <c r="DB16" s="111"/>
      <c r="DC16" s="111"/>
      <c r="DD16" s="111"/>
      <c r="DE16" s="111"/>
      <c r="DF16" s="111"/>
      <c r="DG16" s="111"/>
      <c r="DH16" s="111"/>
      <c r="DI16" s="111"/>
      <c r="DJ16" s="111"/>
      <c r="DK16" s="111"/>
      <c r="DL16" s="111"/>
      <c r="DM16" s="111"/>
      <c r="DN16" s="111"/>
      <c r="DO16" s="111"/>
      <c r="DP16" s="111"/>
      <c r="DQ16" s="111"/>
      <c r="DR16" s="111"/>
      <c r="DS16" s="111"/>
      <c r="DT16" s="111"/>
      <c r="DU16" s="111"/>
      <c r="DV16" s="111"/>
      <c r="DW16" s="111"/>
      <c r="DX16" s="111"/>
      <c r="DY16" s="111"/>
      <c r="DZ16" s="111"/>
      <c r="EA16" s="111"/>
      <c r="EB16" s="111"/>
      <c r="EC16" s="111"/>
      <c r="ED16" s="111"/>
      <c r="EE16" s="111"/>
      <c r="EF16" s="111"/>
      <c r="EG16" s="111"/>
      <c r="EH16" s="111"/>
      <c r="EI16" s="111"/>
      <c r="EJ16" s="111"/>
      <c r="EK16" s="111"/>
      <c r="EL16" s="111"/>
      <c r="EM16" s="111"/>
      <c r="EN16" s="111"/>
      <c r="EO16" s="111"/>
      <c r="EP16" s="111"/>
      <c r="EQ16" s="111"/>
      <c r="ER16" s="111"/>
      <c r="ES16" s="111"/>
      <c r="ET16" s="111"/>
      <c r="EU16" s="111"/>
      <c r="EV16" s="111"/>
      <c r="EW16" s="111"/>
      <c r="EX16" s="111"/>
      <c r="EY16" s="111"/>
      <c r="EZ16" s="111"/>
      <c r="FA16" s="111"/>
      <c r="FB16" s="111"/>
      <c r="FC16" s="111"/>
      <c r="FD16" s="111"/>
      <c r="FE16" s="111"/>
      <c r="FF16" s="111"/>
      <c r="FG16" s="111"/>
      <c r="FH16" s="111"/>
      <c r="FI16" s="111"/>
      <c r="FJ16" s="111"/>
      <c r="FK16" s="111"/>
      <c r="FL16" s="111"/>
      <c r="FM16" s="111"/>
      <c r="FN16" s="111"/>
      <c r="FO16" s="111"/>
      <c r="FP16" s="111"/>
      <c r="FQ16" s="111"/>
      <c r="FR16" s="111"/>
      <c r="FS16" s="111"/>
      <c r="FT16" s="111"/>
      <c r="FU16" s="111"/>
      <c r="FV16" s="111"/>
      <c r="FW16" s="111"/>
      <c r="FX16" s="111"/>
      <c r="FY16" s="111"/>
      <c r="FZ16" s="111"/>
      <c r="GA16" s="111"/>
      <c r="GB16" s="111"/>
      <c r="GC16" s="111"/>
      <c r="GD16" s="111"/>
      <c r="GE16" s="111"/>
      <c r="GF16" s="111"/>
      <c r="GG16" s="111"/>
      <c r="GH16" s="111"/>
      <c r="GI16" s="111"/>
      <c r="GJ16" s="111"/>
      <c r="GK16" s="111"/>
      <c r="GL16" s="111"/>
      <c r="GM16" s="111"/>
      <c r="GN16" s="111"/>
      <c r="GO16" s="111"/>
      <c r="GP16" s="111"/>
      <c r="GQ16" s="111"/>
      <c r="GR16" s="111"/>
      <c r="GS16" s="111"/>
      <c r="GT16" s="111"/>
      <c r="GU16" s="111"/>
      <c r="GV16" s="111"/>
      <c r="GW16" s="111"/>
      <c r="GX16" s="111"/>
      <c r="GY16" s="111"/>
      <c r="GZ16" s="111"/>
      <c r="HA16" s="111"/>
      <c r="HB16" s="111"/>
      <c r="HC16" s="111"/>
      <c r="HD16" s="111"/>
      <c r="HE16" s="111"/>
      <c r="HF16" s="111"/>
      <c r="HG16" s="111"/>
      <c r="HH16" s="111"/>
      <c r="HI16" s="111"/>
      <c r="HJ16" s="111"/>
      <c r="HK16" s="111"/>
      <c r="HL16" s="111"/>
      <c r="HM16" s="111"/>
      <c r="HN16" s="111"/>
      <c r="HO16" s="111"/>
      <c r="HP16" s="111"/>
      <c r="HQ16" s="111"/>
      <c r="HR16" s="111"/>
      <c r="HS16" s="111"/>
      <c r="HT16" s="111"/>
      <c r="HU16" s="111"/>
      <c r="HV16" s="111"/>
      <c r="HW16" s="111"/>
      <c r="HX16" s="111"/>
      <c r="HY16" s="111"/>
      <c r="HZ16" s="111"/>
      <c r="IA16" s="111"/>
      <c r="IB16" s="111"/>
      <c r="IC16" s="111"/>
      <c r="ID16" s="111"/>
      <c r="IE16" s="111"/>
      <c r="IF16" s="111"/>
      <c r="IG16" s="111"/>
      <c r="IH16" s="111"/>
      <c r="II16" s="111"/>
      <c r="IJ16" s="111"/>
      <c r="IK16" s="111"/>
      <c r="IL16" s="111"/>
      <c r="IM16" s="111"/>
      <c r="IN16" s="111"/>
      <c r="IO16" s="111"/>
      <c r="IP16" s="111"/>
      <c r="IQ16" s="111"/>
      <c r="IR16" s="111"/>
      <c r="IS16" s="111"/>
      <c r="IT16" s="111"/>
      <c r="IU16" s="111"/>
      <c r="IV16" s="111"/>
    </row>
    <row r="17" spans="1:256" ht="24.95" customHeight="1">
      <c r="A17" s="104"/>
      <c r="B17" s="105"/>
      <c r="C17" s="105"/>
      <c r="D17" s="106"/>
      <c r="E17" s="106"/>
      <c r="F17" s="284" t="s">
        <v>433</v>
      </c>
      <c r="G17" s="285" t="s">
        <v>434</v>
      </c>
      <c r="H17" s="286"/>
      <c r="I17" s="286"/>
      <c r="J17" s="110"/>
      <c r="K17" s="111"/>
      <c r="L17" s="111"/>
      <c r="M17" s="111"/>
      <c r="N17" s="111"/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11"/>
      <c r="AU17" s="111"/>
      <c r="AV17" s="111"/>
      <c r="AW17" s="111"/>
      <c r="AX17" s="111"/>
      <c r="AY17" s="111"/>
      <c r="AZ17" s="111"/>
      <c r="BA17" s="111"/>
      <c r="BB17" s="111"/>
      <c r="BC17" s="111"/>
      <c r="BD17" s="111"/>
      <c r="BE17" s="111"/>
      <c r="BF17" s="111"/>
      <c r="BG17" s="111"/>
      <c r="BH17" s="111"/>
      <c r="BI17" s="111"/>
      <c r="BJ17" s="111"/>
      <c r="BK17" s="111"/>
      <c r="BL17" s="111"/>
      <c r="BM17" s="111"/>
      <c r="BN17" s="111"/>
      <c r="BO17" s="111"/>
      <c r="BP17" s="111"/>
      <c r="BQ17" s="111"/>
      <c r="BR17" s="111"/>
      <c r="BS17" s="111"/>
      <c r="BT17" s="111"/>
      <c r="BU17" s="111"/>
      <c r="BV17" s="111"/>
      <c r="BW17" s="111"/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11"/>
      <c r="DO17" s="111"/>
      <c r="DP17" s="111"/>
      <c r="DQ17" s="111"/>
      <c r="DR17" s="111"/>
      <c r="DS17" s="111"/>
      <c r="DT17" s="111"/>
      <c r="DU17" s="111"/>
      <c r="DV17" s="111"/>
      <c r="DW17" s="111"/>
      <c r="DX17" s="111"/>
      <c r="DY17" s="111"/>
      <c r="DZ17" s="111"/>
      <c r="EA17" s="111"/>
      <c r="EB17" s="111"/>
      <c r="EC17" s="111"/>
      <c r="ED17" s="111"/>
      <c r="EE17" s="111"/>
      <c r="EF17" s="111"/>
      <c r="EG17" s="111"/>
      <c r="EH17" s="111"/>
      <c r="EI17" s="111"/>
      <c r="EJ17" s="111"/>
      <c r="EK17" s="111"/>
      <c r="EL17" s="111"/>
      <c r="EM17" s="111"/>
      <c r="EN17" s="111"/>
      <c r="EO17" s="111"/>
      <c r="EP17" s="111"/>
      <c r="EQ17" s="111"/>
      <c r="ER17" s="111"/>
      <c r="ES17" s="111"/>
      <c r="ET17" s="111"/>
      <c r="EU17" s="111"/>
      <c r="EV17" s="111"/>
      <c r="EW17" s="111"/>
      <c r="EX17" s="111"/>
      <c r="EY17" s="111"/>
      <c r="EZ17" s="111"/>
      <c r="FA17" s="111"/>
      <c r="FB17" s="111"/>
      <c r="FC17" s="111"/>
      <c r="FD17" s="111"/>
      <c r="FE17" s="111"/>
      <c r="FF17" s="111"/>
      <c r="FG17" s="111"/>
      <c r="FH17" s="111"/>
      <c r="FI17" s="111"/>
      <c r="FJ17" s="111"/>
      <c r="FK17" s="111"/>
      <c r="FL17" s="111"/>
      <c r="FM17" s="111"/>
      <c r="FN17" s="111"/>
      <c r="FO17" s="111"/>
      <c r="FP17" s="111"/>
      <c r="FQ17" s="111"/>
      <c r="FR17" s="111"/>
      <c r="FS17" s="111"/>
      <c r="FT17" s="111"/>
      <c r="FU17" s="111"/>
      <c r="FV17" s="111"/>
      <c r="FW17" s="111"/>
      <c r="FX17" s="111"/>
      <c r="FY17" s="111"/>
      <c r="FZ17" s="111"/>
      <c r="GA17" s="111"/>
      <c r="GB17" s="111"/>
      <c r="GC17" s="111"/>
      <c r="GD17" s="111"/>
      <c r="GE17" s="111"/>
      <c r="GF17" s="111"/>
      <c r="GG17" s="111"/>
      <c r="GH17" s="111"/>
      <c r="GI17" s="111"/>
      <c r="GJ17" s="111"/>
      <c r="GK17" s="111"/>
      <c r="GL17" s="111"/>
      <c r="GM17" s="111"/>
      <c r="GN17" s="111"/>
      <c r="GO17" s="111"/>
      <c r="GP17" s="111"/>
      <c r="GQ17" s="111"/>
      <c r="GR17" s="111"/>
      <c r="GS17" s="111"/>
      <c r="GT17" s="111"/>
      <c r="GU17" s="111"/>
      <c r="GV17" s="111"/>
      <c r="GW17" s="111"/>
      <c r="GX17" s="111"/>
      <c r="GY17" s="111"/>
      <c r="GZ17" s="111"/>
      <c r="HA17" s="111"/>
      <c r="HB17" s="111"/>
      <c r="HC17" s="111"/>
      <c r="HD17" s="111"/>
      <c r="HE17" s="111"/>
      <c r="HF17" s="111"/>
      <c r="HG17" s="111"/>
      <c r="HH17" s="111"/>
      <c r="HI17" s="111"/>
      <c r="HJ17" s="111"/>
      <c r="HK17" s="111"/>
      <c r="HL17" s="111"/>
      <c r="HM17" s="111"/>
      <c r="HN17" s="111"/>
      <c r="HO17" s="111"/>
      <c r="HP17" s="111"/>
      <c r="HQ17" s="111"/>
      <c r="HR17" s="111"/>
      <c r="HS17" s="111"/>
      <c r="HT17" s="111"/>
      <c r="HU17" s="111"/>
      <c r="HV17" s="111"/>
      <c r="HW17" s="111"/>
      <c r="HX17" s="111"/>
      <c r="HY17" s="111"/>
      <c r="HZ17" s="111"/>
      <c r="IA17" s="111"/>
      <c r="IB17" s="111"/>
      <c r="IC17" s="111"/>
      <c r="ID17" s="111"/>
      <c r="IE17" s="111"/>
      <c r="IF17" s="111"/>
      <c r="IG17" s="111"/>
      <c r="IH17" s="111"/>
      <c r="II17" s="111"/>
      <c r="IJ17" s="111"/>
      <c r="IK17" s="111"/>
      <c r="IL17" s="111"/>
      <c r="IM17" s="111"/>
      <c r="IN17" s="111"/>
      <c r="IO17" s="111"/>
      <c r="IP17" s="111"/>
      <c r="IQ17" s="111"/>
      <c r="IR17" s="111"/>
      <c r="IS17" s="111"/>
      <c r="IT17" s="111"/>
      <c r="IU17" s="111"/>
      <c r="IV17" s="111"/>
    </row>
    <row r="18" spans="1:256" ht="24.95" customHeight="1">
      <c r="A18" s="104"/>
      <c r="B18" s="105"/>
      <c r="C18" s="105"/>
      <c r="D18" s="106"/>
      <c r="E18" s="106"/>
      <c r="F18" s="284" t="s">
        <v>435</v>
      </c>
      <c r="G18" s="285" t="s">
        <v>436</v>
      </c>
      <c r="H18" s="286"/>
      <c r="I18" s="286"/>
      <c r="J18" s="110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1"/>
      <c r="AO18" s="111"/>
      <c r="AP18" s="111"/>
      <c r="AQ18" s="111"/>
      <c r="AR18" s="111"/>
      <c r="AS18" s="111"/>
      <c r="AT18" s="111"/>
      <c r="AU18" s="111"/>
      <c r="AV18" s="111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1"/>
      <c r="BH18" s="111"/>
      <c r="BI18" s="111"/>
      <c r="BJ18" s="111"/>
      <c r="BK18" s="111"/>
      <c r="BL18" s="111"/>
      <c r="BM18" s="111"/>
      <c r="BN18" s="111"/>
      <c r="BO18" s="111"/>
      <c r="BP18" s="111"/>
      <c r="BQ18" s="111"/>
      <c r="BR18" s="111"/>
      <c r="BS18" s="111"/>
      <c r="BT18" s="111"/>
      <c r="BU18" s="111"/>
      <c r="BV18" s="111"/>
      <c r="BW18" s="111"/>
      <c r="BX18" s="111"/>
      <c r="BY18" s="111"/>
      <c r="BZ18" s="111"/>
      <c r="CA18" s="111"/>
      <c r="CB18" s="111"/>
      <c r="CC18" s="111"/>
      <c r="CD18" s="111"/>
      <c r="CE18" s="111"/>
      <c r="CF18" s="111"/>
      <c r="CG18" s="111"/>
      <c r="CH18" s="111"/>
      <c r="CI18" s="111"/>
      <c r="CJ18" s="111"/>
      <c r="CK18" s="111"/>
      <c r="CL18" s="111"/>
      <c r="CM18" s="111"/>
      <c r="CN18" s="111"/>
      <c r="CO18" s="111"/>
      <c r="CP18" s="111"/>
      <c r="CQ18" s="111"/>
      <c r="CR18" s="111"/>
      <c r="CS18" s="111"/>
      <c r="CT18" s="111"/>
      <c r="CU18" s="111"/>
      <c r="CV18" s="111"/>
      <c r="CW18" s="111"/>
      <c r="CX18" s="111"/>
      <c r="CY18" s="111"/>
      <c r="CZ18" s="111"/>
      <c r="DA18" s="111"/>
      <c r="DB18" s="111"/>
      <c r="DC18" s="111"/>
      <c r="DD18" s="111"/>
      <c r="DE18" s="111"/>
      <c r="DF18" s="111"/>
      <c r="DG18" s="111"/>
      <c r="DH18" s="111"/>
      <c r="DI18" s="111"/>
      <c r="DJ18" s="111"/>
      <c r="DK18" s="111"/>
      <c r="DL18" s="111"/>
      <c r="DM18" s="111"/>
      <c r="DN18" s="111"/>
      <c r="DO18" s="111"/>
      <c r="DP18" s="111"/>
      <c r="DQ18" s="111"/>
      <c r="DR18" s="111"/>
      <c r="DS18" s="111"/>
      <c r="DT18" s="111"/>
      <c r="DU18" s="111"/>
      <c r="DV18" s="111"/>
      <c r="DW18" s="111"/>
      <c r="DX18" s="111"/>
      <c r="DY18" s="111"/>
      <c r="DZ18" s="111"/>
      <c r="EA18" s="111"/>
      <c r="EB18" s="111"/>
      <c r="EC18" s="111"/>
      <c r="ED18" s="111"/>
      <c r="EE18" s="111"/>
      <c r="EF18" s="111"/>
      <c r="EG18" s="111"/>
      <c r="EH18" s="111"/>
      <c r="EI18" s="111"/>
      <c r="EJ18" s="111"/>
      <c r="EK18" s="111"/>
      <c r="EL18" s="111"/>
      <c r="EM18" s="111"/>
      <c r="EN18" s="111"/>
      <c r="EO18" s="111"/>
      <c r="EP18" s="111"/>
      <c r="EQ18" s="111"/>
      <c r="ER18" s="111"/>
      <c r="ES18" s="111"/>
      <c r="ET18" s="111"/>
      <c r="EU18" s="111"/>
      <c r="EV18" s="111"/>
      <c r="EW18" s="111"/>
      <c r="EX18" s="111"/>
      <c r="EY18" s="111"/>
      <c r="EZ18" s="111"/>
      <c r="FA18" s="111"/>
      <c r="FB18" s="111"/>
      <c r="FC18" s="111"/>
      <c r="FD18" s="111"/>
      <c r="FE18" s="111"/>
      <c r="FF18" s="111"/>
      <c r="FG18" s="111"/>
      <c r="FH18" s="111"/>
      <c r="FI18" s="111"/>
      <c r="FJ18" s="111"/>
      <c r="FK18" s="111"/>
      <c r="FL18" s="111"/>
      <c r="FM18" s="111"/>
      <c r="FN18" s="111"/>
      <c r="FO18" s="111"/>
      <c r="FP18" s="111"/>
      <c r="FQ18" s="111"/>
      <c r="FR18" s="111"/>
      <c r="FS18" s="111"/>
      <c r="FT18" s="111"/>
      <c r="FU18" s="111"/>
      <c r="FV18" s="111"/>
      <c r="FW18" s="111"/>
      <c r="FX18" s="111"/>
      <c r="FY18" s="111"/>
      <c r="FZ18" s="111"/>
      <c r="GA18" s="111"/>
      <c r="GB18" s="111"/>
      <c r="GC18" s="111"/>
      <c r="GD18" s="111"/>
      <c r="GE18" s="111"/>
      <c r="GF18" s="111"/>
      <c r="GG18" s="111"/>
      <c r="GH18" s="111"/>
      <c r="GI18" s="111"/>
      <c r="GJ18" s="111"/>
      <c r="GK18" s="111"/>
      <c r="GL18" s="111"/>
      <c r="GM18" s="111"/>
      <c r="GN18" s="111"/>
      <c r="GO18" s="111"/>
      <c r="GP18" s="111"/>
      <c r="GQ18" s="111"/>
      <c r="GR18" s="111"/>
      <c r="GS18" s="111"/>
      <c r="GT18" s="111"/>
      <c r="GU18" s="111"/>
      <c r="GV18" s="111"/>
      <c r="GW18" s="111"/>
      <c r="GX18" s="111"/>
      <c r="GY18" s="111"/>
      <c r="GZ18" s="111"/>
      <c r="HA18" s="111"/>
      <c r="HB18" s="111"/>
      <c r="HC18" s="111"/>
      <c r="HD18" s="111"/>
      <c r="HE18" s="111"/>
      <c r="HF18" s="111"/>
      <c r="HG18" s="111"/>
      <c r="HH18" s="111"/>
      <c r="HI18" s="111"/>
      <c r="HJ18" s="111"/>
      <c r="HK18" s="111"/>
      <c r="HL18" s="111"/>
      <c r="HM18" s="111"/>
      <c r="HN18" s="111"/>
      <c r="HO18" s="111"/>
      <c r="HP18" s="111"/>
      <c r="HQ18" s="111"/>
      <c r="HR18" s="111"/>
      <c r="HS18" s="111"/>
      <c r="HT18" s="111"/>
      <c r="HU18" s="111"/>
      <c r="HV18" s="111"/>
      <c r="HW18" s="111"/>
      <c r="HX18" s="111"/>
      <c r="HY18" s="111"/>
      <c r="HZ18" s="111"/>
      <c r="IA18" s="111"/>
      <c r="IB18" s="111"/>
      <c r="IC18" s="111"/>
      <c r="ID18" s="111"/>
      <c r="IE18" s="111"/>
      <c r="IF18" s="111"/>
      <c r="IG18" s="111"/>
      <c r="IH18" s="111"/>
      <c r="II18" s="111"/>
      <c r="IJ18" s="111"/>
      <c r="IK18" s="111"/>
      <c r="IL18" s="111"/>
      <c r="IM18" s="111"/>
      <c r="IN18" s="111"/>
      <c r="IO18" s="111"/>
      <c r="IP18" s="111"/>
      <c r="IQ18" s="111"/>
      <c r="IR18" s="111"/>
      <c r="IS18" s="111"/>
      <c r="IT18" s="111"/>
      <c r="IU18" s="111"/>
      <c r="IV18" s="111"/>
    </row>
    <row r="19" spans="1:256" ht="24.95" customHeight="1">
      <c r="A19" s="104"/>
      <c r="B19" s="105"/>
      <c r="C19" s="105"/>
      <c r="D19" s="106"/>
      <c r="E19" s="106"/>
      <c r="F19" s="284" t="s">
        <v>437</v>
      </c>
      <c r="G19" s="285" t="s">
        <v>438</v>
      </c>
      <c r="H19" s="286"/>
      <c r="I19" s="286"/>
      <c r="J19" s="110"/>
      <c r="K19" s="111"/>
      <c r="L19" s="111"/>
      <c r="M19" s="111"/>
      <c r="N19" s="111"/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111"/>
      <c r="AA19" s="111"/>
      <c r="AB19" s="111"/>
      <c r="AC19" s="111"/>
      <c r="AD19" s="111"/>
      <c r="AE19" s="111"/>
      <c r="AF19" s="111"/>
      <c r="AG19" s="111"/>
      <c r="AH19" s="111"/>
      <c r="AI19" s="111"/>
      <c r="AJ19" s="111"/>
      <c r="AK19" s="111"/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1"/>
      <c r="BH19" s="111"/>
      <c r="BI19" s="111"/>
      <c r="BJ19" s="111"/>
      <c r="BK19" s="111"/>
      <c r="BL19" s="111"/>
      <c r="BM19" s="111"/>
      <c r="BN19" s="111"/>
      <c r="BO19" s="111"/>
      <c r="BP19" s="111"/>
      <c r="BQ19" s="111"/>
      <c r="BR19" s="111"/>
      <c r="BS19" s="111"/>
      <c r="BT19" s="111"/>
      <c r="BU19" s="111"/>
      <c r="BV19" s="111"/>
      <c r="BW19" s="111"/>
      <c r="BX19" s="111"/>
      <c r="BY19" s="111"/>
      <c r="BZ19" s="111"/>
      <c r="CA19" s="111"/>
      <c r="CB19" s="111"/>
      <c r="CC19" s="111"/>
      <c r="CD19" s="111"/>
      <c r="CE19" s="111"/>
      <c r="CF19" s="111"/>
      <c r="CG19" s="111"/>
      <c r="CH19" s="111"/>
      <c r="CI19" s="111"/>
      <c r="CJ19" s="111"/>
      <c r="CK19" s="111"/>
      <c r="CL19" s="111"/>
      <c r="CM19" s="111"/>
      <c r="CN19" s="111"/>
      <c r="CO19" s="111"/>
      <c r="CP19" s="111"/>
      <c r="CQ19" s="111"/>
      <c r="CR19" s="111"/>
      <c r="CS19" s="111"/>
      <c r="CT19" s="111"/>
      <c r="CU19" s="111"/>
      <c r="CV19" s="111"/>
      <c r="CW19" s="111"/>
      <c r="CX19" s="111"/>
      <c r="CY19" s="111"/>
      <c r="CZ19" s="111"/>
      <c r="DA19" s="111"/>
      <c r="DB19" s="111"/>
      <c r="DC19" s="111"/>
      <c r="DD19" s="111"/>
      <c r="DE19" s="111"/>
      <c r="DF19" s="111"/>
      <c r="DG19" s="111"/>
      <c r="DH19" s="111"/>
      <c r="DI19" s="111"/>
      <c r="DJ19" s="111"/>
      <c r="DK19" s="111"/>
      <c r="DL19" s="111"/>
      <c r="DM19" s="111"/>
      <c r="DN19" s="111"/>
      <c r="DO19" s="111"/>
      <c r="DP19" s="111"/>
      <c r="DQ19" s="111"/>
      <c r="DR19" s="111"/>
      <c r="DS19" s="111"/>
      <c r="DT19" s="111"/>
      <c r="DU19" s="111"/>
      <c r="DV19" s="111"/>
      <c r="DW19" s="111"/>
      <c r="DX19" s="111"/>
      <c r="DY19" s="111"/>
      <c r="DZ19" s="111"/>
      <c r="EA19" s="111"/>
      <c r="EB19" s="111"/>
      <c r="EC19" s="111"/>
      <c r="ED19" s="111"/>
      <c r="EE19" s="111"/>
      <c r="EF19" s="111"/>
      <c r="EG19" s="111"/>
      <c r="EH19" s="111"/>
      <c r="EI19" s="111"/>
      <c r="EJ19" s="111"/>
      <c r="EK19" s="111"/>
      <c r="EL19" s="111"/>
      <c r="EM19" s="111"/>
      <c r="EN19" s="111"/>
      <c r="EO19" s="111"/>
      <c r="EP19" s="111"/>
      <c r="EQ19" s="111"/>
      <c r="ER19" s="111"/>
      <c r="ES19" s="111"/>
      <c r="ET19" s="111"/>
      <c r="EU19" s="111"/>
      <c r="EV19" s="111"/>
      <c r="EW19" s="111"/>
      <c r="EX19" s="111"/>
      <c r="EY19" s="111"/>
      <c r="EZ19" s="111"/>
      <c r="FA19" s="111"/>
      <c r="FB19" s="111"/>
      <c r="FC19" s="111"/>
      <c r="FD19" s="111"/>
      <c r="FE19" s="111"/>
      <c r="FF19" s="111"/>
      <c r="FG19" s="111"/>
      <c r="FH19" s="111"/>
      <c r="FI19" s="111"/>
      <c r="FJ19" s="111"/>
      <c r="FK19" s="111"/>
      <c r="FL19" s="111"/>
      <c r="FM19" s="111"/>
      <c r="FN19" s="111"/>
      <c r="FO19" s="111"/>
      <c r="FP19" s="111"/>
      <c r="FQ19" s="111"/>
      <c r="FR19" s="111"/>
      <c r="FS19" s="111"/>
      <c r="FT19" s="111"/>
      <c r="FU19" s="111"/>
      <c r="FV19" s="111"/>
      <c r="FW19" s="111"/>
      <c r="FX19" s="111"/>
      <c r="FY19" s="111"/>
      <c r="FZ19" s="111"/>
      <c r="GA19" s="111"/>
      <c r="GB19" s="111"/>
      <c r="GC19" s="111"/>
      <c r="GD19" s="111"/>
      <c r="GE19" s="111"/>
      <c r="GF19" s="111"/>
      <c r="GG19" s="111"/>
      <c r="GH19" s="111"/>
      <c r="GI19" s="111"/>
      <c r="GJ19" s="111"/>
      <c r="GK19" s="111"/>
      <c r="GL19" s="111"/>
      <c r="GM19" s="111"/>
      <c r="GN19" s="111"/>
      <c r="GO19" s="111"/>
      <c r="GP19" s="111"/>
      <c r="GQ19" s="111"/>
      <c r="GR19" s="111"/>
      <c r="GS19" s="111"/>
      <c r="GT19" s="111"/>
      <c r="GU19" s="111"/>
      <c r="GV19" s="111"/>
      <c r="GW19" s="111"/>
      <c r="GX19" s="111"/>
      <c r="GY19" s="111"/>
      <c r="GZ19" s="111"/>
      <c r="HA19" s="111"/>
      <c r="HB19" s="111"/>
      <c r="HC19" s="111"/>
      <c r="HD19" s="111"/>
      <c r="HE19" s="111"/>
      <c r="HF19" s="111"/>
      <c r="HG19" s="111"/>
      <c r="HH19" s="111"/>
      <c r="HI19" s="111"/>
      <c r="HJ19" s="111"/>
      <c r="HK19" s="111"/>
      <c r="HL19" s="111"/>
      <c r="HM19" s="111"/>
      <c r="HN19" s="111"/>
      <c r="HO19" s="111"/>
      <c r="HP19" s="111"/>
      <c r="HQ19" s="111"/>
      <c r="HR19" s="111"/>
      <c r="HS19" s="111"/>
      <c r="HT19" s="111"/>
      <c r="HU19" s="111"/>
      <c r="HV19" s="111"/>
      <c r="HW19" s="111"/>
      <c r="HX19" s="111"/>
      <c r="HY19" s="111"/>
      <c r="HZ19" s="111"/>
      <c r="IA19" s="111"/>
      <c r="IB19" s="111"/>
      <c r="IC19" s="111"/>
      <c r="ID19" s="111"/>
      <c r="IE19" s="111"/>
      <c r="IF19" s="111"/>
      <c r="IG19" s="111"/>
      <c r="IH19" s="111"/>
      <c r="II19" s="111"/>
      <c r="IJ19" s="111"/>
      <c r="IK19" s="111"/>
      <c r="IL19" s="111"/>
      <c r="IM19" s="111"/>
      <c r="IN19" s="111"/>
      <c r="IO19" s="111"/>
      <c r="IP19" s="111"/>
      <c r="IQ19" s="111"/>
      <c r="IR19" s="111"/>
      <c r="IS19" s="111"/>
      <c r="IT19" s="111"/>
      <c r="IU19" s="111"/>
      <c r="IV19" s="111"/>
    </row>
    <row r="20" spans="1:256" ht="24.95" customHeight="1">
      <c r="A20" s="104"/>
      <c r="B20" s="105"/>
      <c r="C20" s="105"/>
      <c r="D20" s="106"/>
      <c r="E20" s="106"/>
      <c r="F20" s="284"/>
      <c r="G20" s="285" t="s">
        <v>439</v>
      </c>
      <c r="H20" s="286"/>
      <c r="I20" s="286"/>
      <c r="J20" s="110"/>
      <c r="K20" s="111"/>
      <c r="L20" s="111"/>
      <c r="M20" s="111"/>
      <c r="N20" s="111"/>
      <c r="O20" s="111"/>
      <c r="P20" s="111"/>
      <c r="Q20" s="111"/>
      <c r="R20" s="111"/>
      <c r="S20" s="111"/>
      <c r="T20" s="111"/>
      <c r="U20" s="111"/>
      <c r="V20" s="111"/>
      <c r="W20" s="111"/>
      <c r="X20" s="111"/>
      <c r="Y20" s="111"/>
      <c r="Z20" s="111"/>
      <c r="AA20" s="111"/>
      <c r="AB20" s="111"/>
      <c r="AC20" s="111"/>
      <c r="AD20" s="111"/>
      <c r="AE20" s="111"/>
      <c r="AF20" s="111"/>
      <c r="AG20" s="111"/>
      <c r="AH20" s="111"/>
      <c r="AI20" s="111"/>
      <c r="AJ20" s="111"/>
      <c r="AK20" s="111"/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111"/>
      <c r="BE20" s="111"/>
      <c r="BF20" s="111"/>
      <c r="BG20" s="111"/>
      <c r="BH20" s="111"/>
      <c r="BI20" s="111"/>
      <c r="BJ20" s="111"/>
      <c r="BK20" s="111"/>
      <c r="BL20" s="111"/>
      <c r="BM20" s="111"/>
      <c r="BN20" s="111"/>
      <c r="BO20" s="111"/>
      <c r="BP20" s="111"/>
      <c r="BQ20" s="111"/>
      <c r="BR20" s="111"/>
      <c r="BS20" s="111"/>
      <c r="BT20" s="111"/>
      <c r="BU20" s="111"/>
      <c r="BV20" s="111"/>
      <c r="BW20" s="111"/>
      <c r="BX20" s="111"/>
      <c r="BY20" s="111"/>
      <c r="BZ20" s="111"/>
      <c r="CA20" s="111"/>
      <c r="CB20" s="111"/>
      <c r="CC20" s="111"/>
      <c r="CD20" s="111"/>
      <c r="CE20" s="111"/>
      <c r="CF20" s="111"/>
      <c r="CG20" s="111"/>
      <c r="CH20" s="111"/>
      <c r="CI20" s="111"/>
      <c r="CJ20" s="111"/>
      <c r="CK20" s="111"/>
      <c r="CL20" s="111"/>
      <c r="CM20" s="111"/>
      <c r="CN20" s="111"/>
      <c r="CO20" s="111"/>
      <c r="CP20" s="111"/>
      <c r="CQ20" s="111"/>
      <c r="CR20" s="111"/>
      <c r="CS20" s="111"/>
      <c r="CT20" s="111"/>
      <c r="CU20" s="111"/>
      <c r="CV20" s="111"/>
      <c r="CW20" s="111"/>
      <c r="CX20" s="111"/>
      <c r="CY20" s="111"/>
      <c r="CZ20" s="111"/>
      <c r="DA20" s="111"/>
      <c r="DB20" s="111"/>
      <c r="DC20" s="111"/>
      <c r="DD20" s="111"/>
      <c r="DE20" s="111"/>
      <c r="DF20" s="111"/>
      <c r="DG20" s="111"/>
      <c r="DH20" s="111"/>
      <c r="DI20" s="111"/>
      <c r="DJ20" s="111"/>
      <c r="DK20" s="111"/>
      <c r="DL20" s="111"/>
      <c r="DM20" s="111"/>
      <c r="DN20" s="111"/>
      <c r="DO20" s="111"/>
      <c r="DP20" s="111"/>
      <c r="DQ20" s="111"/>
      <c r="DR20" s="111"/>
      <c r="DS20" s="111"/>
      <c r="DT20" s="111"/>
      <c r="DU20" s="111"/>
      <c r="DV20" s="111"/>
      <c r="DW20" s="111"/>
      <c r="DX20" s="111"/>
      <c r="DY20" s="111"/>
      <c r="DZ20" s="111"/>
      <c r="EA20" s="111"/>
      <c r="EB20" s="111"/>
      <c r="EC20" s="111"/>
      <c r="ED20" s="111"/>
      <c r="EE20" s="111"/>
      <c r="EF20" s="111"/>
      <c r="EG20" s="111"/>
      <c r="EH20" s="111"/>
      <c r="EI20" s="111"/>
      <c r="EJ20" s="111"/>
      <c r="EK20" s="111"/>
      <c r="EL20" s="111"/>
      <c r="EM20" s="111"/>
      <c r="EN20" s="111"/>
      <c r="EO20" s="111"/>
      <c r="EP20" s="111"/>
      <c r="EQ20" s="111"/>
      <c r="ER20" s="111"/>
      <c r="ES20" s="111"/>
      <c r="ET20" s="111"/>
      <c r="EU20" s="111"/>
      <c r="EV20" s="111"/>
      <c r="EW20" s="111"/>
      <c r="EX20" s="111"/>
      <c r="EY20" s="111"/>
      <c r="EZ20" s="111"/>
      <c r="FA20" s="111"/>
      <c r="FB20" s="111"/>
      <c r="FC20" s="111"/>
      <c r="FD20" s="111"/>
      <c r="FE20" s="111"/>
      <c r="FF20" s="111"/>
      <c r="FG20" s="111"/>
      <c r="FH20" s="111"/>
      <c r="FI20" s="111"/>
      <c r="FJ20" s="111"/>
      <c r="FK20" s="111"/>
      <c r="FL20" s="111"/>
      <c r="FM20" s="111"/>
      <c r="FN20" s="111"/>
      <c r="FO20" s="111"/>
      <c r="FP20" s="111"/>
      <c r="FQ20" s="111"/>
      <c r="FR20" s="111"/>
      <c r="FS20" s="111"/>
      <c r="FT20" s="111"/>
      <c r="FU20" s="111"/>
      <c r="FV20" s="111"/>
      <c r="FW20" s="111"/>
      <c r="FX20" s="111"/>
      <c r="FY20" s="111"/>
      <c r="FZ20" s="111"/>
      <c r="GA20" s="111"/>
      <c r="GB20" s="111"/>
      <c r="GC20" s="111"/>
      <c r="GD20" s="111"/>
      <c r="GE20" s="111"/>
      <c r="GF20" s="111"/>
      <c r="GG20" s="111"/>
      <c r="GH20" s="111"/>
      <c r="GI20" s="111"/>
      <c r="GJ20" s="111"/>
      <c r="GK20" s="111"/>
      <c r="GL20" s="111"/>
      <c r="GM20" s="111"/>
      <c r="GN20" s="111"/>
      <c r="GO20" s="111"/>
      <c r="GP20" s="111"/>
      <c r="GQ20" s="111"/>
      <c r="GR20" s="111"/>
      <c r="GS20" s="111"/>
      <c r="GT20" s="111"/>
      <c r="GU20" s="111"/>
      <c r="GV20" s="111"/>
      <c r="GW20" s="111"/>
      <c r="GX20" s="111"/>
      <c r="GY20" s="111"/>
      <c r="GZ20" s="111"/>
      <c r="HA20" s="111"/>
      <c r="HB20" s="111"/>
      <c r="HC20" s="111"/>
      <c r="HD20" s="111"/>
      <c r="HE20" s="111"/>
      <c r="HF20" s="111"/>
      <c r="HG20" s="111"/>
      <c r="HH20" s="111"/>
      <c r="HI20" s="111"/>
      <c r="HJ20" s="111"/>
      <c r="HK20" s="111"/>
      <c r="HL20" s="111"/>
      <c r="HM20" s="111"/>
      <c r="HN20" s="111"/>
      <c r="HO20" s="111"/>
      <c r="HP20" s="111"/>
      <c r="HQ20" s="111"/>
      <c r="HR20" s="111"/>
      <c r="HS20" s="111"/>
      <c r="HT20" s="111"/>
      <c r="HU20" s="111"/>
      <c r="HV20" s="111"/>
      <c r="HW20" s="111"/>
      <c r="HX20" s="111"/>
      <c r="HY20" s="111"/>
      <c r="HZ20" s="111"/>
      <c r="IA20" s="111"/>
      <c r="IB20" s="111"/>
      <c r="IC20" s="111"/>
      <c r="ID20" s="111"/>
      <c r="IE20" s="111"/>
      <c r="IF20" s="111"/>
      <c r="IG20" s="111"/>
      <c r="IH20" s="111"/>
      <c r="II20" s="111"/>
      <c r="IJ20" s="111"/>
      <c r="IK20" s="111"/>
      <c r="IL20" s="111"/>
      <c r="IM20" s="111"/>
      <c r="IN20" s="111"/>
      <c r="IO20" s="111"/>
      <c r="IP20" s="111"/>
      <c r="IQ20" s="111"/>
      <c r="IR20" s="111"/>
      <c r="IS20" s="111"/>
      <c r="IT20" s="111"/>
      <c r="IU20" s="111"/>
      <c r="IV20" s="111"/>
    </row>
    <row r="21" spans="1:256" ht="24.95" customHeight="1">
      <c r="A21" s="104"/>
      <c r="B21" s="105"/>
      <c r="C21" s="105"/>
      <c r="D21" s="106"/>
      <c r="E21" s="106"/>
      <c r="F21" s="284" t="s">
        <v>440</v>
      </c>
      <c r="G21" s="285" t="s">
        <v>441</v>
      </c>
      <c r="H21" s="286"/>
      <c r="I21" s="286"/>
      <c r="J21" s="110"/>
      <c r="K21" s="111"/>
      <c r="L21" s="111"/>
      <c r="M21" s="111"/>
      <c r="N21" s="111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111"/>
      <c r="AC21" s="111"/>
      <c r="AD21" s="111"/>
      <c r="AE21" s="111"/>
      <c r="AF21" s="111"/>
      <c r="AG21" s="111"/>
      <c r="AH21" s="111"/>
      <c r="AI21" s="111"/>
      <c r="AJ21" s="111"/>
      <c r="AK21" s="111"/>
      <c r="AL21" s="111"/>
      <c r="AM21" s="111"/>
      <c r="AN21" s="111"/>
      <c r="AO21" s="111"/>
      <c r="AP21" s="111"/>
      <c r="AQ21" s="111"/>
      <c r="AR21" s="111"/>
      <c r="AS21" s="111"/>
      <c r="AT21" s="111"/>
      <c r="AU21" s="111"/>
      <c r="AV21" s="111"/>
      <c r="AW21" s="111"/>
      <c r="AX21" s="111"/>
      <c r="AY21" s="111"/>
      <c r="AZ21" s="111"/>
      <c r="BA21" s="111"/>
      <c r="BB21" s="111"/>
      <c r="BC21" s="111"/>
      <c r="BD21" s="111"/>
      <c r="BE21" s="111"/>
      <c r="BF21" s="111"/>
      <c r="BG21" s="111"/>
      <c r="BH21" s="111"/>
      <c r="BI21" s="111"/>
      <c r="BJ21" s="111"/>
      <c r="BK21" s="111"/>
      <c r="BL21" s="111"/>
      <c r="BM21" s="111"/>
      <c r="BN21" s="111"/>
      <c r="BO21" s="111"/>
      <c r="BP21" s="111"/>
      <c r="BQ21" s="111"/>
      <c r="BR21" s="111"/>
      <c r="BS21" s="111"/>
      <c r="BT21" s="111"/>
      <c r="BU21" s="111"/>
      <c r="BV21" s="111"/>
      <c r="BW21" s="111"/>
      <c r="BX21" s="111"/>
      <c r="BY21" s="111"/>
      <c r="BZ21" s="111"/>
      <c r="CA21" s="111"/>
      <c r="CB21" s="111"/>
      <c r="CC21" s="111"/>
      <c r="CD21" s="111"/>
      <c r="CE21" s="111"/>
      <c r="CF21" s="111"/>
      <c r="CG21" s="111"/>
      <c r="CH21" s="111"/>
      <c r="CI21" s="111"/>
      <c r="CJ21" s="111"/>
      <c r="CK21" s="111"/>
      <c r="CL21" s="111"/>
      <c r="CM21" s="111"/>
      <c r="CN21" s="111"/>
      <c r="CO21" s="111"/>
      <c r="CP21" s="111"/>
      <c r="CQ21" s="111"/>
      <c r="CR21" s="111"/>
      <c r="CS21" s="111"/>
      <c r="CT21" s="111"/>
      <c r="CU21" s="111"/>
      <c r="CV21" s="111"/>
      <c r="CW21" s="111"/>
      <c r="CX21" s="111"/>
      <c r="CY21" s="111"/>
      <c r="CZ21" s="111"/>
      <c r="DA21" s="111"/>
      <c r="DB21" s="111"/>
      <c r="DC21" s="111"/>
      <c r="DD21" s="111"/>
      <c r="DE21" s="111"/>
      <c r="DF21" s="111"/>
      <c r="DG21" s="111"/>
      <c r="DH21" s="111"/>
      <c r="DI21" s="111"/>
      <c r="DJ21" s="111"/>
      <c r="DK21" s="111"/>
      <c r="DL21" s="111"/>
      <c r="DM21" s="111"/>
      <c r="DN21" s="111"/>
      <c r="DO21" s="111"/>
      <c r="DP21" s="111"/>
      <c r="DQ21" s="111"/>
      <c r="DR21" s="111"/>
      <c r="DS21" s="111"/>
      <c r="DT21" s="111"/>
      <c r="DU21" s="111"/>
      <c r="DV21" s="111"/>
      <c r="DW21" s="111"/>
      <c r="DX21" s="111"/>
      <c r="DY21" s="111"/>
      <c r="DZ21" s="111"/>
      <c r="EA21" s="111"/>
      <c r="EB21" s="111"/>
      <c r="EC21" s="111"/>
      <c r="ED21" s="111"/>
      <c r="EE21" s="111"/>
      <c r="EF21" s="111"/>
      <c r="EG21" s="111"/>
      <c r="EH21" s="111"/>
      <c r="EI21" s="111"/>
      <c r="EJ21" s="111"/>
      <c r="EK21" s="111"/>
      <c r="EL21" s="111"/>
      <c r="EM21" s="111"/>
      <c r="EN21" s="111"/>
      <c r="EO21" s="111"/>
      <c r="EP21" s="111"/>
      <c r="EQ21" s="111"/>
      <c r="ER21" s="111"/>
      <c r="ES21" s="111"/>
      <c r="ET21" s="111"/>
      <c r="EU21" s="111"/>
      <c r="EV21" s="111"/>
      <c r="EW21" s="111"/>
      <c r="EX21" s="111"/>
      <c r="EY21" s="111"/>
      <c r="EZ21" s="111"/>
      <c r="FA21" s="111"/>
      <c r="FB21" s="111"/>
      <c r="FC21" s="111"/>
      <c r="FD21" s="111"/>
      <c r="FE21" s="111"/>
      <c r="FF21" s="111"/>
      <c r="FG21" s="111"/>
      <c r="FH21" s="111"/>
      <c r="FI21" s="111"/>
      <c r="FJ21" s="111"/>
      <c r="FK21" s="111"/>
      <c r="FL21" s="111"/>
      <c r="FM21" s="111"/>
      <c r="FN21" s="111"/>
      <c r="FO21" s="111"/>
      <c r="FP21" s="111"/>
      <c r="FQ21" s="111"/>
      <c r="FR21" s="111"/>
      <c r="FS21" s="111"/>
      <c r="FT21" s="111"/>
      <c r="FU21" s="111"/>
      <c r="FV21" s="111"/>
      <c r="FW21" s="111"/>
      <c r="FX21" s="111"/>
      <c r="FY21" s="111"/>
      <c r="FZ21" s="111"/>
      <c r="GA21" s="111"/>
      <c r="GB21" s="111"/>
      <c r="GC21" s="111"/>
      <c r="GD21" s="111"/>
      <c r="GE21" s="111"/>
      <c r="GF21" s="111"/>
      <c r="GG21" s="111"/>
      <c r="GH21" s="111"/>
      <c r="GI21" s="111"/>
      <c r="GJ21" s="111"/>
      <c r="GK21" s="111"/>
      <c r="GL21" s="111"/>
      <c r="GM21" s="111"/>
      <c r="GN21" s="111"/>
      <c r="GO21" s="111"/>
      <c r="GP21" s="111"/>
      <c r="GQ21" s="111"/>
      <c r="GR21" s="111"/>
      <c r="GS21" s="111"/>
      <c r="GT21" s="111"/>
      <c r="GU21" s="111"/>
      <c r="GV21" s="111"/>
      <c r="GW21" s="111"/>
      <c r="GX21" s="111"/>
      <c r="GY21" s="111"/>
      <c r="GZ21" s="111"/>
      <c r="HA21" s="111"/>
      <c r="HB21" s="111"/>
      <c r="HC21" s="111"/>
      <c r="HD21" s="111"/>
      <c r="HE21" s="111"/>
      <c r="HF21" s="111"/>
      <c r="HG21" s="111"/>
      <c r="HH21" s="111"/>
      <c r="HI21" s="111"/>
      <c r="HJ21" s="111"/>
      <c r="HK21" s="111"/>
      <c r="HL21" s="111"/>
      <c r="HM21" s="111"/>
      <c r="HN21" s="111"/>
      <c r="HO21" s="111"/>
      <c r="HP21" s="111"/>
      <c r="HQ21" s="111"/>
      <c r="HR21" s="111"/>
      <c r="HS21" s="111"/>
      <c r="HT21" s="111"/>
      <c r="HU21" s="111"/>
      <c r="HV21" s="111"/>
      <c r="HW21" s="111"/>
      <c r="HX21" s="111"/>
      <c r="HY21" s="111"/>
      <c r="HZ21" s="111"/>
      <c r="IA21" s="111"/>
      <c r="IB21" s="111"/>
      <c r="IC21" s="111"/>
      <c r="ID21" s="111"/>
      <c r="IE21" s="111"/>
      <c r="IF21" s="111"/>
      <c r="IG21" s="111"/>
      <c r="IH21" s="111"/>
      <c r="II21" s="111"/>
      <c r="IJ21" s="111"/>
      <c r="IK21" s="111"/>
      <c r="IL21" s="111"/>
      <c r="IM21" s="111"/>
      <c r="IN21" s="111"/>
      <c r="IO21" s="111"/>
      <c r="IP21" s="111"/>
      <c r="IQ21" s="111"/>
      <c r="IR21" s="111"/>
      <c r="IS21" s="111"/>
      <c r="IT21" s="111"/>
      <c r="IU21" s="111"/>
      <c r="IV21" s="111"/>
    </row>
    <row r="22" spans="1:256" ht="24.95" customHeight="1">
      <c r="A22" s="104"/>
      <c r="B22" s="105"/>
      <c r="C22" s="105"/>
      <c r="D22" s="106"/>
      <c r="E22" s="106"/>
      <c r="F22" s="284" t="s">
        <v>442</v>
      </c>
      <c r="G22" s="285" t="s">
        <v>443</v>
      </c>
      <c r="H22" s="286"/>
      <c r="I22" s="286"/>
      <c r="J22" s="110"/>
      <c r="K22" s="111"/>
      <c r="L22" s="111"/>
      <c r="M22" s="111"/>
      <c r="N22" s="111"/>
      <c r="O22" s="111"/>
      <c r="P22" s="111"/>
      <c r="Q22" s="111"/>
      <c r="R22" s="111"/>
      <c r="S22" s="111"/>
      <c r="T22" s="111"/>
      <c r="U22" s="111"/>
      <c r="V22" s="111"/>
      <c r="W22" s="111"/>
      <c r="X22" s="111"/>
      <c r="Y22" s="111"/>
      <c r="Z22" s="111"/>
      <c r="AA22" s="111"/>
      <c r="AB22" s="111"/>
      <c r="AC22" s="111"/>
      <c r="AD22" s="111"/>
      <c r="AE22" s="111"/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1"/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1"/>
      <c r="BR22" s="111"/>
      <c r="BS22" s="111"/>
      <c r="BT22" s="111"/>
      <c r="BU22" s="111"/>
      <c r="BV22" s="111"/>
      <c r="BW22" s="111"/>
      <c r="BX22" s="111"/>
      <c r="BY22" s="111"/>
      <c r="BZ22" s="111"/>
      <c r="CA22" s="111"/>
      <c r="CB22" s="111"/>
      <c r="CC22" s="111"/>
      <c r="CD22" s="111"/>
      <c r="CE22" s="111"/>
      <c r="CF22" s="111"/>
      <c r="CG22" s="111"/>
      <c r="CH22" s="111"/>
      <c r="CI22" s="111"/>
      <c r="CJ22" s="111"/>
      <c r="CK22" s="111"/>
      <c r="CL22" s="111"/>
      <c r="CM22" s="111"/>
      <c r="CN22" s="111"/>
      <c r="CO22" s="111"/>
      <c r="CP22" s="111"/>
      <c r="CQ22" s="111"/>
      <c r="CR22" s="111"/>
      <c r="CS22" s="111"/>
      <c r="CT22" s="111"/>
      <c r="CU22" s="111"/>
      <c r="CV22" s="111"/>
      <c r="CW22" s="111"/>
      <c r="CX22" s="111"/>
      <c r="CY22" s="111"/>
      <c r="CZ22" s="111"/>
      <c r="DA22" s="111"/>
      <c r="DB22" s="111"/>
      <c r="DC22" s="111"/>
      <c r="DD22" s="111"/>
      <c r="DE22" s="111"/>
      <c r="DF22" s="111"/>
      <c r="DG22" s="111"/>
      <c r="DH22" s="111"/>
      <c r="DI22" s="111"/>
      <c r="DJ22" s="111"/>
      <c r="DK22" s="111"/>
      <c r="DL22" s="111"/>
      <c r="DM22" s="111"/>
      <c r="DN22" s="111"/>
      <c r="DO22" s="111"/>
      <c r="DP22" s="111"/>
      <c r="DQ22" s="111"/>
      <c r="DR22" s="111"/>
      <c r="DS22" s="111"/>
      <c r="DT22" s="111"/>
      <c r="DU22" s="111"/>
      <c r="DV22" s="111"/>
      <c r="DW22" s="111"/>
      <c r="DX22" s="111"/>
      <c r="DY22" s="111"/>
      <c r="DZ22" s="111"/>
      <c r="EA22" s="111"/>
      <c r="EB22" s="111"/>
      <c r="EC22" s="111"/>
      <c r="ED22" s="111"/>
      <c r="EE22" s="111"/>
      <c r="EF22" s="111"/>
      <c r="EG22" s="111"/>
      <c r="EH22" s="111"/>
      <c r="EI22" s="111"/>
      <c r="EJ22" s="111"/>
      <c r="EK22" s="111"/>
      <c r="EL22" s="111"/>
      <c r="EM22" s="111"/>
      <c r="EN22" s="111"/>
      <c r="EO22" s="111"/>
      <c r="EP22" s="111"/>
      <c r="EQ22" s="111"/>
      <c r="ER22" s="111"/>
      <c r="ES22" s="111"/>
      <c r="ET22" s="111"/>
      <c r="EU22" s="111"/>
      <c r="EV22" s="111"/>
      <c r="EW22" s="111"/>
      <c r="EX22" s="111"/>
      <c r="EY22" s="111"/>
      <c r="EZ22" s="111"/>
      <c r="FA22" s="111"/>
      <c r="FB22" s="111"/>
      <c r="FC22" s="111"/>
      <c r="FD22" s="111"/>
      <c r="FE22" s="111"/>
      <c r="FF22" s="111"/>
      <c r="FG22" s="111"/>
      <c r="FH22" s="111"/>
      <c r="FI22" s="111"/>
      <c r="FJ22" s="111"/>
      <c r="FK22" s="111"/>
      <c r="FL22" s="111"/>
      <c r="FM22" s="111"/>
      <c r="FN22" s="111"/>
      <c r="FO22" s="111"/>
      <c r="FP22" s="111"/>
      <c r="FQ22" s="111"/>
      <c r="FR22" s="111"/>
      <c r="FS22" s="111"/>
      <c r="FT22" s="111"/>
      <c r="FU22" s="111"/>
      <c r="FV22" s="111"/>
      <c r="FW22" s="111"/>
      <c r="FX22" s="111"/>
      <c r="FY22" s="111"/>
      <c r="FZ22" s="111"/>
      <c r="GA22" s="111"/>
      <c r="GB22" s="111"/>
      <c r="GC22" s="111"/>
      <c r="GD22" s="111"/>
      <c r="GE22" s="111"/>
      <c r="GF22" s="111"/>
      <c r="GG22" s="111"/>
      <c r="GH22" s="111"/>
      <c r="GI22" s="111"/>
      <c r="GJ22" s="111"/>
      <c r="GK22" s="111"/>
      <c r="GL22" s="111"/>
      <c r="GM22" s="111"/>
      <c r="GN22" s="111"/>
      <c r="GO22" s="111"/>
      <c r="GP22" s="111"/>
      <c r="GQ22" s="111"/>
      <c r="GR22" s="111"/>
      <c r="GS22" s="111"/>
      <c r="GT22" s="111"/>
      <c r="GU22" s="111"/>
      <c r="GV22" s="111"/>
      <c r="GW22" s="111"/>
      <c r="GX22" s="111"/>
      <c r="GY22" s="111"/>
      <c r="GZ22" s="111"/>
      <c r="HA22" s="111"/>
      <c r="HB22" s="111"/>
      <c r="HC22" s="111"/>
      <c r="HD22" s="111"/>
      <c r="HE22" s="111"/>
      <c r="HF22" s="111"/>
      <c r="HG22" s="111"/>
      <c r="HH22" s="111"/>
      <c r="HI22" s="111"/>
      <c r="HJ22" s="111"/>
      <c r="HK22" s="111"/>
      <c r="HL22" s="111"/>
      <c r="HM22" s="111"/>
      <c r="HN22" s="111"/>
      <c r="HO22" s="111"/>
      <c r="HP22" s="111"/>
      <c r="HQ22" s="111"/>
      <c r="HR22" s="111"/>
      <c r="HS22" s="111"/>
      <c r="HT22" s="111"/>
      <c r="HU22" s="111"/>
      <c r="HV22" s="111"/>
      <c r="HW22" s="111"/>
      <c r="HX22" s="111"/>
      <c r="HY22" s="111"/>
      <c r="HZ22" s="111"/>
      <c r="IA22" s="111"/>
      <c r="IB22" s="111"/>
      <c r="IC22" s="111"/>
      <c r="ID22" s="111"/>
      <c r="IE22" s="111"/>
      <c r="IF22" s="111"/>
      <c r="IG22" s="111"/>
      <c r="IH22" s="111"/>
      <c r="II22" s="111"/>
      <c r="IJ22" s="111"/>
      <c r="IK22" s="111"/>
      <c r="IL22" s="111"/>
      <c r="IM22" s="111"/>
      <c r="IN22" s="111"/>
      <c r="IO22" s="111"/>
      <c r="IP22" s="111"/>
      <c r="IQ22" s="111"/>
      <c r="IR22" s="111"/>
      <c r="IS22" s="111"/>
      <c r="IT22" s="111"/>
      <c r="IU22" s="111"/>
      <c r="IV22" s="111"/>
    </row>
    <row r="23" spans="1:256" ht="24.95" customHeight="1">
      <c r="A23" s="104"/>
      <c r="B23" s="105"/>
      <c r="C23" s="105"/>
      <c r="D23" s="106"/>
      <c r="E23" s="106"/>
      <c r="F23" s="112"/>
      <c r="G23" s="112"/>
      <c r="H23" s="109"/>
      <c r="I23" s="109"/>
      <c r="J23" s="110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111"/>
      <c r="V23" s="111"/>
      <c r="W23" s="111"/>
      <c r="X23" s="111"/>
      <c r="Y23" s="111"/>
      <c r="Z23" s="111"/>
      <c r="AA23" s="111"/>
      <c r="AB23" s="111"/>
      <c r="AC23" s="111"/>
      <c r="AD23" s="111"/>
      <c r="AE23" s="111"/>
      <c r="AF23" s="111"/>
      <c r="AG23" s="111"/>
      <c r="AH23" s="111"/>
      <c r="AI23" s="111"/>
      <c r="AJ23" s="111"/>
      <c r="AK23" s="111"/>
      <c r="AL23" s="111"/>
      <c r="AM23" s="111"/>
      <c r="AN23" s="111"/>
      <c r="AO23" s="111"/>
      <c r="AP23" s="111"/>
      <c r="AQ23" s="111"/>
      <c r="AR23" s="111"/>
      <c r="AS23" s="111"/>
      <c r="AT23" s="111"/>
      <c r="AU23" s="111"/>
      <c r="AV23" s="111"/>
      <c r="AW23" s="111"/>
      <c r="AX23" s="111"/>
      <c r="AY23" s="111"/>
      <c r="AZ23" s="111"/>
      <c r="BA23" s="111"/>
      <c r="BB23" s="111"/>
      <c r="BC23" s="111"/>
      <c r="BD23" s="111"/>
      <c r="BE23" s="111"/>
      <c r="BF23" s="111"/>
      <c r="BG23" s="111"/>
      <c r="BH23" s="111"/>
      <c r="BI23" s="111"/>
      <c r="BJ23" s="111"/>
      <c r="BK23" s="111"/>
      <c r="BL23" s="111"/>
      <c r="BM23" s="111"/>
      <c r="BN23" s="111"/>
      <c r="BO23" s="111"/>
      <c r="BP23" s="111"/>
      <c r="BQ23" s="111"/>
      <c r="BR23" s="111"/>
      <c r="BS23" s="111"/>
      <c r="BT23" s="111"/>
      <c r="BU23" s="111"/>
      <c r="BV23" s="111"/>
      <c r="BW23" s="111"/>
      <c r="BX23" s="111"/>
      <c r="BY23" s="111"/>
      <c r="BZ23" s="111"/>
      <c r="CA23" s="111"/>
      <c r="CB23" s="111"/>
      <c r="CC23" s="111"/>
      <c r="CD23" s="111"/>
      <c r="CE23" s="111"/>
      <c r="CF23" s="111"/>
      <c r="CG23" s="111"/>
      <c r="CH23" s="111"/>
      <c r="CI23" s="111"/>
      <c r="CJ23" s="111"/>
      <c r="CK23" s="111"/>
      <c r="CL23" s="111"/>
      <c r="CM23" s="111"/>
      <c r="CN23" s="111"/>
      <c r="CO23" s="111"/>
      <c r="CP23" s="111"/>
      <c r="CQ23" s="111"/>
      <c r="CR23" s="111"/>
      <c r="CS23" s="111"/>
      <c r="CT23" s="111"/>
      <c r="CU23" s="111"/>
      <c r="CV23" s="111"/>
      <c r="CW23" s="111"/>
      <c r="CX23" s="111"/>
      <c r="CY23" s="111"/>
      <c r="CZ23" s="111"/>
      <c r="DA23" s="111"/>
      <c r="DB23" s="111"/>
      <c r="DC23" s="111"/>
      <c r="DD23" s="111"/>
      <c r="DE23" s="111"/>
      <c r="DF23" s="111"/>
      <c r="DG23" s="111"/>
      <c r="DH23" s="111"/>
      <c r="DI23" s="111"/>
      <c r="DJ23" s="111"/>
      <c r="DK23" s="111"/>
      <c r="DL23" s="111"/>
      <c r="DM23" s="111"/>
      <c r="DN23" s="111"/>
      <c r="DO23" s="111"/>
      <c r="DP23" s="111"/>
      <c r="DQ23" s="111"/>
      <c r="DR23" s="111"/>
      <c r="DS23" s="111"/>
      <c r="DT23" s="111"/>
      <c r="DU23" s="111"/>
      <c r="DV23" s="111"/>
      <c r="DW23" s="111"/>
      <c r="DX23" s="111"/>
      <c r="DY23" s="111"/>
      <c r="DZ23" s="111"/>
      <c r="EA23" s="111"/>
      <c r="EB23" s="111"/>
      <c r="EC23" s="111"/>
      <c r="ED23" s="111"/>
      <c r="EE23" s="111"/>
      <c r="EF23" s="111"/>
      <c r="EG23" s="111"/>
      <c r="EH23" s="111"/>
      <c r="EI23" s="111"/>
      <c r="EJ23" s="111"/>
      <c r="EK23" s="111"/>
      <c r="EL23" s="111"/>
      <c r="EM23" s="111"/>
      <c r="EN23" s="111"/>
      <c r="EO23" s="111"/>
      <c r="EP23" s="111"/>
      <c r="EQ23" s="111"/>
      <c r="ER23" s="111"/>
      <c r="ES23" s="111"/>
      <c r="ET23" s="111"/>
      <c r="EU23" s="111"/>
      <c r="EV23" s="111"/>
      <c r="EW23" s="111"/>
      <c r="EX23" s="111"/>
      <c r="EY23" s="111"/>
      <c r="EZ23" s="111"/>
      <c r="FA23" s="111"/>
      <c r="FB23" s="111"/>
      <c r="FC23" s="111"/>
      <c r="FD23" s="111"/>
      <c r="FE23" s="111"/>
      <c r="FF23" s="111"/>
      <c r="FG23" s="111"/>
      <c r="FH23" s="111"/>
      <c r="FI23" s="111"/>
      <c r="FJ23" s="111"/>
      <c r="FK23" s="111"/>
      <c r="FL23" s="111"/>
      <c r="FM23" s="111"/>
      <c r="FN23" s="111"/>
      <c r="FO23" s="111"/>
      <c r="FP23" s="111"/>
      <c r="FQ23" s="111"/>
      <c r="FR23" s="111"/>
      <c r="FS23" s="111"/>
      <c r="FT23" s="111"/>
      <c r="FU23" s="111"/>
      <c r="FV23" s="111"/>
      <c r="FW23" s="111"/>
      <c r="FX23" s="111"/>
      <c r="FY23" s="111"/>
      <c r="FZ23" s="111"/>
      <c r="GA23" s="111"/>
      <c r="GB23" s="111"/>
      <c r="GC23" s="111"/>
      <c r="GD23" s="111"/>
      <c r="GE23" s="111"/>
      <c r="GF23" s="111"/>
      <c r="GG23" s="111"/>
      <c r="GH23" s="111"/>
      <c r="GI23" s="111"/>
      <c r="GJ23" s="111"/>
      <c r="GK23" s="111"/>
      <c r="GL23" s="111"/>
      <c r="GM23" s="111"/>
      <c r="GN23" s="111"/>
      <c r="GO23" s="111"/>
      <c r="GP23" s="111"/>
      <c r="GQ23" s="111"/>
      <c r="GR23" s="111"/>
      <c r="GS23" s="111"/>
      <c r="GT23" s="111"/>
      <c r="GU23" s="111"/>
      <c r="GV23" s="111"/>
      <c r="GW23" s="111"/>
      <c r="GX23" s="111"/>
      <c r="GY23" s="111"/>
      <c r="GZ23" s="111"/>
      <c r="HA23" s="111"/>
      <c r="HB23" s="111"/>
      <c r="HC23" s="111"/>
      <c r="HD23" s="111"/>
      <c r="HE23" s="111"/>
      <c r="HF23" s="111"/>
      <c r="HG23" s="111"/>
      <c r="HH23" s="111"/>
      <c r="HI23" s="111"/>
      <c r="HJ23" s="111"/>
      <c r="HK23" s="111"/>
      <c r="HL23" s="111"/>
      <c r="HM23" s="111"/>
      <c r="HN23" s="111"/>
      <c r="HO23" s="111"/>
      <c r="HP23" s="111"/>
      <c r="HQ23" s="111"/>
      <c r="HR23" s="111"/>
      <c r="HS23" s="111"/>
      <c r="HT23" s="111"/>
      <c r="HU23" s="111"/>
      <c r="HV23" s="111"/>
      <c r="HW23" s="111"/>
      <c r="HX23" s="111"/>
      <c r="HY23" s="111"/>
      <c r="HZ23" s="111"/>
      <c r="IA23" s="111"/>
      <c r="IB23" s="111"/>
      <c r="IC23" s="111"/>
      <c r="ID23" s="111"/>
      <c r="IE23" s="111"/>
      <c r="IF23" s="111"/>
      <c r="IG23" s="111"/>
      <c r="IH23" s="111"/>
      <c r="II23" s="111"/>
      <c r="IJ23" s="111"/>
      <c r="IK23" s="111"/>
      <c r="IL23" s="111"/>
      <c r="IM23" s="111"/>
      <c r="IN23" s="111"/>
      <c r="IO23" s="111"/>
      <c r="IP23" s="111"/>
      <c r="IQ23" s="111"/>
      <c r="IR23" s="111"/>
      <c r="IS23" s="111"/>
      <c r="IT23" s="111"/>
      <c r="IU23" s="111"/>
      <c r="IV23" s="111"/>
    </row>
    <row r="24" spans="1:256" ht="24.95" customHeight="1">
      <c r="A24" s="289" t="s">
        <v>136</v>
      </c>
      <c r="B24" s="289"/>
      <c r="C24" s="289"/>
      <c r="D24" s="289"/>
      <c r="E24" s="289"/>
      <c r="F24" s="289"/>
      <c r="G24" s="289"/>
      <c r="H24" s="289"/>
      <c r="I24" s="289"/>
      <c r="J24" s="289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1"/>
      <c r="V24" s="111"/>
      <c r="W24" s="111"/>
      <c r="X24" s="111"/>
      <c r="Y24" s="111"/>
      <c r="Z24" s="111"/>
      <c r="AA24" s="111"/>
      <c r="AB24" s="111"/>
      <c r="AC24" s="111"/>
      <c r="AD24" s="111"/>
      <c r="AE24" s="111"/>
      <c r="AF24" s="111"/>
      <c r="AG24" s="111"/>
      <c r="AH24" s="111"/>
      <c r="AI24" s="111"/>
      <c r="AJ24" s="111"/>
      <c r="AK24" s="111"/>
      <c r="AL24" s="111"/>
      <c r="AM24" s="111"/>
      <c r="AN24" s="111"/>
      <c r="AO24" s="111"/>
      <c r="AP24" s="111"/>
      <c r="AQ24" s="111"/>
      <c r="AR24" s="111"/>
      <c r="AS24" s="111"/>
      <c r="AT24" s="111"/>
      <c r="AU24" s="111"/>
      <c r="AV24" s="111"/>
      <c r="AW24" s="111"/>
      <c r="AX24" s="111"/>
      <c r="AY24" s="111"/>
      <c r="AZ24" s="111"/>
      <c r="BA24" s="111"/>
      <c r="BB24" s="111"/>
      <c r="BC24" s="111"/>
      <c r="BD24" s="111"/>
      <c r="BE24" s="111"/>
      <c r="BF24" s="111"/>
      <c r="BG24" s="111"/>
      <c r="BH24" s="111"/>
      <c r="BI24" s="111"/>
      <c r="BJ24" s="111"/>
      <c r="BK24" s="111"/>
      <c r="BL24" s="111"/>
      <c r="BM24" s="111"/>
      <c r="BN24" s="111"/>
      <c r="BO24" s="111"/>
      <c r="BP24" s="111"/>
      <c r="BQ24" s="111"/>
      <c r="BR24" s="111"/>
      <c r="BS24" s="111"/>
      <c r="BT24" s="111"/>
      <c r="BU24" s="111"/>
      <c r="BV24" s="111"/>
      <c r="BW24" s="111"/>
      <c r="BX24" s="111"/>
      <c r="BY24" s="111"/>
      <c r="BZ24" s="111"/>
      <c r="CA24" s="111"/>
      <c r="CB24" s="111"/>
      <c r="CC24" s="111"/>
      <c r="CD24" s="111"/>
      <c r="CE24" s="111"/>
      <c r="CF24" s="111"/>
      <c r="CG24" s="111"/>
      <c r="CH24" s="111"/>
      <c r="CI24" s="111"/>
      <c r="CJ24" s="111"/>
      <c r="CK24" s="111"/>
      <c r="CL24" s="111"/>
      <c r="CM24" s="111"/>
      <c r="CN24" s="111"/>
      <c r="CO24" s="111"/>
      <c r="CP24" s="111"/>
      <c r="CQ24" s="111"/>
      <c r="CR24" s="111"/>
      <c r="CS24" s="111"/>
      <c r="CT24" s="111"/>
      <c r="CU24" s="111"/>
      <c r="CV24" s="111"/>
      <c r="CW24" s="111"/>
      <c r="CX24" s="111"/>
      <c r="CY24" s="111"/>
      <c r="CZ24" s="111"/>
      <c r="DA24" s="111"/>
      <c r="DB24" s="111"/>
      <c r="DC24" s="111"/>
      <c r="DD24" s="111"/>
      <c r="DE24" s="111"/>
      <c r="DF24" s="111"/>
      <c r="DG24" s="111"/>
      <c r="DH24" s="111"/>
      <c r="DI24" s="111"/>
      <c r="DJ24" s="111"/>
      <c r="DK24" s="111"/>
      <c r="DL24" s="111"/>
      <c r="DM24" s="111"/>
      <c r="DN24" s="111"/>
      <c r="DO24" s="111"/>
      <c r="DP24" s="111"/>
      <c r="DQ24" s="111"/>
      <c r="DR24" s="111"/>
      <c r="DS24" s="111"/>
      <c r="DT24" s="111"/>
      <c r="DU24" s="111"/>
      <c r="DV24" s="111"/>
      <c r="DW24" s="111"/>
      <c r="DX24" s="111"/>
      <c r="DY24" s="111"/>
      <c r="DZ24" s="111"/>
      <c r="EA24" s="111"/>
      <c r="EB24" s="111"/>
      <c r="EC24" s="111"/>
      <c r="ED24" s="111"/>
      <c r="EE24" s="111"/>
      <c r="EF24" s="111"/>
      <c r="EG24" s="111"/>
      <c r="EH24" s="111"/>
      <c r="EI24" s="111"/>
      <c r="EJ24" s="111"/>
      <c r="EK24" s="111"/>
      <c r="EL24" s="111"/>
      <c r="EM24" s="111"/>
      <c r="EN24" s="111"/>
      <c r="EO24" s="111"/>
      <c r="EP24" s="111"/>
      <c r="EQ24" s="111"/>
      <c r="ER24" s="111"/>
      <c r="ES24" s="111"/>
      <c r="ET24" s="111"/>
      <c r="EU24" s="111"/>
      <c r="EV24" s="111"/>
      <c r="EW24" s="111"/>
      <c r="EX24" s="111"/>
      <c r="EY24" s="111"/>
      <c r="EZ24" s="111"/>
      <c r="FA24" s="111"/>
      <c r="FB24" s="111"/>
      <c r="FC24" s="111"/>
      <c r="FD24" s="111"/>
      <c r="FE24" s="111"/>
      <c r="FF24" s="111"/>
      <c r="FG24" s="111"/>
      <c r="FH24" s="111"/>
      <c r="FI24" s="111"/>
      <c r="FJ24" s="111"/>
      <c r="FK24" s="111"/>
      <c r="FL24" s="111"/>
      <c r="FM24" s="111"/>
      <c r="FN24" s="111"/>
      <c r="FO24" s="111"/>
      <c r="FP24" s="111"/>
      <c r="FQ24" s="111"/>
      <c r="FR24" s="111"/>
      <c r="FS24" s="111"/>
      <c r="FT24" s="111"/>
      <c r="FU24" s="111"/>
      <c r="FV24" s="111"/>
      <c r="FW24" s="111"/>
      <c r="FX24" s="111"/>
      <c r="FY24" s="111"/>
      <c r="FZ24" s="111"/>
      <c r="GA24" s="111"/>
      <c r="GB24" s="111"/>
      <c r="GC24" s="111"/>
      <c r="GD24" s="111"/>
      <c r="GE24" s="111"/>
      <c r="GF24" s="111"/>
      <c r="GG24" s="111"/>
      <c r="GH24" s="111"/>
      <c r="GI24" s="111"/>
      <c r="GJ24" s="111"/>
      <c r="GK24" s="111"/>
      <c r="GL24" s="111"/>
      <c r="GM24" s="111"/>
      <c r="GN24" s="111"/>
      <c r="GO24" s="111"/>
      <c r="GP24" s="111"/>
      <c r="GQ24" s="111"/>
      <c r="GR24" s="111"/>
      <c r="GS24" s="111"/>
      <c r="GT24" s="111"/>
      <c r="GU24" s="111"/>
      <c r="GV24" s="111"/>
      <c r="GW24" s="111"/>
      <c r="GX24" s="111"/>
      <c r="GY24" s="111"/>
      <c r="GZ24" s="111"/>
      <c r="HA24" s="111"/>
      <c r="HB24" s="111"/>
      <c r="HC24" s="111"/>
      <c r="HD24" s="111"/>
      <c r="HE24" s="111"/>
      <c r="HF24" s="111"/>
      <c r="HG24" s="111"/>
      <c r="HH24" s="111"/>
      <c r="HI24" s="111"/>
      <c r="HJ24" s="111"/>
      <c r="HK24" s="111"/>
      <c r="HL24" s="111"/>
      <c r="HM24" s="111"/>
      <c r="HN24" s="111"/>
      <c r="HO24" s="111"/>
      <c r="HP24" s="111"/>
      <c r="HQ24" s="111"/>
      <c r="HR24" s="111"/>
      <c r="HS24" s="111"/>
      <c r="HT24" s="111"/>
      <c r="HU24" s="111"/>
      <c r="HV24" s="111"/>
      <c r="HW24" s="111"/>
      <c r="HX24" s="111"/>
      <c r="HY24" s="111"/>
      <c r="HZ24" s="111"/>
      <c r="IA24" s="111"/>
      <c r="IB24" s="111"/>
      <c r="IC24" s="111"/>
      <c r="ID24" s="111"/>
      <c r="IE24" s="111"/>
      <c r="IF24" s="111"/>
      <c r="IG24" s="111"/>
      <c r="IH24" s="111"/>
      <c r="II24" s="111"/>
      <c r="IJ24" s="111"/>
      <c r="IK24" s="111"/>
      <c r="IL24" s="111"/>
      <c r="IM24" s="111"/>
      <c r="IN24" s="111"/>
      <c r="IO24" s="111"/>
      <c r="IP24" s="111"/>
      <c r="IQ24" s="111"/>
      <c r="IR24" s="111"/>
      <c r="IS24" s="111"/>
      <c r="IT24" s="111"/>
      <c r="IU24" s="111"/>
      <c r="IV24" s="111"/>
    </row>
    <row r="25" spans="1:256" ht="24.95" customHeight="1">
      <c r="A25" s="113"/>
      <c r="B25" s="113"/>
      <c r="C25" s="113"/>
      <c r="D25" s="113"/>
      <c r="E25" s="113"/>
      <c r="F25" s="113"/>
      <c r="G25" s="113"/>
      <c r="H25" s="113"/>
      <c r="I25" s="113"/>
    </row>
    <row r="26" spans="1:256" ht="24.95" customHeight="1">
      <c r="A26" s="114"/>
      <c r="B26" s="114"/>
      <c r="C26" s="114"/>
      <c r="D26" s="115"/>
      <c r="E26" s="115"/>
      <c r="F26" s="115"/>
      <c r="G26" s="115"/>
      <c r="H26" s="114"/>
      <c r="I26" s="114"/>
    </row>
    <row r="27" spans="1:256" ht="24.95" customHeight="1">
      <c r="A27" s="114"/>
      <c r="B27" s="114"/>
      <c r="C27" s="114"/>
      <c r="D27" s="115"/>
      <c r="E27" s="115"/>
      <c r="F27" s="115"/>
      <c r="G27" s="115"/>
      <c r="H27" s="114"/>
      <c r="I27" s="114"/>
    </row>
    <row r="28" spans="1:256" ht="24.95" customHeight="1">
      <c r="A28" s="114"/>
      <c r="B28" s="114"/>
      <c r="C28" s="114"/>
      <c r="D28" s="115"/>
      <c r="E28" s="115"/>
      <c r="F28" s="115"/>
      <c r="G28" s="115"/>
      <c r="H28" s="114"/>
      <c r="I28" s="114"/>
    </row>
    <row r="29" spans="1:256" ht="24.95" customHeight="1">
      <c r="A29" s="114"/>
      <c r="B29" s="114"/>
      <c r="C29" s="114"/>
      <c r="D29" s="115"/>
      <c r="E29" s="115"/>
      <c r="F29" s="115"/>
      <c r="G29" s="115"/>
      <c r="H29" s="114"/>
      <c r="I29" s="114"/>
    </row>
    <row r="30" spans="1:256" ht="24.95" customHeight="1">
      <c r="A30" s="114"/>
      <c r="B30" s="114"/>
      <c r="C30" s="114"/>
      <c r="D30" s="115"/>
      <c r="E30" s="115"/>
      <c r="F30" s="115"/>
      <c r="G30" s="115"/>
      <c r="H30" s="114"/>
      <c r="I30" s="114"/>
    </row>
  </sheetData>
  <mergeCells count="3">
    <mergeCell ref="A1:J3"/>
    <mergeCell ref="D12:E12"/>
    <mergeCell ref="A24:J24"/>
  </mergeCells>
  <phoneticPr fontId="4" type="noConversion"/>
  <printOptions horizontalCentered="1"/>
  <pageMargins left="0.19685039370078741" right="0.19685039370078741" top="0.59055118110236227" bottom="0.19685039370078741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tabSelected="1" view="pageBreakPreview" topLeftCell="B1" zoomScale="90" zoomScaleSheetLayoutView="90" workbookViewId="0">
      <selection activeCell="G20" sqref="G20"/>
    </sheetView>
  </sheetViews>
  <sheetFormatPr defaultRowHeight="13.5"/>
  <cols>
    <col min="1" max="1" width="0" style="86" hidden="1" customWidth="1"/>
    <col min="2" max="3" width="5.77734375" style="86" customWidth="1"/>
    <col min="4" max="5" width="31.77734375" style="86" customWidth="1"/>
    <col min="6" max="6" width="29.88671875" style="86" customWidth="1"/>
    <col min="7" max="7" width="11.21875" style="86" customWidth="1"/>
    <col min="8" max="8" width="27.21875" style="86" customWidth="1"/>
    <col min="9" max="257" width="8.88671875" style="86"/>
    <col min="258" max="258" width="0" style="86" hidden="1" customWidth="1"/>
    <col min="259" max="260" width="5.77734375" style="86" customWidth="1"/>
    <col min="261" max="262" width="31.77734375" style="86" customWidth="1"/>
    <col min="263" max="263" width="35.77734375" style="86" customWidth="1"/>
    <col min="264" max="264" width="27.21875" style="86" customWidth="1"/>
    <col min="265" max="513" width="8.88671875" style="86"/>
    <col min="514" max="514" width="0" style="86" hidden="1" customWidth="1"/>
    <col min="515" max="516" width="5.77734375" style="86" customWidth="1"/>
    <col min="517" max="518" width="31.77734375" style="86" customWidth="1"/>
    <col min="519" max="519" width="35.77734375" style="86" customWidth="1"/>
    <col min="520" max="520" width="27.21875" style="86" customWidth="1"/>
    <col min="521" max="769" width="8.88671875" style="86"/>
    <col min="770" max="770" width="0" style="86" hidden="1" customWidth="1"/>
    <col min="771" max="772" width="5.77734375" style="86" customWidth="1"/>
    <col min="773" max="774" width="31.77734375" style="86" customWidth="1"/>
    <col min="775" max="775" width="35.77734375" style="86" customWidth="1"/>
    <col min="776" max="776" width="27.21875" style="86" customWidth="1"/>
    <col min="777" max="1025" width="8.88671875" style="86"/>
    <col min="1026" max="1026" width="0" style="86" hidden="1" customWidth="1"/>
    <col min="1027" max="1028" width="5.77734375" style="86" customWidth="1"/>
    <col min="1029" max="1030" width="31.77734375" style="86" customWidth="1"/>
    <col min="1031" max="1031" width="35.77734375" style="86" customWidth="1"/>
    <col min="1032" max="1032" width="27.21875" style="86" customWidth="1"/>
    <col min="1033" max="1281" width="8.88671875" style="86"/>
    <col min="1282" max="1282" width="0" style="86" hidden="1" customWidth="1"/>
    <col min="1283" max="1284" width="5.77734375" style="86" customWidth="1"/>
    <col min="1285" max="1286" width="31.77734375" style="86" customWidth="1"/>
    <col min="1287" max="1287" width="35.77734375" style="86" customWidth="1"/>
    <col min="1288" max="1288" width="27.21875" style="86" customWidth="1"/>
    <col min="1289" max="1537" width="8.88671875" style="86"/>
    <col min="1538" max="1538" width="0" style="86" hidden="1" customWidth="1"/>
    <col min="1539" max="1540" width="5.77734375" style="86" customWidth="1"/>
    <col min="1541" max="1542" width="31.77734375" style="86" customWidth="1"/>
    <col min="1543" max="1543" width="35.77734375" style="86" customWidth="1"/>
    <col min="1544" max="1544" width="27.21875" style="86" customWidth="1"/>
    <col min="1545" max="1793" width="8.88671875" style="86"/>
    <col min="1794" max="1794" width="0" style="86" hidden="1" customWidth="1"/>
    <col min="1795" max="1796" width="5.77734375" style="86" customWidth="1"/>
    <col min="1797" max="1798" width="31.77734375" style="86" customWidth="1"/>
    <col min="1799" max="1799" width="35.77734375" style="86" customWidth="1"/>
    <col min="1800" max="1800" width="27.21875" style="86" customWidth="1"/>
    <col min="1801" max="2049" width="8.88671875" style="86"/>
    <col min="2050" max="2050" width="0" style="86" hidden="1" customWidth="1"/>
    <col min="2051" max="2052" width="5.77734375" style="86" customWidth="1"/>
    <col min="2053" max="2054" width="31.77734375" style="86" customWidth="1"/>
    <col min="2055" max="2055" width="35.77734375" style="86" customWidth="1"/>
    <col min="2056" max="2056" width="27.21875" style="86" customWidth="1"/>
    <col min="2057" max="2305" width="8.88671875" style="86"/>
    <col min="2306" max="2306" width="0" style="86" hidden="1" customWidth="1"/>
    <col min="2307" max="2308" width="5.77734375" style="86" customWidth="1"/>
    <col min="2309" max="2310" width="31.77734375" style="86" customWidth="1"/>
    <col min="2311" max="2311" width="35.77734375" style="86" customWidth="1"/>
    <col min="2312" max="2312" width="27.21875" style="86" customWidth="1"/>
    <col min="2313" max="2561" width="8.88671875" style="86"/>
    <col min="2562" max="2562" width="0" style="86" hidden="1" customWidth="1"/>
    <col min="2563" max="2564" width="5.77734375" style="86" customWidth="1"/>
    <col min="2565" max="2566" width="31.77734375" style="86" customWidth="1"/>
    <col min="2567" max="2567" width="35.77734375" style="86" customWidth="1"/>
    <col min="2568" max="2568" width="27.21875" style="86" customWidth="1"/>
    <col min="2569" max="2817" width="8.88671875" style="86"/>
    <col min="2818" max="2818" width="0" style="86" hidden="1" customWidth="1"/>
    <col min="2819" max="2820" width="5.77734375" style="86" customWidth="1"/>
    <col min="2821" max="2822" width="31.77734375" style="86" customWidth="1"/>
    <col min="2823" max="2823" width="35.77734375" style="86" customWidth="1"/>
    <col min="2824" max="2824" width="27.21875" style="86" customWidth="1"/>
    <col min="2825" max="3073" width="8.88671875" style="86"/>
    <col min="3074" max="3074" width="0" style="86" hidden="1" customWidth="1"/>
    <col min="3075" max="3076" width="5.77734375" style="86" customWidth="1"/>
    <col min="3077" max="3078" width="31.77734375" style="86" customWidth="1"/>
    <col min="3079" max="3079" width="35.77734375" style="86" customWidth="1"/>
    <col min="3080" max="3080" width="27.21875" style="86" customWidth="1"/>
    <col min="3081" max="3329" width="8.88671875" style="86"/>
    <col min="3330" max="3330" width="0" style="86" hidden="1" customWidth="1"/>
    <col min="3331" max="3332" width="5.77734375" style="86" customWidth="1"/>
    <col min="3333" max="3334" width="31.77734375" style="86" customWidth="1"/>
    <col min="3335" max="3335" width="35.77734375" style="86" customWidth="1"/>
    <col min="3336" max="3336" width="27.21875" style="86" customWidth="1"/>
    <col min="3337" max="3585" width="8.88671875" style="86"/>
    <col min="3586" max="3586" width="0" style="86" hidden="1" customWidth="1"/>
    <col min="3587" max="3588" width="5.77734375" style="86" customWidth="1"/>
    <col min="3589" max="3590" width="31.77734375" style="86" customWidth="1"/>
    <col min="3591" max="3591" width="35.77734375" style="86" customWidth="1"/>
    <col min="3592" max="3592" width="27.21875" style="86" customWidth="1"/>
    <col min="3593" max="3841" width="8.88671875" style="86"/>
    <col min="3842" max="3842" width="0" style="86" hidden="1" customWidth="1"/>
    <col min="3843" max="3844" width="5.77734375" style="86" customWidth="1"/>
    <col min="3845" max="3846" width="31.77734375" style="86" customWidth="1"/>
    <col min="3847" max="3847" width="35.77734375" style="86" customWidth="1"/>
    <col min="3848" max="3848" width="27.21875" style="86" customWidth="1"/>
    <col min="3849" max="4097" width="8.88671875" style="86"/>
    <col min="4098" max="4098" width="0" style="86" hidden="1" customWidth="1"/>
    <col min="4099" max="4100" width="5.77734375" style="86" customWidth="1"/>
    <col min="4101" max="4102" width="31.77734375" style="86" customWidth="1"/>
    <col min="4103" max="4103" width="35.77734375" style="86" customWidth="1"/>
    <col min="4104" max="4104" width="27.21875" style="86" customWidth="1"/>
    <col min="4105" max="4353" width="8.88671875" style="86"/>
    <col min="4354" max="4354" width="0" style="86" hidden="1" customWidth="1"/>
    <col min="4355" max="4356" width="5.77734375" style="86" customWidth="1"/>
    <col min="4357" max="4358" width="31.77734375" style="86" customWidth="1"/>
    <col min="4359" max="4359" width="35.77734375" style="86" customWidth="1"/>
    <col min="4360" max="4360" width="27.21875" style="86" customWidth="1"/>
    <col min="4361" max="4609" width="8.88671875" style="86"/>
    <col min="4610" max="4610" width="0" style="86" hidden="1" customWidth="1"/>
    <col min="4611" max="4612" width="5.77734375" style="86" customWidth="1"/>
    <col min="4613" max="4614" width="31.77734375" style="86" customWidth="1"/>
    <col min="4615" max="4615" width="35.77734375" style="86" customWidth="1"/>
    <col min="4616" max="4616" width="27.21875" style="86" customWidth="1"/>
    <col min="4617" max="4865" width="8.88671875" style="86"/>
    <col min="4866" max="4866" width="0" style="86" hidden="1" customWidth="1"/>
    <col min="4867" max="4868" width="5.77734375" style="86" customWidth="1"/>
    <col min="4869" max="4870" width="31.77734375" style="86" customWidth="1"/>
    <col min="4871" max="4871" width="35.77734375" style="86" customWidth="1"/>
    <col min="4872" max="4872" width="27.21875" style="86" customWidth="1"/>
    <col min="4873" max="5121" width="8.88671875" style="86"/>
    <col min="5122" max="5122" width="0" style="86" hidden="1" customWidth="1"/>
    <col min="5123" max="5124" width="5.77734375" style="86" customWidth="1"/>
    <col min="5125" max="5126" width="31.77734375" style="86" customWidth="1"/>
    <col min="5127" max="5127" width="35.77734375" style="86" customWidth="1"/>
    <col min="5128" max="5128" width="27.21875" style="86" customWidth="1"/>
    <col min="5129" max="5377" width="8.88671875" style="86"/>
    <col min="5378" max="5378" width="0" style="86" hidden="1" customWidth="1"/>
    <col min="5379" max="5380" width="5.77734375" style="86" customWidth="1"/>
    <col min="5381" max="5382" width="31.77734375" style="86" customWidth="1"/>
    <col min="5383" max="5383" width="35.77734375" style="86" customWidth="1"/>
    <col min="5384" max="5384" width="27.21875" style="86" customWidth="1"/>
    <col min="5385" max="5633" width="8.88671875" style="86"/>
    <col min="5634" max="5634" width="0" style="86" hidden="1" customWidth="1"/>
    <col min="5635" max="5636" width="5.77734375" style="86" customWidth="1"/>
    <col min="5637" max="5638" width="31.77734375" style="86" customWidth="1"/>
    <col min="5639" max="5639" width="35.77734375" style="86" customWidth="1"/>
    <col min="5640" max="5640" width="27.21875" style="86" customWidth="1"/>
    <col min="5641" max="5889" width="8.88671875" style="86"/>
    <col min="5890" max="5890" width="0" style="86" hidden="1" customWidth="1"/>
    <col min="5891" max="5892" width="5.77734375" style="86" customWidth="1"/>
    <col min="5893" max="5894" width="31.77734375" style="86" customWidth="1"/>
    <col min="5895" max="5895" width="35.77734375" style="86" customWidth="1"/>
    <col min="5896" max="5896" width="27.21875" style="86" customWidth="1"/>
    <col min="5897" max="6145" width="8.88671875" style="86"/>
    <col min="6146" max="6146" width="0" style="86" hidden="1" customWidth="1"/>
    <col min="6147" max="6148" width="5.77734375" style="86" customWidth="1"/>
    <col min="6149" max="6150" width="31.77734375" style="86" customWidth="1"/>
    <col min="6151" max="6151" width="35.77734375" style="86" customWidth="1"/>
    <col min="6152" max="6152" width="27.21875" style="86" customWidth="1"/>
    <col min="6153" max="6401" width="8.88671875" style="86"/>
    <col min="6402" max="6402" width="0" style="86" hidden="1" customWidth="1"/>
    <col min="6403" max="6404" width="5.77734375" style="86" customWidth="1"/>
    <col min="6405" max="6406" width="31.77734375" style="86" customWidth="1"/>
    <col min="6407" max="6407" width="35.77734375" style="86" customWidth="1"/>
    <col min="6408" max="6408" width="27.21875" style="86" customWidth="1"/>
    <col min="6409" max="6657" width="8.88671875" style="86"/>
    <col min="6658" max="6658" width="0" style="86" hidden="1" customWidth="1"/>
    <col min="6659" max="6660" width="5.77734375" style="86" customWidth="1"/>
    <col min="6661" max="6662" width="31.77734375" style="86" customWidth="1"/>
    <col min="6663" max="6663" width="35.77734375" style="86" customWidth="1"/>
    <col min="6664" max="6664" width="27.21875" style="86" customWidth="1"/>
    <col min="6665" max="6913" width="8.88671875" style="86"/>
    <col min="6914" max="6914" width="0" style="86" hidden="1" customWidth="1"/>
    <col min="6915" max="6916" width="5.77734375" style="86" customWidth="1"/>
    <col min="6917" max="6918" width="31.77734375" style="86" customWidth="1"/>
    <col min="6919" max="6919" width="35.77734375" style="86" customWidth="1"/>
    <col min="6920" max="6920" width="27.21875" style="86" customWidth="1"/>
    <col min="6921" max="7169" width="8.88671875" style="86"/>
    <col min="7170" max="7170" width="0" style="86" hidden="1" customWidth="1"/>
    <col min="7171" max="7172" width="5.77734375" style="86" customWidth="1"/>
    <col min="7173" max="7174" width="31.77734375" style="86" customWidth="1"/>
    <col min="7175" max="7175" width="35.77734375" style="86" customWidth="1"/>
    <col min="7176" max="7176" width="27.21875" style="86" customWidth="1"/>
    <col min="7177" max="7425" width="8.88671875" style="86"/>
    <col min="7426" max="7426" width="0" style="86" hidden="1" customWidth="1"/>
    <col min="7427" max="7428" width="5.77734375" style="86" customWidth="1"/>
    <col min="7429" max="7430" width="31.77734375" style="86" customWidth="1"/>
    <col min="7431" max="7431" width="35.77734375" style="86" customWidth="1"/>
    <col min="7432" max="7432" width="27.21875" style="86" customWidth="1"/>
    <col min="7433" max="7681" width="8.88671875" style="86"/>
    <col min="7682" max="7682" width="0" style="86" hidden="1" customWidth="1"/>
    <col min="7683" max="7684" width="5.77734375" style="86" customWidth="1"/>
    <col min="7685" max="7686" width="31.77734375" style="86" customWidth="1"/>
    <col min="7687" max="7687" width="35.77734375" style="86" customWidth="1"/>
    <col min="7688" max="7688" width="27.21875" style="86" customWidth="1"/>
    <col min="7689" max="7937" width="8.88671875" style="86"/>
    <col min="7938" max="7938" width="0" style="86" hidden="1" customWidth="1"/>
    <col min="7939" max="7940" width="5.77734375" style="86" customWidth="1"/>
    <col min="7941" max="7942" width="31.77734375" style="86" customWidth="1"/>
    <col min="7943" max="7943" width="35.77734375" style="86" customWidth="1"/>
    <col min="7944" max="7944" width="27.21875" style="86" customWidth="1"/>
    <col min="7945" max="8193" width="8.88671875" style="86"/>
    <col min="8194" max="8194" width="0" style="86" hidden="1" customWidth="1"/>
    <col min="8195" max="8196" width="5.77734375" style="86" customWidth="1"/>
    <col min="8197" max="8198" width="31.77734375" style="86" customWidth="1"/>
    <col min="8199" max="8199" width="35.77734375" style="86" customWidth="1"/>
    <col min="8200" max="8200" width="27.21875" style="86" customWidth="1"/>
    <col min="8201" max="8449" width="8.88671875" style="86"/>
    <col min="8450" max="8450" width="0" style="86" hidden="1" customWidth="1"/>
    <col min="8451" max="8452" width="5.77734375" style="86" customWidth="1"/>
    <col min="8453" max="8454" width="31.77734375" style="86" customWidth="1"/>
    <col min="8455" max="8455" width="35.77734375" style="86" customWidth="1"/>
    <col min="8456" max="8456" width="27.21875" style="86" customWidth="1"/>
    <col min="8457" max="8705" width="8.88671875" style="86"/>
    <col min="8706" max="8706" width="0" style="86" hidden="1" customWidth="1"/>
    <col min="8707" max="8708" width="5.77734375" style="86" customWidth="1"/>
    <col min="8709" max="8710" width="31.77734375" style="86" customWidth="1"/>
    <col min="8711" max="8711" width="35.77734375" style="86" customWidth="1"/>
    <col min="8712" max="8712" width="27.21875" style="86" customWidth="1"/>
    <col min="8713" max="8961" width="8.88671875" style="86"/>
    <col min="8962" max="8962" width="0" style="86" hidden="1" customWidth="1"/>
    <col min="8963" max="8964" width="5.77734375" style="86" customWidth="1"/>
    <col min="8965" max="8966" width="31.77734375" style="86" customWidth="1"/>
    <col min="8967" max="8967" width="35.77734375" style="86" customWidth="1"/>
    <col min="8968" max="8968" width="27.21875" style="86" customWidth="1"/>
    <col min="8969" max="9217" width="8.88671875" style="86"/>
    <col min="9218" max="9218" width="0" style="86" hidden="1" customWidth="1"/>
    <col min="9219" max="9220" width="5.77734375" style="86" customWidth="1"/>
    <col min="9221" max="9222" width="31.77734375" style="86" customWidth="1"/>
    <col min="9223" max="9223" width="35.77734375" style="86" customWidth="1"/>
    <col min="9224" max="9224" width="27.21875" style="86" customWidth="1"/>
    <col min="9225" max="9473" width="8.88671875" style="86"/>
    <col min="9474" max="9474" width="0" style="86" hidden="1" customWidth="1"/>
    <col min="9475" max="9476" width="5.77734375" style="86" customWidth="1"/>
    <col min="9477" max="9478" width="31.77734375" style="86" customWidth="1"/>
    <col min="9479" max="9479" width="35.77734375" style="86" customWidth="1"/>
    <col min="9480" max="9480" width="27.21875" style="86" customWidth="1"/>
    <col min="9481" max="9729" width="8.88671875" style="86"/>
    <col min="9730" max="9730" width="0" style="86" hidden="1" customWidth="1"/>
    <col min="9731" max="9732" width="5.77734375" style="86" customWidth="1"/>
    <col min="9733" max="9734" width="31.77734375" style="86" customWidth="1"/>
    <col min="9735" max="9735" width="35.77734375" style="86" customWidth="1"/>
    <col min="9736" max="9736" width="27.21875" style="86" customWidth="1"/>
    <col min="9737" max="9985" width="8.88671875" style="86"/>
    <col min="9986" max="9986" width="0" style="86" hidden="1" customWidth="1"/>
    <col min="9987" max="9988" width="5.77734375" style="86" customWidth="1"/>
    <col min="9989" max="9990" width="31.77734375" style="86" customWidth="1"/>
    <col min="9991" max="9991" width="35.77734375" style="86" customWidth="1"/>
    <col min="9992" max="9992" width="27.21875" style="86" customWidth="1"/>
    <col min="9993" max="10241" width="8.88671875" style="86"/>
    <col min="10242" max="10242" width="0" style="86" hidden="1" customWidth="1"/>
    <col min="10243" max="10244" width="5.77734375" style="86" customWidth="1"/>
    <col min="10245" max="10246" width="31.77734375" style="86" customWidth="1"/>
    <col min="10247" max="10247" width="35.77734375" style="86" customWidth="1"/>
    <col min="10248" max="10248" width="27.21875" style="86" customWidth="1"/>
    <col min="10249" max="10497" width="8.88671875" style="86"/>
    <col min="10498" max="10498" width="0" style="86" hidden="1" customWidth="1"/>
    <col min="10499" max="10500" width="5.77734375" style="86" customWidth="1"/>
    <col min="10501" max="10502" width="31.77734375" style="86" customWidth="1"/>
    <col min="10503" max="10503" width="35.77734375" style="86" customWidth="1"/>
    <col min="10504" max="10504" width="27.21875" style="86" customWidth="1"/>
    <col min="10505" max="10753" width="8.88671875" style="86"/>
    <col min="10754" max="10754" width="0" style="86" hidden="1" customWidth="1"/>
    <col min="10755" max="10756" width="5.77734375" style="86" customWidth="1"/>
    <col min="10757" max="10758" width="31.77734375" style="86" customWidth="1"/>
    <col min="10759" max="10759" width="35.77734375" style="86" customWidth="1"/>
    <col min="10760" max="10760" width="27.21875" style="86" customWidth="1"/>
    <col min="10761" max="11009" width="8.88671875" style="86"/>
    <col min="11010" max="11010" width="0" style="86" hidden="1" customWidth="1"/>
    <col min="11011" max="11012" width="5.77734375" style="86" customWidth="1"/>
    <col min="11013" max="11014" width="31.77734375" style="86" customWidth="1"/>
    <col min="11015" max="11015" width="35.77734375" style="86" customWidth="1"/>
    <col min="11016" max="11016" width="27.21875" style="86" customWidth="1"/>
    <col min="11017" max="11265" width="8.88671875" style="86"/>
    <col min="11266" max="11266" width="0" style="86" hidden="1" customWidth="1"/>
    <col min="11267" max="11268" width="5.77734375" style="86" customWidth="1"/>
    <col min="11269" max="11270" width="31.77734375" style="86" customWidth="1"/>
    <col min="11271" max="11271" width="35.77734375" style="86" customWidth="1"/>
    <col min="11272" max="11272" width="27.21875" style="86" customWidth="1"/>
    <col min="11273" max="11521" width="8.88671875" style="86"/>
    <col min="11522" max="11522" width="0" style="86" hidden="1" customWidth="1"/>
    <col min="11523" max="11524" width="5.77734375" style="86" customWidth="1"/>
    <col min="11525" max="11526" width="31.77734375" style="86" customWidth="1"/>
    <col min="11527" max="11527" width="35.77734375" style="86" customWidth="1"/>
    <col min="11528" max="11528" width="27.21875" style="86" customWidth="1"/>
    <col min="11529" max="11777" width="8.88671875" style="86"/>
    <col min="11778" max="11778" width="0" style="86" hidden="1" customWidth="1"/>
    <col min="11779" max="11780" width="5.77734375" style="86" customWidth="1"/>
    <col min="11781" max="11782" width="31.77734375" style="86" customWidth="1"/>
    <col min="11783" max="11783" width="35.77734375" style="86" customWidth="1"/>
    <col min="11784" max="11784" width="27.21875" style="86" customWidth="1"/>
    <col min="11785" max="12033" width="8.88671875" style="86"/>
    <col min="12034" max="12034" width="0" style="86" hidden="1" customWidth="1"/>
    <col min="12035" max="12036" width="5.77734375" style="86" customWidth="1"/>
    <col min="12037" max="12038" width="31.77734375" style="86" customWidth="1"/>
    <col min="12039" max="12039" width="35.77734375" style="86" customWidth="1"/>
    <col min="12040" max="12040" width="27.21875" style="86" customWidth="1"/>
    <col min="12041" max="12289" width="8.88671875" style="86"/>
    <col min="12290" max="12290" width="0" style="86" hidden="1" customWidth="1"/>
    <col min="12291" max="12292" width="5.77734375" style="86" customWidth="1"/>
    <col min="12293" max="12294" width="31.77734375" style="86" customWidth="1"/>
    <col min="12295" max="12295" width="35.77734375" style="86" customWidth="1"/>
    <col min="12296" max="12296" width="27.21875" style="86" customWidth="1"/>
    <col min="12297" max="12545" width="8.88671875" style="86"/>
    <col min="12546" max="12546" width="0" style="86" hidden="1" customWidth="1"/>
    <col min="12547" max="12548" width="5.77734375" style="86" customWidth="1"/>
    <col min="12549" max="12550" width="31.77734375" style="86" customWidth="1"/>
    <col min="12551" max="12551" width="35.77734375" style="86" customWidth="1"/>
    <col min="12552" max="12552" width="27.21875" style="86" customWidth="1"/>
    <col min="12553" max="12801" width="8.88671875" style="86"/>
    <col min="12802" max="12802" width="0" style="86" hidden="1" customWidth="1"/>
    <col min="12803" max="12804" width="5.77734375" style="86" customWidth="1"/>
    <col min="12805" max="12806" width="31.77734375" style="86" customWidth="1"/>
    <col min="12807" max="12807" width="35.77734375" style="86" customWidth="1"/>
    <col min="12808" max="12808" width="27.21875" style="86" customWidth="1"/>
    <col min="12809" max="13057" width="8.88671875" style="86"/>
    <col min="13058" max="13058" width="0" style="86" hidden="1" customWidth="1"/>
    <col min="13059" max="13060" width="5.77734375" style="86" customWidth="1"/>
    <col min="13061" max="13062" width="31.77734375" style="86" customWidth="1"/>
    <col min="13063" max="13063" width="35.77734375" style="86" customWidth="1"/>
    <col min="13064" max="13064" width="27.21875" style="86" customWidth="1"/>
    <col min="13065" max="13313" width="8.88671875" style="86"/>
    <col min="13314" max="13314" width="0" style="86" hidden="1" customWidth="1"/>
    <col min="13315" max="13316" width="5.77734375" style="86" customWidth="1"/>
    <col min="13317" max="13318" width="31.77734375" style="86" customWidth="1"/>
    <col min="13319" max="13319" width="35.77734375" style="86" customWidth="1"/>
    <col min="13320" max="13320" width="27.21875" style="86" customWidth="1"/>
    <col min="13321" max="13569" width="8.88671875" style="86"/>
    <col min="13570" max="13570" width="0" style="86" hidden="1" customWidth="1"/>
    <col min="13571" max="13572" width="5.77734375" style="86" customWidth="1"/>
    <col min="13573" max="13574" width="31.77734375" style="86" customWidth="1"/>
    <col min="13575" max="13575" width="35.77734375" style="86" customWidth="1"/>
    <col min="13576" max="13576" width="27.21875" style="86" customWidth="1"/>
    <col min="13577" max="13825" width="8.88671875" style="86"/>
    <col min="13826" max="13826" width="0" style="86" hidden="1" customWidth="1"/>
    <col min="13827" max="13828" width="5.77734375" style="86" customWidth="1"/>
    <col min="13829" max="13830" width="31.77734375" style="86" customWidth="1"/>
    <col min="13831" max="13831" width="35.77734375" style="86" customWidth="1"/>
    <col min="13832" max="13832" width="27.21875" style="86" customWidth="1"/>
    <col min="13833" max="14081" width="8.88671875" style="86"/>
    <col min="14082" max="14082" width="0" style="86" hidden="1" customWidth="1"/>
    <col min="14083" max="14084" width="5.77734375" style="86" customWidth="1"/>
    <col min="14085" max="14086" width="31.77734375" style="86" customWidth="1"/>
    <col min="14087" max="14087" width="35.77734375" style="86" customWidth="1"/>
    <col min="14088" max="14088" width="27.21875" style="86" customWidth="1"/>
    <col min="14089" max="14337" width="8.88671875" style="86"/>
    <col min="14338" max="14338" width="0" style="86" hidden="1" customWidth="1"/>
    <col min="14339" max="14340" width="5.77734375" style="86" customWidth="1"/>
    <col min="14341" max="14342" width="31.77734375" style="86" customWidth="1"/>
    <col min="14343" max="14343" width="35.77734375" style="86" customWidth="1"/>
    <col min="14344" max="14344" width="27.21875" style="86" customWidth="1"/>
    <col min="14345" max="14593" width="8.88671875" style="86"/>
    <col min="14594" max="14594" width="0" style="86" hidden="1" customWidth="1"/>
    <col min="14595" max="14596" width="5.77734375" style="86" customWidth="1"/>
    <col min="14597" max="14598" width="31.77734375" style="86" customWidth="1"/>
    <col min="14599" max="14599" width="35.77734375" style="86" customWidth="1"/>
    <col min="14600" max="14600" width="27.21875" style="86" customWidth="1"/>
    <col min="14601" max="14849" width="8.88671875" style="86"/>
    <col min="14850" max="14850" width="0" style="86" hidden="1" customWidth="1"/>
    <col min="14851" max="14852" width="5.77734375" style="86" customWidth="1"/>
    <col min="14853" max="14854" width="31.77734375" style="86" customWidth="1"/>
    <col min="14855" max="14855" width="35.77734375" style="86" customWidth="1"/>
    <col min="14856" max="14856" width="27.21875" style="86" customWidth="1"/>
    <col min="14857" max="15105" width="8.88671875" style="86"/>
    <col min="15106" max="15106" width="0" style="86" hidden="1" customWidth="1"/>
    <col min="15107" max="15108" width="5.77734375" style="86" customWidth="1"/>
    <col min="15109" max="15110" width="31.77734375" style="86" customWidth="1"/>
    <col min="15111" max="15111" width="35.77734375" style="86" customWidth="1"/>
    <col min="15112" max="15112" width="27.21875" style="86" customWidth="1"/>
    <col min="15113" max="15361" width="8.88671875" style="86"/>
    <col min="15362" max="15362" width="0" style="86" hidden="1" customWidth="1"/>
    <col min="15363" max="15364" width="5.77734375" style="86" customWidth="1"/>
    <col min="15365" max="15366" width="31.77734375" style="86" customWidth="1"/>
    <col min="15367" max="15367" width="35.77734375" style="86" customWidth="1"/>
    <col min="15368" max="15368" width="27.21875" style="86" customWidth="1"/>
    <col min="15369" max="15617" width="8.88671875" style="86"/>
    <col min="15618" max="15618" width="0" style="86" hidden="1" customWidth="1"/>
    <col min="15619" max="15620" width="5.77734375" style="86" customWidth="1"/>
    <col min="15621" max="15622" width="31.77734375" style="86" customWidth="1"/>
    <col min="15623" max="15623" width="35.77734375" style="86" customWidth="1"/>
    <col min="15624" max="15624" width="27.21875" style="86" customWidth="1"/>
    <col min="15625" max="15873" width="8.88671875" style="86"/>
    <col min="15874" max="15874" width="0" style="86" hidden="1" customWidth="1"/>
    <col min="15875" max="15876" width="5.77734375" style="86" customWidth="1"/>
    <col min="15877" max="15878" width="31.77734375" style="86" customWidth="1"/>
    <col min="15879" max="15879" width="35.77734375" style="86" customWidth="1"/>
    <col min="15880" max="15880" width="27.21875" style="86" customWidth="1"/>
    <col min="15881" max="16129" width="8.88671875" style="86"/>
    <col min="16130" max="16130" width="0" style="86" hidden="1" customWidth="1"/>
    <col min="16131" max="16132" width="5.77734375" style="86" customWidth="1"/>
    <col min="16133" max="16134" width="31.77734375" style="86" customWidth="1"/>
    <col min="16135" max="16135" width="35.77734375" style="86" customWidth="1"/>
    <col min="16136" max="16136" width="27.21875" style="86" customWidth="1"/>
    <col min="16137" max="16384" width="8.88671875" style="86"/>
  </cols>
  <sheetData>
    <row r="1" spans="1:8" ht="35.1" customHeight="1">
      <c r="B1" s="292" t="s">
        <v>72</v>
      </c>
      <c r="C1" s="292"/>
      <c r="D1" s="292"/>
      <c r="E1" s="292"/>
      <c r="F1" s="292"/>
      <c r="G1" s="292"/>
      <c r="H1" s="292"/>
    </row>
    <row r="2" spans="1:8" ht="23.1" customHeight="1">
      <c r="B2" s="293" t="s">
        <v>193</v>
      </c>
      <c r="C2" s="294"/>
      <c r="D2" s="294"/>
      <c r="E2" s="294"/>
      <c r="F2" s="295" t="s">
        <v>73</v>
      </c>
      <c r="G2" s="295"/>
      <c r="H2" s="295"/>
    </row>
    <row r="3" spans="1:8" ht="23.1" customHeight="1">
      <c r="B3" s="296" t="s">
        <v>74</v>
      </c>
      <c r="C3" s="296"/>
      <c r="D3" s="296"/>
      <c r="E3" s="87" t="s">
        <v>75</v>
      </c>
      <c r="F3" s="298" t="s">
        <v>76</v>
      </c>
      <c r="G3" s="299"/>
      <c r="H3" s="87" t="s">
        <v>77</v>
      </c>
    </row>
    <row r="4" spans="1:8" ht="23.1" customHeight="1">
      <c r="A4" s="88" t="s">
        <v>78</v>
      </c>
      <c r="B4" s="297" t="s">
        <v>79</v>
      </c>
      <c r="C4" s="297" t="s">
        <v>80</v>
      </c>
      <c r="D4" s="89" t="s">
        <v>81</v>
      </c>
      <c r="E4" s="90">
        <f>집계표!E17</f>
        <v>1527233</v>
      </c>
      <c r="F4" s="157" t="s">
        <v>82</v>
      </c>
      <c r="G4" s="154"/>
      <c r="H4" s="91" t="s">
        <v>82</v>
      </c>
    </row>
    <row r="5" spans="1:8" ht="23.1" customHeight="1">
      <c r="A5" s="88" t="s">
        <v>83</v>
      </c>
      <c r="B5" s="297"/>
      <c r="C5" s="297"/>
      <c r="D5" s="89" t="s">
        <v>84</v>
      </c>
      <c r="E5" s="90">
        <v>0</v>
      </c>
      <c r="F5" s="157" t="s">
        <v>82</v>
      </c>
      <c r="G5" s="154"/>
      <c r="H5" s="91" t="s">
        <v>82</v>
      </c>
    </row>
    <row r="6" spans="1:8" ht="23.1" customHeight="1">
      <c r="A6" s="88" t="s">
        <v>85</v>
      </c>
      <c r="B6" s="297"/>
      <c r="C6" s="297"/>
      <c r="D6" s="89" t="s">
        <v>86</v>
      </c>
      <c r="E6" s="90">
        <f>SUM(E4:E5)</f>
        <v>1527233</v>
      </c>
      <c r="F6" s="157" t="s">
        <v>82</v>
      </c>
      <c r="G6" s="154"/>
      <c r="H6" s="91" t="s">
        <v>82</v>
      </c>
    </row>
    <row r="7" spans="1:8" ht="23.1" customHeight="1">
      <c r="A7" s="88" t="s">
        <v>87</v>
      </c>
      <c r="B7" s="297"/>
      <c r="C7" s="297" t="s">
        <v>88</v>
      </c>
      <c r="D7" s="89" t="s">
        <v>89</v>
      </c>
      <c r="E7" s="90">
        <f>집계표!G17</f>
        <v>4918725</v>
      </c>
      <c r="F7" s="157" t="s">
        <v>82</v>
      </c>
      <c r="G7" s="154"/>
      <c r="H7" s="91" t="s">
        <v>82</v>
      </c>
    </row>
    <row r="8" spans="1:8" ht="23.1" customHeight="1">
      <c r="A8" s="88" t="s">
        <v>90</v>
      </c>
      <c r="B8" s="297"/>
      <c r="C8" s="297"/>
      <c r="D8" s="89" t="s">
        <v>91</v>
      </c>
      <c r="E8" s="90">
        <f>INT(E7*G8)</f>
        <v>388579</v>
      </c>
      <c r="F8" s="157" t="s">
        <v>150</v>
      </c>
      <c r="G8" s="155">
        <v>7.9000000000000001E-2</v>
      </c>
      <c r="H8" s="91" t="s">
        <v>92</v>
      </c>
    </row>
    <row r="9" spans="1:8" ht="23.1" customHeight="1">
      <c r="A9" s="88" t="s">
        <v>93</v>
      </c>
      <c r="B9" s="297"/>
      <c r="C9" s="297"/>
      <c r="D9" s="89" t="s">
        <v>86</v>
      </c>
      <c r="E9" s="90">
        <f>SUM(E7:E8)</f>
        <v>5307304</v>
      </c>
      <c r="F9" s="157" t="s">
        <v>82</v>
      </c>
      <c r="G9" s="154"/>
      <c r="H9" s="91" t="s">
        <v>82</v>
      </c>
    </row>
    <row r="10" spans="1:8" ht="23.1" customHeight="1">
      <c r="A10" s="88" t="s">
        <v>94</v>
      </c>
      <c r="B10" s="297"/>
      <c r="C10" s="297" t="s">
        <v>95</v>
      </c>
      <c r="D10" s="89" t="s">
        <v>96</v>
      </c>
      <c r="E10" s="90">
        <f>집계표!I17</f>
        <v>0</v>
      </c>
      <c r="F10" s="157" t="s">
        <v>82</v>
      </c>
      <c r="G10" s="154"/>
      <c r="H10" s="91" t="s">
        <v>82</v>
      </c>
    </row>
    <row r="11" spans="1:8" ht="23.1" customHeight="1">
      <c r="A11" s="88" t="s">
        <v>97</v>
      </c>
      <c r="B11" s="297"/>
      <c r="C11" s="297"/>
      <c r="D11" s="89" t="s">
        <v>98</v>
      </c>
      <c r="E11" s="90">
        <f>INT(SUM(E9))*G11</f>
        <v>199023.9</v>
      </c>
      <c r="F11" s="157" t="s">
        <v>151</v>
      </c>
      <c r="G11" s="155">
        <v>3.7499999999999999E-2</v>
      </c>
      <c r="H11" s="91" t="s">
        <v>82</v>
      </c>
    </row>
    <row r="12" spans="1:8" ht="23.1" customHeight="1">
      <c r="A12" s="88" t="s">
        <v>99</v>
      </c>
      <c r="B12" s="297"/>
      <c r="C12" s="297"/>
      <c r="D12" s="89" t="s">
        <v>100</v>
      </c>
      <c r="E12" s="90">
        <f>INT(SUM(E9))*G12</f>
        <v>46173.544799999996</v>
      </c>
      <c r="F12" s="157" t="s">
        <v>152</v>
      </c>
      <c r="G12" s="155">
        <v>8.6999999999999994E-3</v>
      </c>
      <c r="H12" s="91" t="s">
        <v>82</v>
      </c>
    </row>
    <row r="13" spans="1:8" ht="23.1" customHeight="1">
      <c r="A13" s="88"/>
      <c r="B13" s="297"/>
      <c r="C13" s="297"/>
      <c r="D13" s="89" t="s">
        <v>101</v>
      </c>
      <c r="E13" s="90"/>
      <c r="F13" s="189" t="s">
        <v>183</v>
      </c>
      <c r="G13" s="190">
        <v>1.7000000000000001E-2</v>
      </c>
      <c r="H13" s="91" t="s">
        <v>102</v>
      </c>
    </row>
    <row r="14" spans="1:8" ht="23.1" customHeight="1">
      <c r="A14" s="88"/>
      <c r="B14" s="297"/>
      <c r="C14" s="297"/>
      <c r="D14" s="89" t="s">
        <v>103</v>
      </c>
      <c r="E14" s="90"/>
      <c r="F14" s="189" t="s">
        <v>184</v>
      </c>
      <c r="G14" s="190">
        <v>2.4899999999999999E-2</v>
      </c>
      <c r="H14" s="91" t="s">
        <v>102</v>
      </c>
    </row>
    <row r="15" spans="1:8" ht="23.1" customHeight="1">
      <c r="A15" s="88"/>
      <c r="B15" s="297"/>
      <c r="C15" s="297"/>
      <c r="D15" s="89" t="s">
        <v>104</v>
      </c>
      <c r="E15" s="90"/>
      <c r="F15" s="189" t="s">
        <v>185</v>
      </c>
      <c r="G15" s="190">
        <v>6.5500000000000003E-2</v>
      </c>
      <c r="H15" s="91" t="s">
        <v>102</v>
      </c>
    </row>
    <row r="16" spans="1:8" ht="23.1" customHeight="1">
      <c r="A16" s="88" t="s">
        <v>105</v>
      </c>
      <c r="B16" s="297"/>
      <c r="C16" s="297"/>
      <c r="D16" s="89" t="s">
        <v>106</v>
      </c>
      <c r="E16" s="90"/>
      <c r="F16" s="157" t="s">
        <v>153</v>
      </c>
      <c r="G16" s="155">
        <v>1.8499999999999999E-2</v>
      </c>
      <c r="H16" s="91" t="s">
        <v>82</v>
      </c>
    </row>
    <row r="17" spans="1:8" ht="23.1" customHeight="1">
      <c r="A17" s="88" t="s">
        <v>107</v>
      </c>
      <c r="B17" s="297"/>
      <c r="C17" s="297"/>
      <c r="D17" s="89" t="s">
        <v>108</v>
      </c>
      <c r="E17" s="90"/>
      <c r="F17" s="157" t="s">
        <v>154</v>
      </c>
      <c r="G17" s="155">
        <v>3.0000000000000001E-3</v>
      </c>
      <c r="H17" s="91" t="s">
        <v>82</v>
      </c>
    </row>
    <row r="18" spans="1:8" ht="23.1" customHeight="1">
      <c r="A18" s="88" t="s">
        <v>109</v>
      </c>
      <c r="B18" s="297"/>
      <c r="C18" s="297"/>
      <c r="D18" s="89" t="s">
        <v>110</v>
      </c>
      <c r="E18" s="90">
        <f>INT((E6+E9)*G18)</f>
        <v>369064</v>
      </c>
      <c r="F18" s="157" t="s">
        <v>155</v>
      </c>
      <c r="G18" s="155">
        <v>5.3999999999999999E-2</v>
      </c>
      <c r="H18" s="91" t="s">
        <v>111</v>
      </c>
    </row>
    <row r="19" spans="1:8" ht="23.1" customHeight="1">
      <c r="A19" s="88" t="s">
        <v>112</v>
      </c>
      <c r="B19" s="297"/>
      <c r="C19" s="297"/>
      <c r="D19" s="89" t="s">
        <v>86</v>
      </c>
      <c r="E19" s="90">
        <f>SUM(E10:E18)</f>
        <v>614261.44479999994</v>
      </c>
      <c r="F19" s="157" t="s">
        <v>82</v>
      </c>
      <c r="G19" s="154"/>
      <c r="H19" s="91" t="s">
        <v>82</v>
      </c>
    </row>
    <row r="20" spans="1:8" ht="23.1" customHeight="1">
      <c r="A20" s="88" t="s">
        <v>113</v>
      </c>
      <c r="B20" s="290" t="s">
        <v>114</v>
      </c>
      <c r="C20" s="290"/>
      <c r="D20" s="291"/>
      <c r="E20" s="90">
        <f>TRUNC(E6+E9+E19, 0)</f>
        <v>7448798</v>
      </c>
      <c r="F20" s="157" t="s">
        <v>82</v>
      </c>
      <c r="G20" s="154"/>
      <c r="H20" s="91" t="s">
        <v>82</v>
      </c>
    </row>
    <row r="21" spans="1:8" ht="23.1" customHeight="1">
      <c r="A21" s="88" t="s">
        <v>115</v>
      </c>
      <c r="B21" s="290" t="s">
        <v>116</v>
      </c>
      <c r="C21" s="290"/>
      <c r="D21" s="291"/>
      <c r="E21" s="90">
        <f>TRUNC(E20*G21,0)</f>
        <v>446927</v>
      </c>
      <c r="F21" s="157" t="s">
        <v>156</v>
      </c>
      <c r="G21" s="155">
        <v>0.06</v>
      </c>
      <c r="H21" s="91" t="s">
        <v>82</v>
      </c>
    </row>
    <row r="22" spans="1:8" ht="23.1" customHeight="1">
      <c r="A22" s="88" t="s">
        <v>117</v>
      </c>
      <c r="B22" s="290" t="s">
        <v>182</v>
      </c>
      <c r="C22" s="290"/>
      <c r="D22" s="291"/>
      <c r="E22" s="90">
        <f>TRUNC(SUM(E9+E19+E21)*G22,0)-1595/1.1</f>
        <v>831548</v>
      </c>
      <c r="F22" s="157" t="s">
        <v>157</v>
      </c>
      <c r="G22" s="283">
        <v>0.1308</v>
      </c>
      <c r="H22" s="91"/>
    </row>
    <row r="23" spans="1:8" ht="23.1" customHeight="1">
      <c r="A23" s="88" t="s">
        <v>118</v>
      </c>
      <c r="B23" s="290" t="s">
        <v>119</v>
      </c>
      <c r="C23" s="290"/>
      <c r="D23" s="291"/>
      <c r="E23" s="90">
        <f>TRUNC(E20+E21+E22, 0)</f>
        <v>8727273</v>
      </c>
      <c r="F23" s="157" t="s">
        <v>82</v>
      </c>
      <c r="G23" s="156"/>
      <c r="H23" s="91" t="s">
        <v>82</v>
      </c>
    </row>
    <row r="24" spans="1:8" ht="23.1" customHeight="1">
      <c r="A24" s="88" t="s">
        <v>120</v>
      </c>
      <c r="B24" s="290" t="s">
        <v>121</v>
      </c>
      <c r="C24" s="290"/>
      <c r="D24" s="291"/>
      <c r="E24" s="90">
        <f>TRUNC(E23*0.1, 0)</f>
        <v>872727</v>
      </c>
      <c r="F24" s="157" t="s">
        <v>122</v>
      </c>
      <c r="G24" s="156">
        <v>0.1</v>
      </c>
      <c r="H24" s="91" t="s">
        <v>82</v>
      </c>
    </row>
    <row r="25" spans="1:8" ht="23.1" customHeight="1">
      <c r="A25" s="88" t="s">
        <v>123</v>
      </c>
      <c r="B25" s="290" t="s">
        <v>124</v>
      </c>
      <c r="C25" s="290"/>
      <c r="D25" s="291"/>
      <c r="E25" s="90">
        <f>SUM(E23+E24)</f>
        <v>9600000</v>
      </c>
      <c r="F25" s="157" t="s">
        <v>82</v>
      </c>
      <c r="G25" s="158"/>
      <c r="H25" s="91" t="s">
        <v>82</v>
      </c>
    </row>
    <row r="26" spans="1:8" ht="23.1" customHeight="1">
      <c r="A26" s="88" t="s">
        <v>125</v>
      </c>
      <c r="B26" s="290" t="s">
        <v>126</v>
      </c>
      <c r="C26" s="290"/>
      <c r="D26" s="291"/>
      <c r="E26" s="90"/>
      <c r="F26" s="157" t="s">
        <v>82</v>
      </c>
      <c r="G26" s="158"/>
      <c r="H26" s="91" t="s">
        <v>82</v>
      </c>
    </row>
  </sheetData>
  <mergeCells count="16">
    <mergeCell ref="B1:H1"/>
    <mergeCell ref="B2:E2"/>
    <mergeCell ref="F2:H2"/>
    <mergeCell ref="B3:D3"/>
    <mergeCell ref="B4:B19"/>
    <mergeCell ref="C4:C6"/>
    <mergeCell ref="C7:C9"/>
    <mergeCell ref="C10:C19"/>
    <mergeCell ref="F3:G3"/>
    <mergeCell ref="B25:D25"/>
    <mergeCell ref="B26:D26"/>
    <mergeCell ref="B20:D20"/>
    <mergeCell ref="B21:D21"/>
    <mergeCell ref="B22:D22"/>
    <mergeCell ref="B23:D23"/>
    <mergeCell ref="B24:D24"/>
  </mergeCells>
  <phoneticPr fontId="4" type="noConversion"/>
  <printOptions horizontalCentered="1"/>
  <pageMargins left="0.19685039370078741" right="0.19685039370078741" top="0.78740157480314965" bottom="0.19685039370078741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1:Q25"/>
  <sheetViews>
    <sheetView view="pageBreakPreview" zoomScale="80" zoomScaleSheetLayoutView="80" workbookViewId="0">
      <selection activeCell="J17" sqref="J17"/>
    </sheetView>
  </sheetViews>
  <sheetFormatPr defaultRowHeight="13.5"/>
  <cols>
    <col min="1" max="1" width="48.44140625" style="5" customWidth="1"/>
    <col min="2" max="3" width="5.77734375" style="6" customWidth="1"/>
    <col min="4" max="4" width="15.77734375" style="6" customWidth="1"/>
    <col min="5" max="10" width="15.77734375" style="5" customWidth="1"/>
    <col min="11" max="11" width="10.6640625" style="5" customWidth="1"/>
    <col min="12" max="12" width="38.44140625" style="5" customWidth="1"/>
    <col min="13" max="13" width="23.44140625" style="5" customWidth="1"/>
    <col min="14" max="14" width="13.33203125" style="5" bestFit="1" customWidth="1"/>
    <col min="15" max="15" width="10.109375" style="5" customWidth="1"/>
    <col min="16" max="255" width="8.88671875" style="5"/>
    <col min="256" max="258" width="8.109375" style="5" customWidth="1"/>
    <col min="259" max="259" width="8.88671875" style="5"/>
    <col min="260" max="260" width="9.88671875" style="5" customWidth="1"/>
    <col min="261" max="261" width="8.88671875" style="5"/>
    <col min="262" max="262" width="10" style="5" customWidth="1"/>
    <col min="263" max="264" width="8.88671875" style="5"/>
    <col min="265" max="265" width="8" style="5" customWidth="1"/>
    <col min="266" max="266" width="8.88671875" style="5"/>
    <col min="267" max="267" width="9.77734375" style="5" customWidth="1"/>
    <col min="268" max="268" width="8.88671875" style="5"/>
    <col min="269" max="269" width="9.5546875" style="5" bestFit="1" customWidth="1"/>
    <col min="270" max="511" width="8.88671875" style="5"/>
    <col min="512" max="514" width="8.109375" style="5" customWidth="1"/>
    <col min="515" max="515" width="8.88671875" style="5"/>
    <col min="516" max="516" width="9.88671875" style="5" customWidth="1"/>
    <col min="517" max="517" width="8.88671875" style="5"/>
    <col min="518" max="518" width="10" style="5" customWidth="1"/>
    <col min="519" max="520" width="8.88671875" style="5"/>
    <col min="521" max="521" width="8" style="5" customWidth="1"/>
    <col min="522" max="522" width="8.88671875" style="5"/>
    <col min="523" max="523" width="9.77734375" style="5" customWidth="1"/>
    <col min="524" max="524" width="8.88671875" style="5"/>
    <col min="525" max="525" width="9.5546875" style="5" bestFit="1" customWidth="1"/>
    <col min="526" max="767" width="8.88671875" style="5"/>
    <col min="768" max="770" width="8.109375" style="5" customWidth="1"/>
    <col min="771" max="771" width="8.88671875" style="5"/>
    <col min="772" max="772" width="9.88671875" style="5" customWidth="1"/>
    <col min="773" max="773" width="8.88671875" style="5"/>
    <col min="774" max="774" width="10" style="5" customWidth="1"/>
    <col min="775" max="776" width="8.88671875" style="5"/>
    <col min="777" max="777" width="8" style="5" customWidth="1"/>
    <col min="778" max="778" width="8.88671875" style="5"/>
    <col min="779" max="779" width="9.77734375" style="5" customWidth="1"/>
    <col min="780" max="780" width="8.88671875" style="5"/>
    <col min="781" max="781" width="9.5546875" style="5" bestFit="1" customWidth="1"/>
    <col min="782" max="1023" width="8.88671875" style="5"/>
    <col min="1024" max="1026" width="8.109375" style="5" customWidth="1"/>
    <col min="1027" max="1027" width="8.88671875" style="5"/>
    <col min="1028" max="1028" width="9.88671875" style="5" customWidth="1"/>
    <col min="1029" max="1029" width="8.88671875" style="5"/>
    <col min="1030" max="1030" width="10" style="5" customWidth="1"/>
    <col min="1031" max="1032" width="8.88671875" style="5"/>
    <col min="1033" max="1033" width="8" style="5" customWidth="1"/>
    <col min="1034" max="1034" width="8.88671875" style="5"/>
    <col min="1035" max="1035" width="9.77734375" style="5" customWidth="1"/>
    <col min="1036" max="1036" width="8.88671875" style="5"/>
    <col min="1037" max="1037" width="9.5546875" style="5" bestFit="1" customWidth="1"/>
    <col min="1038" max="1279" width="8.88671875" style="5"/>
    <col min="1280" max="1282" width="8.109375" style="5" customWidth="1"/>
    <col min="1283" max="1283" width="8.88671875" style="5"/>
    <col min="1284" max="1284" width="9.88671875" style="5" customWidth="1"/>
    <col min="1285" max="1285" width="8.88671875" style="5"/>
    <col min="1286" max="1286" width="10" style="5" customWidth="1"/>
    <col min="1287" max="1288" width="8.88671875" style="5"/>
    <col min="1289" max="1289" width="8" style="5" customWidth="1"/>
    <col min="1290" max="1290" width="8.88671875" style="5"/>
    <col min="1291" max="1291" width="9.77734375" style="5" customWidth="1"/>
    <col min="1292" max="1292" width="8.88671875" style="5"/>
    <col min="1293" max="1293" width="9.5546875" style="5" bestFit="1" customWidth="1"/>
    <col min="1294" max="1535" width="8.88671875" style="5"/>
    <col min="1536" max="1538" width="8.109375" style="5" customWidth="1"/>
    <col min="1539" max="1539" width="8.88671875" style="5"/>
    <col min="1540" max="1540" width="9.88671875" style="5" customWidth="1"/>
    <col min="1541" max="1541" width="8.88671875" style="5"/>
    <col min="1542" max="1542" width="10" style="5" customWidth="1"/>
    <col min="1543" max="1544" width="8.88671875" style="5"/>
    <col min="1545" max="1545" width="8" style="5" customWidth="1"/>
    <col min="1546" max="1546" width="8.88671875" style="5"/>
    <col min="1547" max="1547" width="9.77734375" style="5" customWidth="1"/>
    <col min="1548" max="1548" width="8.88671875" style="5"/>
    <col min="1549" max="1549" width="9.5546875" style="5" bestFit="1" customWidth="1"/>
    <col min="1550" max="1791" width="8.88671875" style="5"/>
    <col min="1792" max="1794" width="8.109375" style="5" customWidth="1"/>
    <col min="1795" max="1795" width="8.88671875" style="5"/>
    <col min="1796" max="1796" width="9.88671875" style="5" customWidth="1"/>
    <col min="1797" max="1797" width="8.88671875" style="5"/>
    <col min="1798" max="1798" width="10" style="5" customWidth="1"/>
    <col min="1799" max="1800" width="8.88671875" style="5"/>
    <col min="1801" max="1801" width="8" style="5" customWidth="1"/>
    <col min="1802" max="1802" width="8.88671875" style="5"/>
    <col min="1803" max="1803" width="9.77734375" style="5" customWidth="1"/>
    <col min="1804" max="1804" width="8.88671875" style="5"/>
    <col min="1805" max="1805" width="9.5546875" style="5" bestFit="1" customWidth="1"/>
    <col min="1806" max="2047" width="8.88671875" style="5"/>
    <col min="2048" max="2050" width="8.109375" style="5" customWidth="1"/>
    <col min="2051" max="2051" width="8.88671875" style="5"/>
    <col min="2052" max="2052" width="9.88671875" style="5" customWidth="1"/>
    <col min="2053" max="2053" width="8.88671875" style="5"/>
    <col min="2054" max="2054" width="10" style="5" customWidth="1"/>
    <col min="2055" max="2056" width="8.88671875" style="5"/>
    <col min="2057" max="2057" width="8" style="5" customWidth="1"/>
    <col min="2058" max="2058" width="8.88671875" style="5"/>
    <col min="2059" max="2059" width="9.77734375" style="5" customWidth="1"/>
    <col min="2060" max="2060" width="8.88671875" style="5"/>
    <col min="2061" max="2061" width="9.5546875" style="5" bestFit="1" customWidth="1"/>
    <col min="2062" max="2303" width="8.88671875" style="5"/>
    <col min="2304" max="2306" width="8.109375" style="5" customWidth="1"/>
    <col min="2307" max="2307" width="8.88671875" style="5"/>
    <col min="2308" max="2308" width="9.88671875" style="5" customWidth="1"/>
    <col min="2309" max="2309" width="8.88671875" style="5"/>
    <col min="2310" max="2310" width="10" style="5" customWidth="1"/>
    <col min="2311" max="2312" width="8.88671875" style="5"/>
    <col min="2313" max="2313" width="8" style="5" customWidth="1"/>
    <col min="2314" max="2314" width="8.88671875" style="5"/>
    <col min="2315" max="2315" width="9.77734375" style="5" customWidth="1"/>
    <col min="2316" max="2316" width="8.88671875" style="5"/>
    <col min="2317" max="2317" width="9.5546875" style="5" bestFit="1" customWidth="1"/>
    <col min="2318" max="2559" width="8.88671875" style="5"/>
    <col min="2560" max="2562" width="8.109375" style="5" customWidth="1"/>
    <col min="2563" max="2563" width="8.88671875" style="5"/>
    <col min="2564" max="2564" width="9.88671875" style="5" customWidth="1"/>
    <col min="2565" max="2565" width="8.88671875" style="5"/>
    <col min="2566" max="2566" width="10" style="5" customWidth="1"/>
    <col min="2567" max="2568" width="8.88671875" style="5"/>
    <col min="2569" max="2569" width="8" style="5" customWidth="1"/>
    <col min="2570" max="2570" width="8.88671875" style="5"/>
    <col min="2571" max="2571" width="9.77734375" style="5" customWidth="1"/>
    <col min="2572" max="2572" width="8.88671875" style="5"/>
    <col min="2573" max="2573" width="9.5546875" style="5" bestFit="1" customWidth="1"/>
    <col min="2574" max="2815" width="8.88671875" style="5"/>
    <col min="2816" max="2818" width="8.109375" style="5" customWidth="1"/>
    <col min="2819" max="2819" width="8.88671875" style="5"/>
    <col min="2820" max="2820" width="9.88671875" style="5" customWidth="1"/>
    <col min="2821" max="2821" width="8.88671875" style="5"/>
    <col min="2822" max="2822" width="10" style="5" customWidth="1"/>
    <col min="2823" max="2824" width="8.88671875" style="5"/>
    <col min="2825" max="2825" width="8" style="5" customWidth="1"/>
    <col min="2826" max="2826" width="8.88671875" style="5"/>
    <col min="2827" max="2827" width="9.77734375" style="5" customWidth="1"/>
    <col min="2828" max="2828" width="8.88671875" style="5"/>
    <col min="2829" max="2829" width="9.5546875" style="5" bestFit="1" customWidth="1"/>
    <col min="2830" max="3071" width="8.88671875" style="5"/>
    <col min="3072" max="3074" width="8.109375" style="5" customWidth="1"/>
    <col min="3075" max="3075" width="8.88671875" style="5"/>
    <col min="3076" max="3076" width="9.88671875" style="5" customWidth="1"/>
    <col min="3077" max="3077" width="8.88671875" style="5"/>
    <col min="3078" max="3078" width="10" style="5" customWidth="1"/>
    <col min="3079" max="3080" width="8.88671875" style="5"/>
    <col min="3081" max="3081" width="8" style="5" customWidth="1"/>
    <col min="3082" max="3082" width="8.88671875" style="5"/>
    <col min="3083" max="3083" width="9.77734375" style="5" customWidth="1"/>
    <col min="3084" max="3084" width="8.88671875" style="5"/>
    <col min="3085" max="3085" width="9.5546875" style="5" bestFit="1" customWidth="1"/>
    <col min="3086" max="3327" width="8.88671875" style="5"/>
    <col min="3328" max="3330" width="8.109375" style="5" customWidth="1"/>
    <col min="3331" max="3331" width="8.88671875" style="5"/>
    <col min="3332" max="3332" width="9.88671875" style="5" customWidth="1"/>
    <col min="3333" max="3333" width="8.88671875" style="5"/>
    <col min="3334" max="3334" width="10" style="5" customWidth="1"/>
    <col min="3335" max="3336" width="8.88671875" style="5"/>
    <col min="3337" max="3337" width="8" style="5" customWidth="1"/>
    <col min="3338" max="3338" width="8.88671875" style="5"/>
    <col min="3339" max="3339" width="9.77734375" style="5" customWidth="1"/>
    <col min="3340" max="3340" width="8.88671875" style="5"/>
    <col min="3341" max="3341" width="9.5546875" style="5" bestFit="1" customWidth="1"/>
    <col min="3342" max="3583" width="8.88671875" style="5"/>
    <col min="3584" max="3586" width="8.109375" style="5" customWidth="1"/>
    <col min="3587" max="3587" width="8.88671875" style="5"/>
    <col min="3588" max="3588" width="9.88671875" style="5" customWidth="1"/>
    <col min="3589" max="3589" width="8.88671875" style="5"/>
    <col min="3590" max="3590" width="10" style="5" customWidth="1"/>
    <col min="3591" max="3592" width="8.88671875" style="5"/>
    <col min="3593" max="3593" width="8" style="5" customWidth="1"/>
    <col min="3594" max="3594" width="8.88671875" style="5"/>
    <col min="3595" max="3595" width="9.77734375" style="5" customWidth="1"/>
    <col min="3596" max="3596" width="8.88671875" style="5"/>
    <col min="3597" max="3597" width="9.5546875" style="5" bestFit="1" customWidth="1"/>
    <col min="3598" max="3839" width="8.88671875" style="5"/>
    <col min="3840" max="3842" width="8.109375" style="5" customWidth="1"/>
    <col min="3843" max="3843" width="8.88671875" style="5"/>
    <col min="3844" max="3844" width="9.88671875" style="5" customWidth="1"/>
    <col min="3845" max="3845" width="8.88671875" style="5"/>
    <col min="3846" max="3846" width="10" style="5" customWidth="1"/>
    <col min="3847" max="3848" width="8.88671875" style="5"/>
    <col min="3849" max="3849" width="8" style="5" customWidth="1"/>
    <col min="3850" max="3850" width="8.88671875" style="5"/>
    <col min="3851" max="3851" width="9.77734375" style="5" customWidth="1"/>
    <col min="3852" max="3852" width="8.88671875" style="5"/>
    <col min="3853" max="3853" width="9.5546875" style="5" bestFit="1" customWidth="1"/>
    <col min="3854" max="4095" width="8.88671875" style="5"/>
    <col min="4096" max="4098" width="8.109375" style="5" customWidth="1"/>
    <col min="4099" max="4099" width="8.88671875" style="5"/>
    <col min="4100" max="4100" width="9.88671875" style="5" customWidth="1"/>
    <col min="4101" max="4101" width="8.88671875" style="5"/>
    <col min="4102" max="4102" width="10" style="5" customWidth="1"/>
    <col min="4103" max="4104" width="8.88671875" style="5"/>
    <col min="4105" max="4105" width="8" style="5" customWidth="1"/>
    <col min="4106" max="4106" width="8.88671875" style="5"/>
    <col min="4107" max="4107" width="9.77734375" style="5" customWidth="1"/>
    <col min="4108" max="4108" width="8.88671875" style="5"/>
    <col min="4109" max="4109" width="9.5546875" style="5" bestFit="1" customWidth="1"/>
    <col min="4110" max="4351" width="8.88671875" style="5"/>
    <col min="4352" max="4354" width="8.109375" style="5" customWidth="1"/>
    <col min="4355" max="4355" width="8.88671875" style="5"/>
    <col min="4356" max="4356" width="9.88671875" style="5" customWidth="1"/>
    <col min="4357" max="4357" width="8.88671875" style="5"/>
    <col min="4358" max="4358" width="10" style="5" customWidth="1"/>
    <col min="4359" max="4360" width="8.88671875" style="5"/>
    <col min="4361" max="4361" width="8" style="5" customWidth="1"/>
    <col min="4362" max="4362" width="8.88671875" style="5"/>
    <col min="4363" max="4363" width="9.77734375" style="5" customWidth="1"/>
    <col min="4364" max="4364" width="8.88671875" style="5"/>
    <col min="4365" max="4365" width="9.5546875" style="5" bestFit="1" customWidth="1"/>
    <col min="4366" max="4607" width="8.88671875" style="5"/>
    <col min="4608" max="4610" width="8.109375" style="5" customWidth="1"/>
    <col min="4611" max="4611" width="8.88671875" style="5"/>
    <col min="4612" max="4612" width="9.88671875" style="5" customWidth="1"/>
    <col min="4613" max="4613" width="8.88671875" style="5"/>
    <col min="4614" max="4614" width="10" style="5" customWidth="1"/>
    <col min="4615" max="4616" width="8.88671875" style="5"/>
    <col min="4617" max="4617" width="8" style="5" customWidth="1"/>
    <col min="4618" max="4618" width="8.88671875" style="5"/>
    <col min="4619" max="4619" width="9.77734375" style="5" customWidth="1"/>
    <col min="4620" max="4620" width="8.88671875" style="5"/>
    <col min="4621" max="4621" width="9.5546875" style="5" bestFit="1" customWidth="1"/>
    <col min="4622" max="4863" width="8.88671875" style="5"/>
    <col min="4864" max="4866" width="8.109375" style="5" customWidth="1"/>
    <col min="4867" max="4867" width="8.88671875" style="5"/>
    <col min="4868" max="4868" width="9.88671875" style="5" customWidth="1"/>
    <col min="4869" max="4869" width="8.88671875" style="5"/>
    <col min="4870" max="4870" width="10" style="5" customWidth="1"/>
    <col min="4871" max="4872" width="8.88671875" style="5"/>
    <col min="4873" max="4873" width="8" style="5" customWidth="1"/>
    <col min="4874" max="4874" width="8.88671875" style="5"/>
    <col min="4875" max="4875" width="9.77734375" style="5" customWidth="1"/>
    <col min="4876" max="4876" width="8.88671875" style="5"/>
    <col min="4877" max="4877" width="9.5546875" style="5" bestFit="1" customWidth="1"/>
    <col min="4878" max="5119" width="8.88671875" style="5"/>
    <col min="5120" max="5122" width="8.109375" style="5" customWidth="1"/>
    <col min="5123" max="5123" width="8.88671875" style="5"/>
    <col min="5124" max="5124" width="9.88671875" style="5" customWidth="1"/>
    <col min="5125" max="5125" width="8.88671875" style="5"/>
    <col min="5126" max="5126" width="10" style="5" customWidth="1"/>
    <col min="5127" max="5128" width="8.88671875" style="5"/>
    <col min="5129" max="5129" width="8" style="5" customWidth="1"/>
    <col min="5130" max="5130" width="8.88671875" style="5"/>
    <col min="5131" max="5131" width="9.77734375" style="5" customWidth="1"/>
    <col min="5132" max="5132" width="8.88671875" style="5"/>
    <col min="5133" max="5133" width="9.5546875" style="5" bestFit="1" customWidth="1"/>
    <col min="5134" max="5375" width="8.88671875" style="5"/>
    <col min="5376" max="5378" width="8.109375" style="5" customWidth="1"/>
    <col min="5379" max="5379" width="8.88671875" style="5"/>
    <col min="5380" max="5380" width="9.88671875" style="5" customWidth="1"/>
    <col min="5381" max="5381" width="8.88671875" style="5"/>
    <col min="5382" max="5382" width="10" style="5" customWidth="1"/>
    <col min="5383" max="5384" width="8.88671875" style="5"/>
    <col min="5385" max="5385" width="8" style="5" customWidth="1"/>
    <col min="5386" max="5386" width="8.88671875" style="5"/>
    <col min="5387" max="5387" width="9.77734375" style="5" customWidth="1"/>
    <col min="5388" max="5388" width="8.88671875" style="5"/>
    <col min="5389" max="5389" width="9.5546875" style="5" bestFit="1" customWidth="1"/>
    <col min="5390" max="5631" width="8.88671875" style="5"/>
    <col min="5632" max="5634" width="8.109375" style="5" customWidth="1"/>
    <col min="5635" max="5635" width="8.88671875" style="5"/>
    <col min="5636" max="5636" width="9.88671875" style="5" customWidth="1"/>
    <col min="5637" max="5637" width="8.88671875" style="5"/>
    <col min="5638" max="5638" width="10" style="5" customWidth="1"/>
    <col min="5639" max="5640" width="8.88671875" style="5"/>
    <col min="5641" max="5641" width="8" style="5" customWidth="1"/>
    <col min="5642" max="5642" width="8.88671875" style="5"/>
    <col min="5643" max="5643" width="9.77734375" style="5" customWidth="1"/>
    <col min="5644" max="5644" width="8.88671875" style="5"/>
    <col min="5645" max="5645" width="9.5546875" style="5" bestFit="1" customWidth="1"/>
    <col min="5646" max="5887" width="8.88671875" style="5"/>
    <col min="5888" max="5890" width="8.109375" style="5" customWidth="1"/>
    <col min="5891" max="5891" width="8.88671875" style="5"/>
    <col min="5892" max="5892" width="9.88671875" style="5" customWidth="1"/>
    <col min="5893" max="5893" width="8.88671875" style="5"/>
    <col min="5894" max="5894" width="10" style="5" customWidth="1"/>
    <col min="5895" max="5896" width="8.88671875" style="5"/>
    <col min="5897" max="5897" width="8" style="5" customWidth="1"/>
    <col min="5898" max="5898" width="8.88671875" style="5"/>
    <col min="5899" max="5899" width="9.77734375" style="5" customWidth="1"/>
    <col min="5900" max="5900" width="8.88671875" style="5"/>
    <col min="5901" max="5901" width="9.5546875" style="5" bestFit="1" customWidth="1"/>
    <col min="5902" max="6143" width="8.88671875" style="5"/>
    <col min="6144" max="6146" width="8.109375" style="5" customWidth="1"/>
    <col min="6147" max="6147" width="8.88671875" style="5"/>
    <col min="6148" max="6148" width="9.88671875" style="5" customWidth="1"/>
    <col min="6149" max="6149" width="8.88671875" style="5"/>
    <col min="6150" max="6150" width="10" style="5" customWidth="1"/>
    <col min="6151" max="6152" width="8.88671875" style="5"/>
    <col min="6153" max="6153" width="8" style="5" customWidth="1"/>
    <col min="6154" max="6154" width="8.88671875" style="5"/>
    <col min="6155" max="6155" width="9.77734375" style="5" customWidth="1"/>
    <col min="6156" max="6156" width="8.88671875" style="5"/>
    <col min="6157" max="6157" width="9.5546875" style="5" bestFit="1" customWidth="1"/>
    <col min="6158" max="6399" width="8.88671875" style="5"/>
    <col min="6400" max="6402" width="8.109375" style="5" customWidth="1"/>
    <col min="6403" max="6403" width="8.88671875" style="5"/>
    <col min="6404" max="6404" width="9.88671875" style="5" customWidth="1"/>
    <col min="6405" max="6405" width="8.88671875" style="5"/>
    <col min="6406" max="6406" width="10" style="5" customWidth="1"/>
    <col min="6407" max="6408" width="8.88671875" style="5"/>
    <col min="6409" max="6409" width="8" style="5" customWidth="1"/>
    <col min="6410" max="6410" width="8.88671875" style="5"/>
    <col min="6411" max="6411" width="9.77734375" style="5" customWidth="1"/>
    <col min="6412" max="6412" width="8.88671875" style="5"/>
    <col min="6413" max="6413" width="9.5546875" style="5" bestFit="1" customWidth="1"/>
    <col min="6414" max="6655" width="8.88671875" style="5"/>
    <col min="6656" max="6658" width="8.109375" style="5" customWidth="1"/>
    <col min="6659" max="6659" width="8.88671875" style="5"/>
    <col min="6660" max="6660" width="9.88671875" style="5" customWidth="1"/>
    <col min="6661" max="6661" width="8.88671875" style="5"/>
    <col min="6662" max="6662" width="10" style="5" customWidth="1"/>
    <col min="6663" max="6664" width="8.88671875" style="5"/>
    <col min="6665" max="6665" width="8" style="5" customWidth="1"/>
    <col min="6666" max="6666" width="8.88671875" style="5"/>
    <col min="6667" max="6667" width="9.77734375" style="5" customWidth="1"/>
    <col min="6668" max="6668" width="8.88671875" style="5"/>
    <col min="6669" max="6669" width="9.5546875" style="5" bestFit="1" customWidth="1"/>
    <col min="6670" max="6911" width="8.88671875" style="5"/>
    <col min="6912" max="6914" width="8.109375" style="5" customWidth="1"/>
    <col min="6915" max="6915" width="8.88671875" style="5"/>
    <col min="6916" max="6916" width="9.88671875" style="5" customWidth="1"/>
    <col min="6917" max="6917" width="8.88671875" style="5"/>
    <col min="6918" max="6918" width="10" style="5" customWidth="1"/>
    <col min="6919" max="6920" width="8.88671875" style="5"/>
    <col min="6921" max="6921" width="8" style="5" customWidth="1"/>
    <col min="6922" max="6922" width="8.88671875" style="5"/>
    <col min="6923" max="6923" width="9.77734375" style="5" customWidth="1"/>
    <col min="6924" max="6924" width="8.88671875" style="5"/>
    <col min="6925" max="6925" width="9.5546875" style="5" bestFit="1" customWidth="1"/>
    <col min="6926" max="7167" width="8.88671875" style="5"/>
    <col min="7168" max="7170" width="8.109375" style="5" customWidth="1"/>
    <col min="7171" max="7171" width="8.88671875" style="5"/>
    <col min="7172" max="7172" width="9.88671875" style="5" customWidth="1"/>
    <col min="7173" max="7173" width="8.88671875" style="5"/>
    <col min="7174" max="7174" width="10" style="5" customWidth="1"/>
    <col min="7175" max="7176" width="8.88671875" style="5"/>
    <col min="7177" max="7177" width="8" style="5" customWidth="1"/>
    <col min="7178" max="7178" width="8.88671875" style="5"/>
    <col min="7179" max="7179" width="9.77734375" style="5" customWidth="1"/>
    <col min="7180" max="7180" width="8.88671875" style="5"/>
    <col min="7181" max="7181" width="9.5546875" style="5" bestFit="1" customWidth="1"/>
    <col min="7182" max="7423" width="8.88671875" style="5"/>
    <col min="7424" max="7426" width="8.109375" style="5" customWidth="1"/>
    <col min="7427" max="7427" width="8.88671875" style="5"/>
    <col min="7428" max="7428" width="9.88671875" style="5" customWidth="1"/>
    <col min="7429" max="7429" width="8.88671875" style="5"/>
    <col min="7430" max="7430" width="10" style="5" customWidth="1"/>
    <col min="7431" max="7432" width="8.88671875" style="5"/>
    <col min="7433" max="7433" width="8" style="5" customWidth="1"/>
    <col min="7434" max="7434" width="8.88671875" style="5"/>
    <col min="7435" max="7435" width="9.77734375" style="5" customWidth="1"/>
    <col min="7436" max="7436" width="8.88671875" style="5"/>
    <col min="7437" max="7437" width="9.5546875" style="5" bestFit="1" customWidth="1"/>
    <col min="7438" max="7679" width="8.88671875" style="5"/>
    <col min="7680" max="7682" width="8.109375" style="5" customWidth="1"/>
    <col min="7683" max="7683" width="8.88671875" style="5"/>
    <col min="7684" max="7684" width="9.88671875" style="5" customWidth="1"/>
    <col min="7685" max="7685" width="8.88671875" style="5"/>
    <col min="7686" max="7686" width="10" style="5" customWidth="1"/>
    <col min="7687" max="7688" width="8.88671875" style="5"/>
    <col min="7689" max="7689" width="8" style="5" customWidth="1"/>
    <col min="7690" max="7690" width="8.88671875" style="5"/>
    <col min="7691" max="7691" width="9.77734375" style="5" customWidth="1"/>
    <col min="7692" max="7692" width="8.88671875" style="5"/>
    <col min="7693" max="7693" width="9.5546875" style="5" bestFit="1" customWidth="1"/>
    <col min="7694" max="7935" width="8.88671875" style="5"/>
    <col min="7936" max="7938" width="8.109375" style="5" customWidth="1"/>
    <col min="7939" max="7939" width="8.88671875" style="5"/>
    <col min="7940" max="7940" width="9.88671875" style="5" customWidth="1"/>
    <col min="7941" max="7941" width="8.88671875" style="5"/>
    <col min="7942" max="7942" width="10" style="5" customWidth="1"/>
    <col min="7943" max="7944" width="8.88671875" style="5"/>
    <col min="7945" max="7945" width="8" style="5" customWidth="1"/>
    <col min="7946" max="7946" width="8.88671875" style="5"/>
    <col min="7947" max="7947" width="9.77734375" style="5" customWidth="1"/>
    <col min="7948" max="7948" width="8.88671875" style="5"/>
    <col min="7949" max="7949" width="9.5546875" style="5" bestFit="1" customWidth="1"/>
    <col min="7950" max="8191" width="8.88671875" style="5"/>
    <col min="8192" max="8194" width="8.109375" style="5" customWidth="1"/>
    <col min="8195" max="8195" width="8.88671875" style="5"/>
    <col min="8196" max="8196" width="9.88671875" style="5" customWidth="1"/>
    <col min="8197" max="8197" width="8.88671875" style="5"/>
    <col min="8198" max="8198" width="10" style="5" customWidth="1"/>
    <col min="8199" max="8200" width="8.88671875" style="5"/>
    <col min="8201" max="8201" width="8" style="5" customWidth="1"/>
    <col min="8202" max="8202" width="8.88671875" style="5"/>
    <col min="8203" max="8203" width="9.77734375" style="5" customWidth="1"/>
    <col min="8204" max="8204" width="8.88671875" style="5"/>
    <col min="8205" max="8205" width="9.5546875" style="5" bestFit="1" customWidth="1"/>
    <col min="8206" max="8447" width="8.88671875" style="5"/>
    <col min="8448" max="8450" width="8.109375" style="5" customWidth="1"/>
    <col min="8451" max="8451" width="8.88671875" style="5"/>
    <col min="8452" max="8452" width="9.88671875" style="5" customWidth="1"/>
    <col min="8453" max="8453" width="8.88671875" style="5"/>
    <col min="8454" max="8454" width="10" style="5" customWidth="1"/>
    <col min="8455" max="8456" width="8.88671875" style="5"/>
    <col min="8457" max="8457" width="8" style="5" customWidth="1"/>
    <col min="8458" max="8458" width="8.88671875" style="5"/>
    <col min="8459" max="8459" width="9.77734375" style="5" customWidth="1"/>
    <col min="8460" max="8460" width="8.88671875" style="5"/>
    <col min="8461" max="8461" width="9.5546875" style="5" bestFit="1" customWidth="1"/>
    <col min="8462" max="8703" width="8.88671875" style="5"/>
    <col min="8704" max="8706" width="8.109375" style="5" customWidth="1"/>
    <col min="8707" max="8707" width="8.88671875" style="5"/>
    <col min="8708" max="8708" width="9.88671875" style="5" customWidth="1"/>
    <col min="8709" max="8709" width="8.88671875" style="5"/>
    <col min="8710" max="8710" width="10" style="5" customWidth="1"/>
    <col min="8711" max="8712" width="8.88671875" style="5"/>
    <col min="8713" max="8713" width="8" style="5" customWidth="1"/>
    <col min="8714" max="8714" width="8.88671875" style="5"/>
    <col min="8715" max="8715" width="9.77734375" style="5" customWidth="1"/>
    <col min="8716" max="8716" width="8.88671875" style="5"/>
    <col min="8717" max="8717" width="9.5546875" style="5" bestFit="1" customWidth="1"/>
    <col min="8718" max="8959" width="8.88671875" style="5"/>
    <col min="8960" max="8962" width="8.109375" style="5" customWidth="1"/>
    <col min="8963" max="8963" width="8.88671875" style="5"/>
    <col min="8964" max="8964" width="9.88671875" style="5" customWidth="1"/>
    <col min="8965" max="8965" width="8.88671875" style="5"/>
    <col min="8966" max="8966" width="10" style="5" customWidth="1"/>
    <col min="8967" max="8968" width="8.88671875" style="5"/>
    <col min="8969" max="8969" width="8" style="5" customWidth="1"/>
    <col min="8970" max="8970" width="8.88671875" style="5"/>
    <col min="8971" max="8971" width="9.77734375" style="5" customWidth="1"/>
    <col min="8972" max="8972" width="8.88671875" style="5"/>
    <col min="8973" max="8973" width="9.5546875" style="5" bestFit="1" customWidth="1"/>
    <col min="8974" max="9215" width="8.88671875" style="5"/>
    <col min="9216" max="9218" width="8.109375" style="5" customWidth="1"/>
    <col min="9219" max="9219" width="8.88671875" style="5"/>
    <col min="9220" max="9220" width="9.88671875" style="5" customWidth="1"/>
    <col min="9221" max="9221" width="8.88671875" style="5"/>
    <col min="9222" max="9222" width="10" style="5" customWidth="1"/>
    <col min="9223" max="9224" width="8.88671875" style="5"/>
    <col min="9225" max="9225" width="8" style="5" customWidth="1"/>
    <col min="9226" max="9226" width="8.88671875" style="5"/>
    <col min="9227" max="9227" width="9.77734375" style="5" customWidth="1"/>
    <col min="9228" max="9228" width="8.88671875" style="5"/>
    <col min="9229" max="9229" width="9.5546875" style="5" bestFit="1" customWidth="1"/>
    <col min="9230" max="9471" width="8.88671875" style="5"/>
    <col min="9472" max="9474" width="8.109375" style="5" customWidth="1"/>
    <col min="9475" max="9475" width="8.88671875" style="5"/>
    <col min="9476" max="9476" width="9.88671875" style="5" customWidth="1"/>
    <col min="9477" max="9477" width="8.88671875" style="5"/>
    <col min="9478" max="9478" width="10" style="5" customWidth="1"/>
    <col min="9479" max="9480" width="8.88671875" style="5"/>
    <col min="9481" max="9481" width="8" style="5" customWidth="1"/>
    <col min="9482" max="9482" width="8.88671875" style="5"/>
    <col min="9483" max="9483" width="9.77734375" style="5" customWidth="1"/>
    <col min="9484" max="9484" width="8.88671875" style="5"/>
    <col min="9485" max="9485" width="9.5546875" style="5" bestFit="1" customWidth="1"/>
    <col min="9486" max="9727" width="8.88671875" style="5"/>
    <col min="9728" max="9730" width="8.109375" style="5" customWidth="1"/>
    <col min="9731" max="9731" width="8.88671875" style="5"/>
    <col min="9732" max="9732" width="9.88671875" style="5" customWidth="1"/>
    <col min="9733" max="9733" width="8.88671875" style="5"/>
    <col min="9734" max="9734" width="10" style="5" customWidth="1"/>
    <col min="9735" max="9736" width="8.88671875" style="5"/>
    <col min="9737" max="9737" width="8" style="5" customWidth="1"/>
    <col min="9738" max="9738" width="8.88671875" style="5"/>
    <col min="9739" max="9739" width="9.77734375" style="5" customWidth="1"/>
    <col min="9740" max="9740" width="8.88671875" style="5"/>
    <col min="9741" max="9741" width="9.5546875" style="5" bestFit="1" customWidth="1"/>
    <col min="9742" max="9983" width="8.88671875" style="5"/>
    <col min="9984" max="9986" width="8.109375" style="5" customWidth="1"/>
    <col min="9987" max="9987" width="8.88671875" style="5"/>
    <col min="9988" max="9988" width="9.88671875" style="5" customWidth="1"/>
    <col min="9989" max="9989" width="8.88671875" style="5"/>
    <col min="9990" max="9990" width="10" style="5" customWidth="1"/>
    <col min="9991" max="9992" width="8.88671875" style="5"/>
    <col min="9993" max="9993" width="8" style="5" customWidth="1"/>
    <col min="9994" max="9994" width="8.88671875" style="5"/>
    <col min="9995" max="9995" width="9.77734375" style="5" customWidth="1"/>
    <col min="9996" max="9996" width="8.88671875" style="5"/>
    <col min="9997" max="9997" width="9.5546875" style="5" bestFit="1" customWidth="1"/>
    <col min="9998" max="10239" width="8.88671875" style="5"/>
    <col min="10240" max="10242" width="8.109375" style="5" customWidth="1"/>
    <col min="10243" max="10243" width="8.88671875" style="5"/>
    <col min="10244" max="10244" width="9.88671875" style="5" customWidth="1"/>
    <col min="10245" max="10245" width="8.88671875" style="5"/>
    <col min="10246" max="10246" width="10" style="5" customWidth="1"/>
    <col min="10247" max="10248" width="8.88671875" style="5"/>
    <col min="10249" max="10249" width="8" style="5" customWidth="1"/>
    <col min="10250" max="10250" width="8.88671875" style="5"/>
    <col min="10251" max="10251" width="9.77734375" style="5" customWidth="1"/>
    <col min="10252" max="10252" width="8.88671875" style="5"/>
    <col min="10253" max="10253" width="9.5546875" style="5" bestFit="1" customWidth="1"/>
    <col min="10254" max="10495" width="8.88671875" style="5"/>
    <col min="10496" max="10498" width="8.109375" style="5" customWidth="1"/>
    <col min="10499" max="10499" width="8.88671875" style="5"/>
    <col min="10500" max="10500" width="9.88671875" style="5" customWidth="1"/>
    <col min="10501" max="10501" width="8.88671875" style="5"/>
    <col min="10502" max="10502" width="10" style="5" customWidth="1"/>
    <col min="10503" max="10504" width="8.88671875" style="5"/>
    <col min="10505" max="10505" width="8" style="5" customWidth="1"/>
    <col min="10506" max="10506" width="8.88671875" style="5"/>
    <col min="10507" max="10507" width="9.77734375" style="5" customWidth="1"/>
    <col min="10508" max="10508" width="8.88671875" style="5"/>
    <col min="10509" max="10509" width="9.5546875" style="5" bestFit="1" customWidth="1"/>
    <col min="10510" max="10751" width="8.88671875" style="5"/>
    <col min="10752" max="10754" width="8.109375" style="5" customWidth="1"/>
    <col min="10755" max="10755" width="8.88671875" style="5"/>
    <col min="10756" max="10756" width="9.88671875" style="5" customWidth="1"/>
    <col min="10757" max="10757" width="8.88671875" style="5"/>
    <col min="10758" max="10758" width="10" style="5" customWidth="1"/>
    <col min="10759" max="10760" width="8.88671875" style="5"/>
    <col min="10761" max="10761" width="8" style="5" customWidth="1"/>
    <col min="10762" max="10762" width="8.88671875" style="5"/>
    <col min="10763" max="10763" width="9.77734375" style="5" customWidth="1"/>
    <col min="10764" max="10764" width="8.88671875" style="5"/>
    <col min="10765" max="10765" width="9.5546875" style="5" bestFit="1" customWidth="1"/>
    <col min="10766" max="11007" width="8.88671875" style="5"/>
    <col min="11008" max="11010" width="8.109375" style="5" customWidth="1"/>
    <col min="11011" max="11011" width="8.88671875" style="5"/>
    <col min="11012" max="11012" width="9.88671875" style="5" customWidth="1"/>
    <col min="11013" max="11013" width="8.88671875" style="5"/>
    <col min="11014" max="11014" width="10" style="5" customWidth="1"/>
    <col min="11015" max="11016" width="8.88671875" style="5"/>
    <col min="11017" max="11017" width="8" style="5" customWidth="1"/>
    <col min="11018" max="11018" width="8.88671875" style="5"/>
    <col min="11019" max="11019" width="9.77734375" style="5" customWidth="1"/>
    <col min="11020" max="11020" width="8.88671875" style="5"/>
    <col min="11021" max="11021" width="9.5546875" style="5" bestFit="1" customWidth="1"/>
    <col min="11022" max="11263" width="8.88671875" style="5"/>
    <col min="11264" max="11266" width="8.109375" style="5" customWidth="1"/>
    <col min="11267" max="11267" width="8.88671875" style="5"/>
    <col min="11268" max="11268" width="9.88671875" style="5" customWidth="1"/>
    <col min="11269" max="11269" width="8.88671875" style="5"/>
    <col min="11270" max="11270" width="10" style="5" customWidth="1"/>
    <col min="11271" max="11272" width="8.88671875" style="5"/>
    <col min="11273" max="11273" width="8" style="5" customWidth="1"/>
    <col min="11274" max="11274" width="8.88671875" style="5"/>
    <col min="11275" max="11275" width="9.77734375" style="5" customWidth="1"/>
    <col min="11276" max="11276" width="8.88671875" style="5"/>
    <col min="11277" max="11277" width="9.5546875" style="5" bestFit="1" customWidth="1"/>
    <col min="11278" max="11519" width="8.88671875" style="5"/>
    <col min="11520" max="11522" width="8.109375" style="5" customWidth="1"/>
    <col min="11523" max="11523" width="8.88671875" style="5"/>
    <col min="11524" max="11524" width="9.88671875" style="5" customWidth="1"/>
    <col min="11525" max="11525" width="8.88671875" style="5"/>
    <col min="11526" max="11526" width="10" style="5" customWidth="1"/>
    <col min="11527" max="11528" width="8.88671875" style="5"/>
    <col min="11529" max="11529" width="8" style="5" customWidth="1"/>
    <col min="11530" max="11530" width="8.88671875" style="5"/>
    <col min="11531" max="11531" width="9.77734375" style="5" customWidth="1"/>
    <col min="11532" max="11532" width="8.88671875" style="5"/>
    <col min="11533" max="11533" width="9.5546875" style="5" bestFit="1" customWidth="1"/>
    <col min="11534" max="11775" width="8.88671875" style="5"/>
    <col min="11776" max="11778" width="8.109375" style="5" customWidth="1"/>
    <col min="11779" max="11779" width="8.88671875" style="5"/>
    <col min="11780" max="11780" width="9.88671875" style="5" customWidth="1"/>
    <col min="11781" max="11781" width="8.88671875" style="5"/>
    <col min="11782" max="11782" width="10" style="5" customWidth="1"/>
    <col min="11783" max="11784" width="8.88671875" style="5"/>
    <col min="11785" max="11785" width="8" style="5" customWidth="1"/>
    <col min="11786" max="11786" width="8.88671875" style="5"/>
    <col min="11787" max="11787" width="9.77734375" style="5" customWidth="1"/>
    <col min="11788" max="11788" width="8.88671875" style="5"/>
    <col min="11789" max="11789" width="9.5546875" style="5" bestFit="1" customWidth="1"/>
    <col min="11790" max="12031" width="8.88671875" style="5"/>
    <col min="12032" max="12034" width="8.109375" style="5" customWidth="1"/>
    <col min="12035" max="12035" width="8.88671875" style="5"/>
    <col min="12036" max="12036" width="9.88671875" style="5" customWidth="1"/>
    <col min="12037" max="12037" width="8.88671875" style="5"/>
    <col min="12038" max="12038" width="10" style="5" customWidth="1"/>
    <col min="12039" max="12040" width="8.88671875" style="5"/>
    <col min="12041" max="12041" width="8" style="5" customWidth="1"/>
    <col min="12042" max="12042" width="8.88671875" style="5"/>
    <col min="12043" max="12043" width="9.77734375" style="5" customWidth="1"/>
    <col min="12044" max="12044" width="8.88671875" style="5"/>
    <col min="12045" max="12045" width="9.5546875" style="5" bestFit="1" customWidth="1"/>
    <col min="12046" max="12287" width="8.88671875" style="5"/>
    <col min="12288" max="12290" width="8.109375" style="5" customWidth="1"/>
    <col min="12291" max="12291" width="8.88671875" style="5"/>
    <col min="12292" max="12292" width="9.88671875" style="5" customWidth="1"/>
    <col min="12293" max="12293" width="8.88671875" style="5"/>
    <col min="12294" max="12294" width="10" style="5" customWidth="1"/>
    <col min="12295" max="12296" width="8.88671875" style="5"/>
    <col min="12297" max="12297" width="8" style="5" customWidth="1"/>
    <col min="12298" max="12298" width="8.88671875" style="5"/>
    <col min="12299" max="12299" width="9.77734375" style="5" customWidth="1"/>
    <col min="12300" max="12300" width="8.88671875" style="5"/>
    <col min="12301" max="12301" width="9.5546875" style="5" bestFit="1" customWidth="1"/>
    <col min="12302" max="12543" width="8.88671875" style="5"/>
    <col min="12544" max="12546" width="8.109375" style="5" customWidth="1"/>
    <col min="12547" max="12547" width="8.88671875" style="5"/>
    <col min="12548" max="12548" width="9.88671875" style="5" customWidth="1"/>
    <col min="12549" max="12549" width="8.88671875" style="5"/>
    <col min="12550" max="12550" width="10" style="5" customWidth="1"/>
    <col min="12551" max="12552" width="8.88671875" style="5"/>
    <col min="12553" max="12553" width="8" style="5" customWidth="1"/>
    <col min="12554" max="12554" width="8.88671875" style="5"/>
    <col min="12555" max="12555" width="9.77734375" style="5" customWidth="1"/>
    <col min="12556" max="12556" width="8.88671875" style="5"/>
    <col min="12557" max="12557" width="9.5546875" style="5" bestFit="1" customWidth="1"/>
    <col min="12558" max="12799" width="8.88671875" style="5"/>
    <col min="12800" max="12802" width="8.109375" style="5" customWidth="1"/>
    <col min="12803" max="12803" width="8.88671875" style="5"/>
    <col min="12804" max="12804" width="9.88671875" style="5" customWidth="1"/>
    <col min="12805" max="12805" width="8.88671875" style="5"/>
    <col min="12806" max="12806" width="10" style="5" customWidth="1"/>
    <col min="12807" max="12808" width="8.88671875" style="5"/>
    <col min="12809" max="12809" width="8" style="5" customWidth="1"/>
    <col min="12810" max="12810" width="8.88671875" style="5"/>
    <col min="12811" max="12811" width="9.77734375" style="5" customWidth="1"/>
    <col min="12812" max="12812" width="8.88671875" style="5"/>
    <col min="12813" max="12813" width="9.5546875" style="5" bestFit="1" customWidth="1"/>
    <col min="12814" max="13055" width="8.88671875" style="5"/>
    <col min="13056" max="13058" width="8.109375" style="5" customWidth="1"/>
    <col min="13059" max="13059" width="8.88671875" style="5"/>
    <col min="13060" max="13060" width="9.88671875" style="5" customWidth="1"/>
    <col min="13061" max="13061" width="8.88671875" style="5"/>
    <col min="13062" max="13062" width="10" style="5" customWidth="1"/>
    <col min="13063" max="13064" width="8.88671875" style="5"/>
    <col min="13065" max="13065" width="8" style="5" customWidth="1"/>
    <col min="13066" max="13066" width="8.88671875" style="5"/>
    <col min="13067" max="13067" width="9.77734375" style="5" customWidth="1"/>
    <col min="13068" max="13068" width="8.88671875" style="5"/>
    <col min="13069" max="13069" width="9.5546875" style="5" bestFit="1" customWidth="1"/>
    <col min="13070" max="13311" width="8.88671875" style="5"/>
    <col min="13312" max="13314" width="8.109375" style="5" customWidth="1"/>
    <col min="13315" max="13315" width="8.88671875" style="5"/>
    <col min="13316" max="13316" width="9.88671875" style="5" customWidth="1"/>
    <col min="13317" max="13317" width="8.88671875" style="5"/>
    <col min="13318" max="13318" width="10" style="5" customWidth="1"/>
    <col min="13319" max="13320" width="8.88671875" style="5"/>
    <col min="13321" max="13321" width="8" style="5" customWidth="1"/>
    <col min="13322" max="13322" width="8.88671875" style="5"/>
    <col min="13323" max="13323" width="9.77734375" style="5" customWidth="1"/>
    <col min="13324" max="13324" width="8.88671875" style="5"/>
    <col min="13325" max="13325" width="9.5546875" style="5" bestFit="1" customWidth="1"/>
    <col min="13326" max="13567" width="8.88671875" style="5"/>
    <col min="13568" max="13570" width="8.109375" style="5" customWidth="1"/>
    <col min="13571" max="13571" width="8.88671875" style="5"/>
    <col min="13572" max="13572" width="9.88671875" style="5" customWidth="1"/>
    <col min="13573" max="13573" width="8.88671875" style="5"/>
    <col min="13574" max="13574" width="10" style="5" customWidth="1"/>
    <col min="13575" max="13576" width="8.88671875" style="5"/>
    <col min="13577" max="13577" width="8" style="5" customWidth="1"/>
    <col min="13578" max="13578" width="8.88671875" style="5"/>
    <col min="13579" max="13579" width="9.77734375" style="5" customWidth="1"/>
    <col min="13580" max="13580" width="8.88671875" style="5"/>
    <col min="13581" max="13581" width="9.5546875" style="5" bestFit="1" customWidth="1"/>
    <col min="13582" max="13823" width="8.88671875" style="5"/>
    <col min="13824" max="13826" width="8.109375" style="5" customWidth="1"/>
    <col min="13827" max="13827" width="8.88671875" style="5"/>
    <col min="13828" max="13828" width="9.88671875" style="5" customWidth="1"/>
    <col min="13829" max="13829" width="8.88671875" style="5"/>
    <col min="13830" max="13830" width="10" style="5" customWidth="1"/>
    <col min="13831" max="13832" width="8.88671875" style="5"/>
    <col min="13833" max="13833" width="8" style="5" customWidth="1"/>
    <col min="13834" max="13834" width="8.88671875" style="5"/>
    <col min="13835" max="13835" width="9.77734375" style="5" customWidth="1"/>
    <col min="13836" max="13836" width="8.88671875" style="5"/>
    <col min="13837" max="13837" width="9.5546875" style="5" bestFit="1" customWidth="1"/>
    <col min="13838" max="14079" width="8.88671875" style="5"/>
    <col min="14080" max="14082" width="8.109375" style="5" customWidth="1"/>
    <col min="14083" max="14083" width="8.88671875" style="5"/>
    <col min="14084" max="14084" width="9.88671875" style="5" customWidth="1"/>
    <col min="14085" max="14085" width="8.88671875" style="5"/>
    <col min="14086" max="14086" width="10" style="5" customWidth="1"/>
    <col min="14087" max="14088" width="8.88671875" style="5"/>
    <col min="14089" max="14089" width="8" style="5" customWidth="1"/>
    <col min="14090" max="14090" width="8.88671875" style="5"/>
    <col min="14091" max="14091" width="9.77734375" style="5" customWidth="1"/>
    <col min="14092" max="14092" width="8.88671875" style="5"/>
    <col min="14093" max="14093" width="9.5546875" style="5" bestFit="1" customWidth="1"/>
    <col min="14094" max="14335" width="8.88671875" style="5"/>
    <col min="14336" max="14338" width="8.109375" style="5" customWidth="1"/>
    <col min="14339" max="14339" width="8.88671875" style="5"/>
    <col min="14340" max="14340" width="9.88671875" style="5" customWidth="1"/>
    <col min="14341" max="14341" width="8.88671875" style="5"/>
    <col min="14342" max="14342" width="10" style="5" customWidth="1"/>
    <col min="14343" max="14344" width="8.88671875" style="5"/>
    <col min="14345" max="14345" width="8" style="5" customWidth="1"/>
    <col min="14346" max="14346" width="8.88671875" style="5"/>
    <col min="14347" max="14347" width="9.77734375" style="5" customWidth="1"/>
    <col min="14348" max="14348" width="8.88671875" style="5"/>
    <col min="14349" max="14349" width="9.5546875" style="5" bestFit="1" customWidth="1"/>
    <col min="14350" max="14591" width="8.88671875" style="5"/>
    <col min="14592" max="14594" width="8.109375" style="5" customWidth="1"/>
    <col min="14595" max="14595" width="8.88671875" style="5"/>
    <col min="14596" max="14596" width="9.88671875" style="5" customWidth="1"/>
    <col min="14597" max="14597" width="8.88671875" style="5"/>
    <col min="14598" max="14598" width="10" style="5" customWidth="1"/>
    <col min="14599" max="14600" width="8.88671875" style="5"/>
    <col min="14601" max="14601" width="8" style="5" customWidth="1"/>
    <col min="14602" max="14602" width="8.88671875" style="5"/>
    <col min="14603" max="14603" width="9.77734375" style="5" customWidth="1"/>
    <col min="14604" max="14604" width="8.88671875" style="5"/>
    <col min="14605" max="14605" width="9.5546875" style="5" bestFit="1" customWidth="1"/>
    <col min="14606" max="14847" width="8.88671875" style="5"/>
    <col min="14848" max="14850" width="8.109375" style="5" customWidth="1"/>
    <col min="14851" max="14851" width="8.88671875" style="5"/>
    <col min="14852" max="14852" width="9.88671875" style="5" customWidth="1"/>
    <col min="14853" max="14853" width="8.88671875" style="5"/>
    <col min="14854" max="14854" width="10" style="5" customWidth="1"/>
    <col min="14855" max="14856" width="8.88671875" style="5"/>
    <col min="14857" max="14857" width="8" style="5" customWidth="1"/>
    <col min="14858" max="14858" width="8.88671875" style="5"/>
    <col min="14859" max="14859" width="9.77734375" style="5" customWidth="1"/>
    <col min="14860" max="14860" width="8.88671875" style="5"/>
    <col min="14861" max="14861" width="9.5546875" style="5" bestFit="1" customWidth="1"/>
    <col min="14862" max="15103" width="8.88671875" style="5"/>
    <col min="15104" max="15106" width="8.109375" style="5" customWidth="1"/>
    <col min="15107" max="15107" width="8.88671875" style="5"/>
    <col min="15108" max="15108" width="9.88671875" style="5" customWidth="1"/>
    <col min="15109" max="15109" width="8.88671875" style="5"/>
    <col min="15110" max="15110" width="10" style="5" customWidth="1"/>
    <col min="15111" max="15112" width="8.88671875" style="5"/>
    <col min="15113" max="15113" width="8" style="5" customWidth="1"/>
    <col min="15114" max="15114" width="8.88671875" style="5"/>
    <col min="15115" max="15115" width="9.77734375" style="5" customWidth="1"/>
    <col min="15116" max="15116" width="8.88671875" style="5"/>
    <col min="15117" max="15117" width="9.5546875" style="5" bestFit="1" customWidth="1"/>
    <col min="15118" max="15359" width="8.88671875" style="5"/>
    <col min="15360" max="15362" width="8.109375" style="5" customWidth="1"/>
    <col min="15363" max="15363" width="8.88671875" style="5"/>
    <col min="15364" max="15364" width="9.88671875" style="5" customWidth="1"/>
    <col min="15365" max="15365" width="8.88671875" style="5"/>
    <col min="15366" max="15366" width="10" style="5" customWidth="1"/>
    <col min="15367" max="15368" width="8.88671875" style="5"/>
    <col min="15369" max="15369" width="8" style="5" customWidth="1"/>
    <col min="15370" max="15370" width="8.88671875" style="5"/>
    <col min="15371" max="15371" width="9.77734375" style="5" customWidth="1"/>
    <col min="15372" max="15372" width="8.88671875" style="5"/>
    <col min="15373" max="15373" width="9.5546875" style="5" bestFit="1" customWidth="1"/>
    <col min="15374" max="15615" width="8.88671875" style="5"/>
    <col min="15616" max="15618" width="8.109375" style="5" customWidth="1"/>
    <col min="15619" max="15619" width="8.88671875" style="5"/>
    <col min="15620" max="15620" width="9.88671875" style="5" customWidth="1"/>
    <col min="15621" max="15621" width="8.88671875" style="5"/>
    <col min="15622" max="15622" width="10" style="5" customWidth="1"/>
    <col min="15623" max="15624" width="8.88671875" style="5"/>
    <col min="15625" max="15625" width="8" style="5" customWidth="1"/>
    <col min="15626" max="15626" width="8.88671875" style="5"/>
    <col min="15627" max="15627" width="9.77734375" style="5" customWidth="1"/>
    <col min="15628" max="15628" width="8.88671875" style="5"/>
    <col min="15629" max="15629" width="9.5546875" style="5" bestFit="1" customWidth="1"/>
    <col min="15630" max="15871" width="8.88671875" style="5"/>
    <col min="15872" max="15874" width="8.109375" style="5" customWidth="1"/>
    <col min="15875" max="15875" width="8.88671875" style="5"/>
    <col min="15876" max="15876" width="9.88671875" style="5" customWidth="1"/>
    <col min="15877" max="15877" width="8.88671875" style="5"/>
    <col min="15878" max="15878" width="10" style="5" customWidth="1"/>
    <col min="15879" max="15880" width="8.88671875" style="5"/>
    <col min="15881" max="15881" width="8" style="5" customWidth="1"/>
    <col min="15882" max="15882" width="8.88671875" style="5"/>
    <col min="15883" max="15883" width="9.77734375" style="5" customWidth="1"/>
    <col min="15884" max="15884" width="8.88671875" style="5"/>
    <col min="15885" max="15885" width="9.5546875" style="5" bestFit="1" customWidth="1"/>
    <col min="15886" max="16127" width="8.88671875" style="5"/>
    <col min="16128" max="16130" width="8.109375" style="5" customWidth="1"/>
    <col min="16131" max="16131" width="8.88671875" style="5"/>
    <col min="16132" max="16132" width="9.88671875" style="5" customWidth="1"/>
    <col min="16133" max="16133" width="8.88671875" style="5"/>
    <col min="16134" max="16134" width="10" style="5" customWidth="1"/>
    <col min="16135" max="16136" width="8.88671875" style="5"/>
    <col min="16137" max="16137" width="8" style="5" customWidth="1"/>
    <col min="16138" max="16138" width="8.88671875" style="5"/>
    <col min="16139" max="16139" width="9.77734375" style="5" customWidth="1"/>
    <col min="16140" max="16140" width="8.88671875" style="5"/>
    <col min="16141" max="16141" width="9.5546875" style="5" bestFit="1" customWidth="1"/>
    <col min="16142" max="16384" width="8.88671875" style="5"/>
  </cols>
  <sheetData>
    <row r="1" spans="1:14" ht="57.75" customHeight="1">
      <c r="A1" s="301" t="s">
        <v>145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</row>
    <row r="2" spans="1:14" ht="35.1" customHeight="1">
      <c r="A2" s="5" t="str">
        <f>원가!B2</f>
        <v>공사명 : 해상특송교환국 설치 소방 공사</v>
      </c>
      <c r="G2" s="60"/>
      <c r="H2" s="60"/>
      <c r="I2" s="60"/>
      <c r="J2" s="59"/>
      <c r="K2" s="61"/>
    </row>
    <row r="3" spans="1:14" s="1" customFormat="1" ht="35.1" customHeight="1">
      <c r="A3" s="303" t="s">
        <v>11</v>
      </c>
      <c r="B3" s="303" t="s">
        <v>143</v>
      </c>
      <c r="C3" s="303" t="s">
        <v>144</v>
      </c>
      <c r="D3" s="305" t="s">
        <v>12</v>
      </c>
      <c r="E3" s="306"/>
      <c r="F3" s="305" t="s">
        <v>188</v>
      </c>
      <c r="G3" s="306"/>
      <c r="H3" s="305" t="s">
        <v>10</v>
      </c>
      <c r="I3" s="306"/>
      <c r="J3" s="302" t="s">
        <v>13</v>
      </c>
      <c r="K3" s="302" t="s">
        <v>58</v>
      </c>
    </row>
    <row r="4" spans="1:14" s="1" customFormat="1" ht="35.1" customHeight="1">
      <c r="A4" s="304"/>
      <c r="B4" s="304"/>
      <c r="C4" s="304"/>
      <c r="D4" s="137" t="s">
        <v>142</v>
      </c>
      <c r="E4" s="63" t="s">
        <v>14</v>
      </c>
      <c r="F4" s="63" t="s">
        <v>186</v>
      </c>
      <c r="G4" s="63" t="s">
        <v>59</v>
      </c>
      <c r="H4" s="63" t="s">
        <v>187</v>
      </c>
      <c r="I4" s="63" t="s">
        <v>59</v>
      </c>
      <c r="J4" s="302"/>
      <c r="K4" s="302"/>
    </row>
    <row r="5" spans="1:14" s="1" customFormat="1" ht="35.1" customHeight="1">
      <c r="A5" s="70" t="s">
        <v>331</v>
      </c>
      <c r="B5" s="69"/>
      <c r="C5" s="71"/>
      <c r="D5" s="71"/>
      <c r="E5" s="71"/>
      <c r="F5" s="71"/>
      <c r="G5" s="71"/>
      <c r="H5" s="71"/>
      <c r="I5" s="71"/>
      <c r="J5" s="71"/>
      <c r="K5" s="71"/>
    </row>
    <row r="6" spans="1:14" s="1" customFormat="1" ht="35.1" customHeight="1">
      <c r="A6" s="70" t="s">
        <v>326</v>
      </c>
      <c r="B6" s="69" t="s">
        <v>63</v>
      </c>
      <c r="C6" s="71">
        <v>1</v>
      </c>
      <c r="D6" s="71">
        <f>내역서!F21</f>
        <v>81912</v>
      </c>
      <c r="E6" s="76">
        <f>C6*D6</f>
        <v>81912</v>
      </c>
      <c r="F6" s="76">
        <f>내역서!H21</f>
        <v>526097</v>
      </c>
      <c r="G6" s="76">
        <f>C6*F6</f>
        <v>526097</v>
      </c>
      <c r="H6" s="76">
        <f>내역서!J21</f>
        <v>0</v>
      </c>
      <c r="I6" s="76">
        <f>C6*H6</f>
        <v>0</v>
      </c>
      <c r="J6" s="76">
        <f>SUM(E6,G6,I6)</f>
        <v>608009</v>
      </c>
      <c r="K6" s="77"/>
    </row>
    <row r="7" spans="1:14" s="1" customFormat="1" ht="35.1" customHeight="1">
      <c r="A7" s="70" t="s">
        <v>327</v>
      </c>
      <c r="B7" s="69" t="s">
        <v>63</v>
      </c>
      <c r="C7" s="71">
        <v>1</v>
      </c>
      <c r="D7" s="71">
        <f>내역서!F42</f>
        <v>778030</v>
      </c>
      <c r="E7" s="76">
        <f t="shared" ref="E7" si="0">C7*D7</f>
        <v>778030</v>
      </c>
      <c r="F7" s="76">
        <f>내역서!H42</f>
        <v>2739578</v>
      </c>
      <c r="G7" s="76">
        <f t="shared" ref="G7" si="1">C7*F7</f>
        <v>2739578</v>
      </c>
      <c r="H7" s="76">
        <f>내역서!J42</f>
        <v>0</v>
      </c>
      <c r="I7" s="76">
        <f t="shared" ref="I7" si="2">C7*H7</f>
        <v>0</v>
      </c>
      <c r="J7" s="76">
        <f t="shared" ref="J7" si="3">SUM(E7,G7,I7)</f>
        <v>3517608</v>
      </c>
      <c r="K7" s="77"/>
    </row>
    <row r="8" spans="1:14" s="224" customFormat="1" ht="35.1" customHeight="1">
      <c r="A8" s="85" t="s">
        <v>328</v>
      </c>
      <c r="B8" s="221"/>
      <c r="C8" s="73"/>
      <c r="D8" s="73"/>
      <c r="E8" s="222">
        <f>SUM(E6:E7)</f>
        <v>859942</v>
      </c>
      <c r="F8" s="222"/>
      <c r="G8" s="222">
        <f>SUM(G6:G7)</f>
        <v>3265675</v>
      </c>
      <c r="H8" s="222"/>
      <c r="I8" s="222">
        <f>SUM(I6:I7)</f>
        <v>0</v>
      </c>
      <c r="J8" s="222">
        <f>SUM(J6:J7)</f>
        <v>4125617</v>
      </c>
      <c r="K8" s="223"/>
    </row>
    <row r="9" spans="1:14" s="1" customFormat="1" ht="35.1" customHeight="1">
      <c r="A9" s="70"/>
      <c r="B9" s="191"/>
      <c r="C9" s="71"/>
      <c r="D9" s="71"/>
      <c r="E9" s="76"/>
      <c r="F9" s="76"/>
      <c r="G9" s="76"/>
      <c r="H9" s="76"/>
      <c r="I9" s="76"/>
      <c r="J9" s="76"/>
      <c r="K9" s="77"/>
    </row>
    <row r="10" spans="1:14" s="1" customFormat="1" ht="35.1" customHeight="1">
      <c r="A10" s="70" t="s">
        <v>330</v>
      </c>
      <c r="B10" s="143"/>
      <c r="C10" s="71"/>
      <c r="D10" s="71"/>
      <c r="E10" s="76"/>
      <c r="F10" s="76"/>
      <c r="G10" s="76"/>
      <c r="H10" s="76"/>
      <c r="I10" s="76"/>
      <c r="J10" s="76"/>
      <c r="K10" s="77"/>
      <c r="M10" s="11"/>
      <c r="N10" s="2"/>
    </row>
    <row r="11" spans="1:14" s="1" customFormat="1" ht="35.1" customHeight="1">
      <c r="A11" s="138" t="s">
        <v>431</v>
      </c>
      <c r="B11" s="139" t="s">
        <v>432</v>
      </c>
      <c r="C11" s="71">
        <v>1</v>
      </c>
      <c r="D11" s="71">
        <f>내역서!F89</f>
        <v>667291</v>
      </c>
      <c r="E11" s="76">
        <f>C11*D11</f>
        <v>667291</v>
      </c>
      <c r="F11" s="76">
        <f>내역서!H89</f>
        <v>1653050</v>
      </c>
      <c r="G11" s="76">
        <f>C11*F11</f>
        <v>1653050</v>
      </c>
      <c r="H11" s="78">
        <f>내역서!J89</f>
        <v>0</v>
      </c>
      <c r="I11" s="76">
        <f>C11*H11</f>
        <v>0</v>
      </c>
      <c r="J11" s="76">
        <f>SUM(E11,G11,I11)</f>
        <v>2320341</v>
      </c>
      <c r="K11" s="77"/>
      <c r="M11" s="11"/>
      <c r="N11" s="2"/>
    </row>
    <row r="12" spans="1:14" s="224" customFormat="1" ht="35.1" customHeight="1">
      <c r="A12" s="85" t="s">
        <v>328</v>
      </c>
      <c r="B12" s="221"/>
      <c r="C12" s="73"/>
      <c r="D12" s="73"/>
      <c r="E12" s="222">
        <f>SUM(E11)</f>
        <v>667291</v>
      </c>
      <c r="F12" s="222"/>
      <c r="G12" s="222">
        <f>SUM(G11)</f>
        <v>1653050</v>
      </c>
      <c r="H12" s="222"/>
      <c r="I12" s="222">
        <f>SUM(I11)</f>
        <v>0</v>
      </c>
      <c r="J12" s="222">
        <f>SUM(J11)</f>
        <v>2320341</v>
      </c>
      <c r="K12" s="223"/>
    </row>
    <row r="13" spans="1:14" s="1" customFormat="1" ht="35.1" customHeight="1">
      <c r="A13" s="140"/>
      <c r="B13" s="139"/>
      <c r="C13" s="71"/>
      <c r="D13" s="71"/>
      <c r="E13" s="76"/>
      <c r="F13" s="74"/>
      <c r="G13" s="76"/>
      <c r="H13" s="75"/>
      <c r="I13" s="76"/>
      <c r="J13" s="76"/>
      <c r="K13" s="72"/>
      <c r="M13" s="12"/>
      <c r="N13" s="13"/>
    </row>
    <row r="14" spans="1:14" s="1" customFormat="1" ht="35.1" customHeight="1">
      <c r="A14" s="62"/>
      <c r="B14" s="63"/>
      <c r="C14" s="71"/>
      <c r="D14" s="71"/>
      <c r="E14" s="76"/>
      <c r="F14" s="74"/>
      <c r="G14" s="76"/>
      <c r="H14" s="75"/>
      <c r="I14" s="76"/>
      <c r="J14" s="76"/>
      <c r="K14" s="72"/>
      <c r="M14" s="12"/>
      <c r="N14" s="13"/>
    </row>
    <row r="15" spans="1:14" s="1" customFormat="1" ht="35.1" customHeight="1">
      <c r="A15" s="62"/>
      <c r="B15" s="63"/>
      <c r="C15" s="71"/>
      <c r="D15" s="71"/>
      <c r="E15" s="74"/>
      <c r="F15" s="74"/>
      <c r="G15" s="75"/>
      <c r="H15" s="75"/>
      <c r="I15" s="74"/>
      <c r="J15" s="76"/>
      <c r="K15" s="72"/>
      <c r="M15" s="12"/>
      <c r="N15" s="13"/>
    </row>
    <row r="16" spans="1:14" s="1" customFormat="1" ht="35.1" customHeight="1">
      <c r="A16" s="62"/>
      <c r="B16" s="63"/>
      <c r="C16" s="71"/>
      <c r="D16" s="71"/>
      <c r="E16" s="74"/>
      <c r="F16" s="74"/>
      <c r="G16" s="75"/>
      <c r="H16" s="75"/>
      <c r="I16" s="74"/>
      <c r="J16" s="76"/>
      <c r="K16" s="72"/>
      <c r="M16" s="12"/>
      <c r="N16" s="13"/>
    </row>
    <row r="17" spans="1:17" s="224" customFormat="1" ht="35.1" customHeight="1">
      <c r="A17" s="85" t="s">
        <v>15</v>
      </c>
      <c r="B17" s="85"/>
      <c r="C17" s="73"/>
      <c r="D17" s="73"/>
      <c r="E17" s="279">
        <f>SUM(E8+E12)</f>
        <v>1527233</v>
      </c>
      <c r="F17" s="279"/>
      <c r="G17" s="279">
        <f>SUM(G8+G12)</f>
        <v>4918725</v>
      </c>
      <c r="H17" s="279"/>
      <c r="I17" s="279">
        <f>SUM(I8+I12)</f>
        <v>0</v>
      </c>
      <c r="J17" s="279">
        <f>SUM(J8+J12)</f>
        <v>6445958</v>
      </c>
      <c r="K17" s="280"/>
      <c r="M17" s="281"/>
      <c r="Q17" s="282"/>
    </row>
    <row r="18" spans="1:17" ht="39" customHeight="1">
      <c r="A18" s="300"/>
      <c r="B18" s="300"/>
      <c r="C18" s="300"/>
      <c r="D18" s="300"/>
      <c r="E18" s="300"/>
      <c r="F18" s="300"/>
      <c r="G18" s="300"/>
      <c r="H18" s="300"/>
      <c r="I18" s="300"/>
      <c r="J18" s="300"/>
      <c r="K18" s="300"/>
      <c r="Q18" s="3"/>
    </row>
    <row r="19" spans="1:17" ht="22.5" customHeight="1">
      <c r="A19" s="7"/>
      <c r="B19" s="8"/>
      <c r="C19" s="8"/>
      <c r="D19" s="8"/>
      <c r="E19" s="7"/>
      <c r="F19" s="7"/>
      <c r="G19" s="7"/>
      <c r="H19" s="7"/>
      <c r="I19" s="7"/>
      <c r="J19" s="7"/>
      <c r="K19" s="7"/>
    </row>
    <row r="20" spans="1:17" ht="22.5" customHeight="1">
      <c r="A20" s="7"/>
      <c r="B20" s="8"/>
      <c r="C20" s="8"/>
      <c r="D20" s="8"/>
      <c r="E20" s="7"/>
      <c r="F20" s="7"/>
      <c r="G20" s="7"/>
      <c r="H20" s="7"/>
      <c r="I20" s="7"/>
      <c r="J20" s="7"/>
      <c r="K20" s="7"/>
    </row>
    <row r="21" spans="1:17" ht="22.5" customHeight="1">
      <c r="A21" s="9"/>
      <c r="B21" s="10"/>
      <c r="C21" s="10"/>
      <c r="D21" s="10"/>
      <c r="E21" s="9"/>
      <c r="F21" s="9"/>
      <c r="G21" s="9"/>
      <c r="H21" s="9"/>
      <c r="I21" s="9"/>
      <c r="J21" s="9"/>
      <c r="K21" s="9"/>
    </row>
    <row r="22" spans="1:17" ht="22.5" customHeight="1"/>
    <row r="23" spans="1:17" ht="22.5" customHeight="1"/>
    <row r="24" spans="1:17" ht="22.5" customHeight="1"/>
    <row r="25" spans="1:17" ht="22.5" customHeight="1">
      <c r="B25" s="5"/>
    </row>
  </sheetData>
  <mergeCells count="10">
    <mergeCell ref="A18:K18"/>
    <mergeCell ref="A1:K1"/>
    <mergeCell ref="J3:J4"/>
    <mergeCell ref="K3:K4"/>
    <mergeCell ref="B3:B4"/>
    <mergeCell ref="C3:C4"/>
    <mergeCell ref="A3:A4"/>
    <mergeCell ref="D3:E3"/>
    <mergeCell ref="F3:G3"/>
    <mergeCell ref="H3:I3"/>
  </mergeCells>
  <phoneticPr fontId="4" type="noConversion"/>
  <printOptions horizontalCentered="1"/>
  <pageMargins left="0.19685039370078741" right="0.19685039370078741" top="0.78740157480314965" bottom="0.19685039370078741" header="0.51181102362204722" footer="0.35433070866141736"/>
  <pageSetup paperSize="9" scale="65" orientation="landscape" r:id="rId1"/>
  <headerFooter alignWithMargins="0"/>
  <legacyDrawing r:id="rId2"/>
  <oleObjects>
    <oleObject progId="Paint.Picture" shapeId="1025" r:id="rId3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1:M104"/>
  <sheetViews>
    <sheetView view="pageBreakPreview" zoomScale="80" zoomScaleNormal="85" zoomScaleSheetLayoutView="80" workbookViewId="0">
      <pane ySplit="4" topLeftCell="A35" activePane="bottomLeft" state="frozen"/>
      <selection pane="bottomLeft" activeCell="D36" sqref="D36"/>
    </sheetView>
  </sheetViews>
  <sheetFormatPr defaultColWidth="8.88671875" defaultRowHeight="23.1" customHeight="1"/>
  <cols>
    <col min="1" max="1" width="28.44140625" style="34" customWidth="1"/>
    <col min="2" max="2" width="25" style="34" customWidth="1"/>
    <col min="3" max="3" width="6.88671875" style="37" customWidth="1"/>
    <col min="4" max="4" width="10.77734375" style="38" customWidth="1"/>
    <col min="5" max="10" width="11.77734375" style="34" customWidth="1"/>
    <col min="11" max="11" width="11.77734375" style="37" customWidth="1"/>
    <col min="12" max="12" width="13.88671875" style="34" customWidth="1"/>
    <col min="13" max="16384" width="8.88671875" style="34"/>
  </cols>
  <sheetData>
    <row r="1" spans="1:12" s="30" customFormat="1" ht="35.1" customHeight="1">
      <c r="A1" s="26" t="str">
        <f>원가!B2</f>
        <v>공사명 : 해상특송교환국 설치 소방 공사</v>
      </c>
      <c r="B1" s="27"/>
      <c r="C1" s="28"/>
      <c r="D1" s="29"/>
      <c r="E1" s="27"/>
      <c r="F1" s="27"/>
      <c r="G1" s="27"/>
      <c r="H1" s="27"/>
      <c r="I1" s="27"/>
      <c r="J1" s="27"/>
      <c r="K1" s="31"/>
    </row>
    <row r="2" spans="1:12" s="30" customFormat="1" ht="27" customHeight="1">
      <c r="A2" s="314" t="s">
        <v>0</v>
      </c>
      <c r="B2" s="314" t="s">
        <v>1</v>
      </c>
      <c r="C2" s="314" t="s">
        <v>2</v>
      </c>
      <c r="D2" s="315" t="s">
        <v>146</v>
      </c>
      <c r="E2" s="316"/>
      <c r="F2" s="316"/>
      <c r="G2" s="316"/>
      <c r="H2" s="316"/>
      <c r="I2" s="316"/>
      <c r="J2" s="316"/>
      <c r="K2" s="317"/>
      <c r="L2" s="39"/>
    </row>
    <row r="3" spans="1:12" s="31" customFormat="1" ht="24.95" customHeight="1">
      <c r="A3" s="309"/>
      <c r="B3" s="309"/>
      <c r="C3" s="309"/>
      <c r="D3" s="312" t="s">
        <v>60</v>
      </c>
      <c r="E3" s="310" t="s">
        <v>3</v>
      </c>
      <c r="F3" s="310"/>
      <c r="G3" s="310" t="s">
        <v>4</v>
      </c>
      <c r="H3" s="310"/>
      <c r="I3" s="310" t="s">
        <v>5</v>
      </c>
      <c r="J3" s="310"/>
      <c r="K3" s="310" t="s">
        <v>6</v>
      </c>
      <c r="L3" s="309" t="s">
        <v>52</v>
      </c>
    </row>
    <row r="4" spans="1:12" s="31" customFormat="1" ht="24.95" customHeight="1">
      <c r="A4" s="310"/>
      <c r="B4" s="310"/>
      <c r="C4" s="310"/>
      <c r="D4" s="313"/>
      <c r="E4" s="144" t="s">
        <v>7</v>
      </c>
      <c r="F4" s="144" t="s">
        <v>8</v>
      </c>
      <c r="G4" s="144" t="s">
        <v>7</v>
      </c>
      <c r="H4" s="144" t="s">
        <v>8</v>
      </c>
      <c r="I4" s="144" t="s">
        <v>7</v>
      </c>
      <c r="J4" s="144" t="s">
        <v>8</v>
      </c>
      <c r="K4" s="311"/>
      <c r="L4" s="310"/>
    </row>
    <row r="5" spans="1:12" s="31" customFormat="1" ht="24.95" customHeight="1">
      <c r="A5" s="307" t="s">
        <v>331</v>
      </c>
      <c r="B5" s="308"/>
      <c r="C5" s="144" t="s">
        <v>9</v>
      </c>
      <c r="D5" s="64"/>
      <c r="E5" s="66"/>
      <c r="F5" s="66"/>
      <c r="G5" s="66"/>
      <c r="H5" s="66"/>
      <c r="I5" s="66"/>
      <c r="J5" s="66"/>
      <c r="K5" s="79"/>
      <c r="L5" s="65"/>
    </row>
    <row r="6" spans="1:12" s="31" customFormat="1" ht="24.95" customHeight="1">
      <c r="A6" s="307" t="s">
        <v>326</v>
      </c>
      <c r="B6" s="308"/>
      <c r="C6" s="144"/>
      <c r="D6" s="64"/>
      <c r="E6" s="66"/>
      <c r="F6" s="66"/>
      <c r="G6" s="66"/>
      <c r="H6" s="66"/>
      <c r="I6" s="66"/>
      <c r="J6" s="66"/>
      <c r="K6" s="79"/>
      <c r="L6" s="65"/>
    </row>
    <row r="7" spans="1:12" s="31" customFormat="1" ht="24.95" customHeight="1">
      <c r="A7" s="166" t="s">
        <v>195</v>
      </c>
      <c r="B7" s="180" t="s">
        <v>196</v>
      </c>
      <c r="C7" s="167" t="s">
        <v>197</v>
      </c>
      <c r="D7" s="247">
        <v>6</v>
      </c>
      <c r="E7" s="239">
        <f>단가조사!G5</f>
        <v>1547</v>
      </c>
      <c r="F7" s="239">
        <f>INT(D7*E7)</f>
        <v>9282</v>
      </c>
      <c r="G7" s="239"/>
      <c r="H7" s="239"/>
      <c r="I7" s="239"/>
      <c r="J7" s="239"/>
      <c r="K7" s="240">
        <f t="shared" ref="K7:K20" si="0">F7+H7+J7</f>
        <v>9282</v>
      </c>
      <c r="L7" s="65"/>
    </row>
    <row r="8" spans="1:12" s="31" customFormat="1" ht="24.95" customHeight="1">
      <c r="A8" s="192" t="s">
        <v>195</v>
      </c>
      <c r="B8" s="180" t="s">
        <v>198</v>
      </c>
      <c r="C8" s="194" t="s">
        <v>197</v>
      </c>
      <c r="D8" s="247">
        <v>4</v>
      </c>
      <c r="E8" s="239">
        <f>단가조사!G6</f>
        <v>1989</v>
      </c>
      <c r="F8" s="239">
        <f>INT(D8*E8)</f>
        <v>7956</v>
      </c>
      <c r="G8" s="239"/>
      <c r="H8" s="239"/>
      <c r="I8" s="239"/>
      <c r="J8" s="239"/>
      <c r="K8" s="240">
        <f t="shared" ref="K8" si="1">F8+H8+J8</f>
        <v>7956</v>
      </c>
      <c r="L8" s="65"/>
    </row>
    <row r="9" spans="1:12" s="31" customFormat="1" ht="24.95" customHeight="1">
      <c r="A9" s="192" t="s">
        <v>199</v>
      </c>
      <c r="B9" s="180" t="s">
        <v>200</v>
      </c>
      <c r="C9" s="194" t="s">
        <v>197</v>
      </c>
      <c r="D9" s="247">
        <v>6</v>
      </c>
      <c r="E9" s="239">
        <f>단가조사!G7</f>
        <v>360</v>
      </c>
      <c r="F9" s="239">
        <f>INT(D9*E9)</f>
        <v>2160</v>
      </c>
      <c r="G9" s="239"/>
      <c r="H9" s="239"/>
      <c r="I9" s="239"/>
      <c r="J9" s="239"/>
      <c r="K9" s="240">
        <f t="shared" ref="K9" si="2">F9+H9+J9</f>
        <v>2160</v>
      </c>
      <c r="L9" s="65"/>
    </row>
    <row r="10" spans="1:12" s="31" customFormat="1" ht="24.95" customHeight="1">
      <c r="A10" s="130" t="s">
        <v>174</v>
      </c>
      <c r="B10" s="186" t="s">
        <v>254</v>
      </c>
      <c r="C10" s="172" t="s">
        <v>173</v>
      </c>
      <c r="D10" s="247">
        <v>1</v>
      </c>
      <c r="E10" s="239">
        <f>INT(SUM(F7:F9)*15%)</f>
        <v>2909</v>
      </c>
      <c r="F10" s="239">
        <f t="shared" ref="F10:F20" si="3">INT(D10*E10)</f>
        <v>2909</v>
      </c>
      <c r="G10" s="239"/>
      <c r="H10" s="239"/>
      <c r="I10" s="239"/>
      <c r="J10" s="239"/>
      <c r="K10" s="240">
        <f t="shared" si="0"/>
        <v>2909</v>
      </c>
      <c r="L10" s="65"/>
    </row>
    <row r="11" spans="1:12" s="31" customFormat="1" ht="24.95" customHeight="1">
      <c r="A11" s="32" t="s">
        <v>199</v>
      </c>
      <c r="B11" s="32" t="s">
        <v>201</v>
      </c>
      <c r="C11" s="144" t="s">
        <v>202</v>
      </c>
      <c r="D11" s="247">
        <v>8</v>
      </c>
      <c r="E11" s="239">
        <f>단가조사!G8</f>
        <v>229</v>
      </c>
      <c r="F11" s="239">
        <f t="shared" si="3"/>
        <v>1832</v>
      </c>
      <c r="G11" s="239"/>
      <c r="H11" s="239"/>
      <c r="I11" s="239"/>
      <c r="J11" s="239"/>
      <c r="K11" s="240">
        <f t="shared" si="0"/>
        <v>1832</v>
      </c>
      <c r="L11" s="65"/>
    </row>
    <row r="12" spans="1:12" s="31" customFormat="1" ht="24.95" customHeight="1">
      <c r="A12" s="32" t="s">
        <v>203</v>
      </c>
      <c r="B12" s="32" t="s">
        <v>204</v>
      </c>
      <c r="C12" s="144" t="s">
        <v>202</v>
      </c>
      <c r="D12" s="247">
        <v>4</v>
      </c>
      <c r="E12" s="239">
        <f>단가조사!G9</f>
        <v>547</v>
      </c>
      <c r="F12" s="239">
        <f t="shared" si="3"/>
        <v>2188</v>
      </c>
      <c r="G12" s="239"/>
      <c r="H12" s="239"/>
      <c r="I12" s="239"/>
      <c r="J12" s="239"/>
      <c r="K12" s="240">
        <f t="shared" si="0"/>
        <v>2188</v>
      </c>
      <c r="L12" s="65"/>
    </row>
    <row r="13" spans="1:12" s="31" customFormat="1" ht="24.95" customHeight="1">
      <c r="A13" s="32" t="s">
        <v>208</v>
      </c>
      <c r="B13" s="32" t="s">
        <v>209</v>
      </c>
      <c r="C13" s="144" t="s">
        <v>202</v>
      </c>
      <c r="D13" s="247">
        <v>4</v>
      </c>
      <c r="E13" s="239">
        <f>단가조사!G12</f>
        <v>286</v>
      </c>
      <c r="F13" s="239">
        <f t="shared" si="3"/>
        <v>1144</v>
      </c>
      <c r="G13" s="239"/>
      <c r="H13" s="239"/>
      <c r="I13" s="239"/>
      <c r="J13" s="239"/>
      <c r="K13" s="240">
        <f t="shared" si="0"/>
        <v>1144</v>
      </c>
      <c r="L13" s="65"/>
    </row>
    <row r="14" spans="1:12" s="31" customFormat="1" ht="24.95" customHeight="1">
      <c r="A14" s="32" t="s">
        <v>217</v>
      </c>
      <c r="B14" s="32" t="s">
        <v>218</v>
      </c>
      <c r="C14" s="144" t="s">
        <v>197</v>
      </c>
      <c r="D14" s="247">
        <v>88</v>
      </c>
      <c r="E14" s="239">
        <f>단가조사!G17</f>
        <v>183</v>
      </c>
      <c r="F14" s="239">
        <f t="shared" si="3"/>
        <v>16104</v>
      </c>
      <c r="G14" s="239"/>
      <c r="H14" s="239"/>
      <c r="I14" s="239"/>
      <c r="J14" s="239"/>
      <c r="K14" s="240">
        <f t="shared" si="0"/>
        <v>16104</v>
      </c>
      <c r="L14" s="65"/>
    </row>
    <row r="15" spans="1:12" s="31" customFormat="1" ht="24.95" customHeight="1">
      <c r="A15" s="185" t="s">
        <v>220</v>
      </c>
      <c r="B15" s="187" t="s">
        <v>221</v>
      </c>
      <c r="C15" s="172" t="s">
        <v>202</v>
      </c>
      <c r="D15" s="247">
        <v>4</v>
      </c>
      <c r="E15" s="239">
        <f>단가조사!G19</f>
        <v>3500</v>
      </c>
      <c r="F15" s="239">
        <f t="shared" si="3"/>
        <v>14000</v>
      </c>
      <c r="G15" s="239"/>
      <c r="H15" s="239"/>
      <c r="I15" s="239"/>
      <c r="J15" s="239"/>
      <c r="K15" s="240">
        <f t="shared" si="0"/>
        <v>14000</v>
      </c>
      <c r="L15" s="65"/>
    </row>
    <row r="16" spans="1:12" s="31" customFormat="1" ht="24.95" customHeight="1">
      <c r="A16" s="32" t="s">
        <v>255</v>
      </c>
      <c r="B16" s="32" t="s">
        <v>256</v>
      </c>
      <c r="C16" s="194" t="s">
        <v>257</v>
      </c>
      <c r="D16" s="247">
        <v>3</v>
      </c>
      <c r="E16" s="239">
        <f>일대목차!I5</f>
        <v>1300</v>
      </c>
      <c r="F16" s="239">
        <f t="shared" ref="F16:F17" si="4">INT(D16*E16)</f>
        <v>3900</v>
      </c>
      <c r="G16" s="239">
        <f>일대목차!L5</f>
        <v>6536</v>
      </c>
      <c r="H16" s="239">
        <f>INT(D16*G16)</f>
        <v>19608</v>
      </c>
      <c r="I16" s="239"/>
      <c r="J16" s="239"/>
      <c r="K16" s="240">
        <f t="shared" ref="K16:K17" si="5">F16+H16+J16</f>
        <v>23508</v>
      </c>
      <c r="L16" s="65" t="s">
        <v>318</v>
      </c>
    </row>
    <row r="17" spans="1:13" s="31" customFormat="1" ht="24.95" customHeight="1">
      <c r="A17" s="32" t="s">
        <v>255</v>
      </c>
      <c r="B17" s="32" t="s">
        <v>258</v>
      </c>
      <c r="C17" s="194" t="s">
        <v>257</v>
      </c>
      <c r="D17" s="247">
        <v>3</v>
      </c>
      <c r="E17" s="239">
        <f>일대목차!I6</f>
        <v>1315</v>
      </c>
      <c r="F17" s="239">
        <f t="shared" si="4"/>
        <v>3945</v>
      </c>
      <c r="G17" s="239">
        <f>일대목차!L6</f>
        <v>6536</v>
      </c>
      <c r="H17" s="239">
        <f>INT(D17*G17)</f>
        <v>19608</v>
      </c>
      <c r="I17" s="239"/>
      <c r="J17" s="239"/>
      <c r="K17" s="240">
        <f t="shared" si="5"/>
        <v>23553</v>
      </c>
      <c r="L17" s="65" t="s">
        <v>319</v>
      </c>
    </row>
    <row r="18" spans="1:13" s="30" customFormat="1" ht="24.95" customHeight="1">
      <c r="A18" s="130" t="s">
        <v>175</v>
      </c>
      <c r="B18" s="188" t="s">
        <v>176</v>
      </c>
      <c r="C18" s="172" t="s">
        <v>173</v>
      </c>
      <c r="D18" s="247">
        <v>1</v>
      </c>
      <c r="E18" s="239">
        <f>INT(SUM(F7:F9,F14)*2%)</f>
        <v>710</v>
      </c>
      <c r="F18" s="239">
        <f t="shared" si="3"/>
        <v>710</v>
      </c>
      <c r="G18" s="239"/>
      <c r="H18" s="239"/>
      <c r="I18" s="241"/>
      <c r="J18" s="241"/>
      <c r="K18" s="240">
        <f t="shared" si="0"/>
        <v>710</v>
      </c>
      <c r="L18" s="68"/>
      <c r="M18" s="34"/>
    </row>
    <row r="19" spans="1:13" s="30" customFormat="1" ht="24.95" customHeight="1">
      <c r="A19" s="32" t="s">
        <v>17</v>
      </c>
      <c r="B19" s="32" t="s">
        <v>21</v>
      </c>
      <c r="C19" s="144" t="s">
        <v>18</v>
      </c>
      <c r="D19" s="247">
        <f>노임근거!G12</f>
        <v>2.16</v>
      </c>
      <c r="E19" s="239"/>
      <c r="F19" s="239">
        <f t="shared" si="3"/>
        <v>0</v>
      </c>
      <c r="G19" s="239">
        <v>225408</v>
      </c>
      <c r="H19" s="239">
        <f>INT(D19*G19)</f>
        <v>486881</v>
      </c>
      <c r="I19" s="241"/>
      <c r="J19" s="241"/>
      <c r="K19" s="240">
        <f t="shared" si="0"/>
        <v>486881</v>
      </c>
      <c r="L19" s="67"/>
    </row>
    <row r="20" spans="1:13" s="30" customFormat="1" ht="24.95" customHeight="1">
      <c r="A20" s="130" t="s">
        <v>147</v>
      </c>
      <c r="B20" s="188" t="s">
        <v>148</v>
      </c>
      <c r="C20" s="149" t="s">
        <v>149</v>
      </c>
      <c r="D20" s="247">
        <v>1</v>
      </c>
      <c r="E20" s="239">
        <f>INT(H21*3%)</f>
        <v>15782</v>
      </c>
      <c r="F20" s="239">
        <f t="shared" si="3"/>
        <v>15782</v>
      </c>
      <c r="G20" s="239"/>
      <c r="H20" s="239"/>
      <c r="I20" s="241"/>
      <c r="J20" s="241"/>
      <c r="K20" s="240">
        <f t="shared" si="0"/>
        <v>15782</v>
      </c>
      <c r="L20" s="68"/>
      <c r="M20" s="34"/>
    </row>
    <row r="21" spans="1:13" s="33" customFormat="1" ht="24.95" customHeight="1">
      <c r="A21" s="35" t="s">
        <v>19</v>
      </c>
      <c r="B21" s="36"/>
      <c r="C21" s="35"/>
      <c r="D21" s="248"/>
      <c r="E21" s="242"/>
      <c r="F21" s="243">
        <f>SUM(F7:F20)</f>
        <v>81912</v>
      </c>
      <c r="G21" s="242"/>
      <c r="H21" s="243">
        <f>SUM(H7:H20)</f>
        <v>526097</v>
      </c>
      <c r="I21" s="242"/>
      <c r="J21" s="243">
        <f>SUM(J7:J20)</f>
        <v>0</v>
      </c>
      <c r="K21" s="243">
        <f>SUM(K7:K20)</f>
        <v>608009</v>
      </c>
      <c r="L21" s="68"/>
    </row>
    <row r="22" spans="1:13" s="33" customFormat="1" ht="24.95" customHeight="1">
      <c r="A22" s="35"/>
      <c r="B22" s="36"/>
      <c r="C22" s="35"/>
      <c r="D22" s="248"/>
      <c r="E22" s="242"/>
      <c r="F22" s="243"/>
      <c r="G22" s="242"/>
      <c r="H22" s="243"/>
      <c r="I22" s="242"/>
      <c r="J22" s="243"/>
      <c r="K22" s="243"/>
      <c r="L22" s="68"/>
    </row>
    <row r="23" spans="1:13" s="33" customFormat="1" ht="24.95" customHeight="1">
      <c r="A23" s="35"/>
      <c r="B23" s="36"/>
      <c r="C23" s="35"/>
      <c r="D23" s="248"/>
      <c r="E23" s="242"/>
      <c r="F23" s="243"/>
      <c r="G23" s="242"/>
      <c r="H23" s="243"/>
      <c r="I23" s="242"/>
      <c r="J23" s="243"/>
      <c r="K23" s="243"/>
      <c r="L23" s="68"/>
    </row>
    <row r="24" spans="1:13" s="33" customFormat="1" ht="24.95" customHeight="1">
      <c r="A24" s="35"/>
      <c r="B24" s="36"/>
      <c r="C24" s="35"/>
      <c r="D24" s="248"/>
      <c r="E24" s="242"/>
      <c r="F24" s="243"/>
      <c r="G24" s="242"/>
      <c r="H24" s="243"/>
      <c r="I24" s="242"/>
      <c r="J24" s="243"/>
      <c r="K24" s="243"/>
      <c r="L24" s="68"/>
    </row>
    <row r="25" spans="1:13" s="33" customFormat="1" ht="24.95" customHeight="1">
      <c r="A25" s="35"/>
      <c r="B25" s="36"/>
      <c r="C25" s="35"/>
      <c r="D25" s="248"/>
      <c r="E25" s="242"/>
      <c r="F25" s="243"/>
      <c r="G25" s="242"/>
      <c r="H25" s="243"/>
      <c r="I25" s="242"/>
      <c r="J25" s="243"/>
      <c r="K25" s="243"/>
      <c r="L25" s="68"/>
    </row>
    <row r="26" spans="1:13" s="33" customFormat="1" ht="24.95" customHeight="1">
      <c r="A26" s="35"/>
      <c r="B26" s="36"/>
      <c r="C26" s="35"/>
      <c r="D26" s="248"/>
      <c r="E26" s="242"/>
      <c r="F26" s="243"/>
      <c r="G26" s="242"/>
      <c r="H26" s="243"/>
      <c r="I26" s="242"/>
      <c r="J26" s="243"/>
      <c r="K26" s="243"/>
      <c r="L26" s="68"/>
    </row>
    <row r="27" spans="1:13" s="33" customFormat="1" ht="24.95" customHeight="1">
      <c r="A27" s="35"/>
      <c r="B27" s="36"/>
      <c r="C27" s="35"/>
      <c r="D27" s="248"/>
      <c r="E27" s="242"/>
      <c r="F27" s="243"/>
      <c r="G27" s="242"/>
      <c r="H27" s="243"/>
      <c r="I27" s="242"/>
      <c r="J27" s="243"/>
      <c r="K27" s="243"/>
      <c r="L27" s="68"/>
    </row>
    <row r="28" spans="1:13" s="33" customFormat="1" ht="24.95" customHeight="1">
      <c r="A28" s="35"/>
      <c r="B28" s="36"/>
      <c r="C28" s="35"/>
      <c r="D28" s="248"/>
      <c r="E28" s="242"/>
      <c r="F28" s="243"/>
      <c r="G28" s="242"/>
      <c r="H28" s="243"/>
      <c r="I28" s="242"/>
      <c r="J28" s="243"/>
      <c r="K28" s="243"/>
      <c r="L28" s="68"/>
    </row>
    <row r="29" spans="1:13" s="33" customFormat="1" ht="24.95" customHeight="1">
      <c r="A29" s="35"/>
      <c r="B29" s="36"/>
      <c r="C29" s="35"/>
      <c r="D29" s="248"/>
      <c r="E29" s="242"/>
      <c r="F29" s="243"/>
      <c r="G29" s="242"/>
      <c r="H29" s="243"/>
      <c r="I29" s="242"/>
      <c r="J29" s="243"/>
      <c r="K29" s="243"/>
      <c r="L29" s="68"/>
    </row>
    <row r="30" spans="1:13" s="31" customFormat="1" ht="24.95" customHeight="1">
      <c r="A30" s="307" t="s">
        <v>327</v>
      </c>
      <c r="B30" s="308"/>
      <c r="C30" s="194"/>
      <c r="D30" s="247"/>
      <c r="E30" s="239"/>
      <c r="F30" s="239"/>
      <c r="G30" s="239"/>
      <c r="H30" s="239"/>
      <c r="I30" s="239"/>
      <c r="J30" s="239"/>
      <c r="K30" s="240"/>
      <c r="L30" s="65"/>
    </row>
    <row r="31" spans="1:13" s="31" customFormat="1" ht="24.95" customHeight="1">
      <c r="A31" s="192" t="s">
        <v>195</v>
      </c>
      <c r="B31" s="180" t="s">
        <v>196</v>
      </c>
      <c r="C31" s="194" t="s">
        <v>197</v>
      </c>
      <c r="D31" s="247">
        <v>155</v>
      </c>
      <c r="E31" s="239">
        <f>단가조사!G5</f>
        <v>1547</v>
      </c>
      <c r="F31" s="239">
        <f>INT(D31*E31)</f>
        <v>239785</v>
      </c>
      <c r="G31" s="239"/>
      <c r="H31" s="239"/>
      <c r="I31" s="239"/>
      <c r="J31" s="239"/>
      <c r="K31" s="240">
        <f t="shared" ref="K31:K41" si="6">F31+H31+J31</f>
        <v>239785</v>
      </c>
      <c r="L31" s="65"/>
    </row>
    <row r="32" spans="1:13" s="31" customFormat="1" ht="24.95" customHeight="1">
      <c r="A32" s="130" t="s">
        <v>174</v>
      </c>
      <c r="B32" s="186" t="s">
        <v>254</v>
      </c>
      <c r="C32" s="197" t="s">
        <v>173</v>
      </c>
      <c r="D32" s="247">
        <v>1</v>
      </c>
      <c r="E32" s="239">
        <f>INT(SUM(F31:F31)*15%)</f>
        <v>35967</v>
      </c>
      <c r="F32" s="239">
        <f t="shared" ref="F32:F41" si="7">INT(D32*E32)</f>
        <v>35967</v>
      </c>
      <c r="G32" s="239"/>
      <c r="H32" s="239"/>
      <c r="I32" s="239"/>
      <c r="J32" s="239"/>
      <c r="K32" s="240">
        <f t="shared" si="6"/>
        <v>35967</v>
      </c>
      <c r="L32" s="65"/>
    </row>
    <row r="33" spans="1:13" s="31" customFormat="1" ht="24.95" customHeight="1">
      <c r="A33" s="32" t="s">
        <v>205</v>
      </c>
      <c r="B33" s="32" t="s">
        <v>204</v>
      </c>
      <c r="C33" s="194" t="s">
        <v>202</v>
      </c>
      <c r="D33" s="247">
        <v>7</v>
      </c>
      <c r="E33" s="239">
        <f>단가조사!G10</f>
        <v>547</v>
      </c>
      <c r="F33" s="239">
        <f t="shared" si="7"/>
        <v>3829</v>
      </c>
      <c r="G33" s="239"/>
      <c r="H33" s="239"/>
      <c r="I33" s="239"/>
      <c r="J33" s="239"/>
      <c r="K33" s="240">
        <f t="shared" si="6"/>
        <v>3829</v>
      </c>
      <c r="L33" s="65"/>
    </row>
    <row r="34" spans="1:13" s="31" customFormat="1" ht="24.95" customHeight="1">
      <c r="A34" s="32" t="s">
        <v>206</v>
      </c>
      <c r="B34" s="32" t="s">
        <v>207</v>
      </c>
      <c r="C34" s="194" t="s">
        <v>202</v>
      </c>
      <c r="D34" s="247">
        <v>7</v>
      </c>
      <c r="E34" s="239">
        <f>단가조사!G11</f>
        <v>483</v>
      </c>
      <c r="F34" s="239">
        <f t="shared" si="7"/>
        <v>3381</v>
      </c>
      <c r="G34" s="239"/>
      <c r="H34" s="239"/>
      <c r="I34" s="239"/>
      <c r="J34" s="239"/>
      <c r="K34" s="240">
        <f t="shared" si="6"/>
        <v>3381</v>
      </c>
      <c r="L34" s="65"/>
    </row>
    <row r="35" spans="1:13" s="31" customFormat="1" ht="24.95" customHeight="1">
      <c r="A35" s="32" t="s">
        <v>208</v>
      </c>
      <c r="B35" s="32" t="s">
        <v>209</v>
      </c>
      <c r="C35" s="194" t="s">
        <v>202</v>
      </c>
      <c r="D35" s="247">
        <v>7</v>
      </c>
      <c r="E35" s="239">
        <f>단가조사!G12</f>
        <v>286</v>
      </c>
      <c r="F35" s="239">
        <f t="shared" si="7"/>
        <v>2002</v>
      </c>
      <c r="G35" s="239"/>
      <c r="H35" s="239"/>
      <c r="I35" s="239"/>
      <c r="J35" s="239"/>
      <c r="K35" s="240">
        <f t="shared" si="6"/>
        <v>2002</v>
      </c>
      <c r="L35" s="65"/>
    </row>
    <row r="36" spans="1:13" s="31" customFormat="1" ht="24.95" customHeight="1">
      <c r="A36" s="32" t="s">
        <v>217</v>
      </c>
      <c r="B36" s="32" t="s">
        <v>219</v>
      </c>
      <c r="C36" s="194" t="s">
        <v>197</v>
      </c>
      <c r="D36" s="247">
        <v>311</v>
      </c>
      <c r="E36" s="239">
        <f>단가조사!G18</f>
        <v>272</v>
      </c>
      <c r="F36" s="239">
        <f t="shared" si="7"/>
        <v>84592</v>
      </c>
      <c r="G36" s="239"/>
      <c r="H36" s="239"/>
      <c r="I36" s="239"/>
      <c r="J36" s="239"/>
      <c r="K36" s="240">
        <f t="shared" si="6"/>
        <v>84592</v>
      </c>
      <c r="L36" s="65"/>
    </row>
    <row r="37" spans="1:13" s="31" customFormat="1" ht="24.95" customHeight="1">
      <c r="A37" s="185" t="s">
        <v>222</v>
      </c>
      <c r="B37" s="187" t="s">
        <v>223</v>
      </c>
      <c r="C37" s="197" t="s">
        <v>202</v>
      </c>
      <c r="D37" s="247">
        <v>7</v>
      </c>
      <c r="E37" s="239">
        <f>단가조사!G20</f>
        <v>39000</v>
      </c>
      <c r="F37" s="239">
        <f t="shared" si="7"/>
        <v>273000</v>
      </c>
      <c r="G37" s="239"/>
      <c r="H37" s="239"/>
      <c r="I37" s="239"/>
      <c r="J37" s="239"/>
      <c r="K37" s="240">
        <f t="shared" si="6"/>
        <v>273000</v>
      </c>
      <c r="L37" s="65"/>
    </row>
    <row r="38" spans="1:13" s="31" customFormat="1" ht="24.95" customHeight="1">
      <c r="A38" s="32" t="s">
        <v>255</v>
      </c>
      <c r="B38" s="32" t="s">
        <v>256</v>
      </c>
      <c r="C38" s="194" t="s">
        <v>257</v>
      </c>
      <c r="D38" s="247">
        <v>36</v>
      </c>
      <c r="E38" s="239">
        <f>일대목차!I5</f>
        <v>1300</v>
      </c>
      <c r="F38" s="239">
        <f t="shared" si="7"/>
        <v>46800</v>
      </c>
      <c r="G38" s="239">
        <f>일대목차!L5</f>
        <v>6536</v>
      </c>
      <c r="H38" s="239">
        <f>INT(D38*G38)</f>
        <v>235296</v>
      </c>
      <c r="I38" s="239"/>
      <c r="J38" s="239"/>
      <c r="K38" s="240">
        <f t="shared" si="6"/>
        <v>282096</v>
      </c>
      <c r="L38" s="65" t="s">
        <v>318</v>
      </c>
    </row>
    <row r="39" spans="1:13" s="30" customFormat="1" ht="24.95" customHeight="1">
      <c r="A39" s="130" t="s">
        <v>175</v>
      </c>
      <c r="B39" s="188" t="s">
        <v>176</v>
      </c>
      <c r="C39" s="197" t="s">
        <v>173</v>
      </c>
      <c r="D39" s="247">
        <v>1</v>
      </c>
      <c r="E39" s="239">
        <f>INT(SUM(F31:F31,F36)*2%)</f>
        <v>6487</v>
      </c>
      <c r="F39" s="239">
        <f t="shared" si="7"/>
        <v>6487</v>
      </c>
      <c r="G39" s="239"/>
      <c r="H39" s="239"/>
      <c r="I39" s="241"/>
      <c r="J39" s="241"/>
      <c r="K39" s="240">
        <f t="shared" si="6"/>
        <v>6487</v>
      </c>
      <c r="L39" s="68"/>
      <c r="M39" s="34"/>
    </row>
    <row r="40" spans="1:13" s="30" customFormat="1" ht="24.95" customHeight="1">
      <c r="A40" s="32" t="s">
        <v>17</v>
      </c>
      <c r="B40" s="32" t="s">
        <v>21</v>
      </c>
      <c r="C40" s="194" t="s">
        <v>18</v>
      </c>
      <c r="D40" s="247">
        <f>노임근거!G20</f>
        <v>11.11</v>
      </c>
      <c r="E40" s="239"/>
      <c r="F40" s="239">
        <f t="shared" si="7"/>
        <v>0</v>
      </c>
      <c r="G40" s="239">
        <v>225408</v>
      </c>
      <c r="H40" s="239">
        <f>INT(D40*G40)</f>
        <v>2504282</v>
      </c>
      <c r="I40" s="241"/>
      <c r="J40" s="241"/>
      <c r="K40" s="240">
        <f t="shared" si="6"/>
        <v>2504282</v>
      </c>
      <c r="L40" s="67"/>
    </row>
    <row r="41" spans="1:13" s="30" customFormat="1" ht="24.95" customHeight="1">
      <c r="A41" s="130" t="s">
        <v>147</v>
      </c>
      <c r="B41" s="188" t="s">
        <v>148</v>
      </c>
      <c r="C41" s="197" t="s">
        <v>63</v>
      </c>
      <c r="D41" s="247">
        <v>1</v>
      </c>
      <c r="E41" s="239">
        <f>INT(H42*3%)</f>
        <v>82187</v>
      </c>
      <c r="F41" s="239">
        <f t="shared" si="7"/>
        <v>82187</v>
      </c>
      <c r="G41" s="239"/>
      <c r="H41" s="239"/>
      <c r="I41" s="241"/>
      <c r="J41" s="241"/>
      <c r="K41" s="240">
        <f t="shared" si="6"/>
        <v>82187</v>
      </c>
      <c r="L41" s="68"/>
      <c r="M41" s="34"/>
    </row>
    <row r="42" spans="1:13" s="33" customFormat="1" ht="24.95" customHeight="1">
      <c r="A42" s="35" t="s">
        <v>19</v>
      </c>
      <c r="B42" s="36"/>
      <c r="C42" s="35"/>
      <c r="D42" s="248"/>
      <c r="E42" s="242"/>
      <c r="F42" s="243">
        <f>SUM(F31:F41)</f>
        <v>778030</v>
      </c>
      <c r="G42" s="242"/>
      <c r="H42" s="243">
        <f>SUM(H31:H41)</f>
        <v>2739578</v>
      </c>
      <c r="I42" s="242"/>
      <c r="J42" s="243">
        <f>SUM(J31:J41)</f>
        <v>0</v>
      </c>
      <c r="K42" s="243">
        <f>SUM(K31:K41)</f>
        <v>3517608</v>
      </c>
      <c r="L42" s="68"/>
    </row>
    <row r="43" spans="1:13" s="30" customFormat="1" ht="24.95" customHeight="1">
      <c r="A43" s="39"/>
      <c r="B43" s="39"/>
      <c r="C43" s="167"/>
      <c r="D43" s="249"/>
      <c r="E43" s="239"/>
      <c r="F43" s="244"/>
      <c r="G43" s="239"/>
      <c r="H43" s="239"/>
      <c r="I43" s="239"/>
      <c r="J43" s="239"/>
      <c r="K43" s="240"/>
      <c r="L43" s="65"/>
    </row>
    <row r="44" spans="1:13" s="33" customFormat="1" ht="24.95" customHeight="1">
      <c r="A44" s="35"/>
      <c r="B44" s="36"/>
      <c r="C44" s="35"/>
      <c r="D44" s="248"/>
      <c r="E44" s="242"/>
      <c r="F44" s="243"/>
      <c r="G44" s="242"/>
      <c r="H44" s="243"/>
      <c r="I44" s="242"/>
      <c r="J44" s="243"/>
      <c r="K44" s="243"/>
      <c r="L44" s="116"/>
    </row>
    <row r="45" spans="1:13" ht="24.95" customHeight="1">
      <c r="A45" s="152"/>
      <c r="B45" s="152"/>
      <c r="C45" s="153"/>
      <c r="D45" s="250"/>
      <c r="E45" s="245"/>
      <c r="F45" s="245"/>
      <c r="G45" s="245"/>
      <c r="H45" s="245"/>
      <c r="I45" s="245"/>
      <c r="J45" s="245"/>
      <c r="K45" s="246"/>
      <c r="L45" s="152"/>
    </row>
    <row r="46" spans="1:13" ht="24.95" customHeight="1">
      <c r="A46" s="152"/>
      <c r="B46" s="152"/>
      <c r="C46" s="153"/>
      <c r="D46" s="250"/>
      <c r="E46" s="245"/>
      <c r="F46" s="245"/>
      <c r="G46" s="245"/>
      <c r="H46" s="245"/>
      <c r="I46" s="245"/>
      <c r="J46" s="245"/>
      <c r="K46" s="246"/>
      <c r="L46" s="152"/>
    </row>
    <row r="47" spans="1:13" ht="24.95" customHeight="1">
      <c r="A47" s="152"/>
      <c r="B47" s="152"/>
      <c r="C47" s="153"/>
      <c r="D47" s="250"/>
      <c r="E47" s="245"/>
      <c r="F47" s="245"/>
      <c r="G47" s="245"/>
      <c r="H47" s="245"/>
      <c r="I47" s="245"/>
      <c r="J47" s="245"/>
      <c r="K47" s="246"/>
      <c r="L47" s="152"/>
    </row>
    <row r="48" spans="1:13" ht="24.95" customHeight="1">
      <c r="A48" s="152"/>
      <c r="B48" s="152"/>
      <c r="C48" s="153"/>
      <c r="D48" s="250"/>
      <c r="E48" s="245"/>
      <c r="F48" s="245"/>
      <c r="G48" s="245"/>
      <c r="H48" s="245"/>
      <c r="I48" s="245"/>
      <c r="J48" s="245"/>
      <c r="K48" s="246"/>
      <c r="L48" s="152"/>
    </row>
    <row r="49" spans="1:12" ht="24.95" customHeight="1">
      <c r="A49" s="152"/>
      <c r="B49" s="152"/>
      <c r="C49" s="153"/>
      <c r="D49" s="250"/>
      <c r="E49" s="245"/>
      <c r="F49" s="245"/>
      <c r="G49" s="245"/>
      <c r="H49" s="245"/>
      <c r="I49" s="245"/>
      <c r="J49" s="245"/>
      <c r="K49" s="246"/>
      <c r="L49" s="152"/>
    </row>
    <row r="50" spans="1:12" ht="24.95" customHeight="1">
      <c r="A50" s="152"/>
      <c r="B50" s="152"/>
      <c r="C50" s="153"/>
      <c r="D50" s="250"/>
      <c r="E50" s="245"/>
      <c r="F50" s="245"/>
      <c r="G50" s="245"/>
      <c r="H50" s="245"/>
      <c r="I50" s="245"/>
      <c r="J50" s="245"/>
      <c r="K50" s="246"/>
      <c r="L50" s="152"/>
    </row>
    <row r="51" spans="1:12" ht="24.95" customHeight="1">
      <c r="A51" s="152"/>
      <c r="B51" s="152"/>
      <c r="C51" s="153"/>
      <c r="D51" s="250"/>
      <c r="E51" s="245"/>
      <c r="F51" s="245"/>
      <c r="G51" s="245"/>
      <c r="H51" s="245"/>
      <c r="I51" s="245"/>
      <c r="J51" s="245"/>
      <c r="K51" s="246"/>
      <c r="L51" s="152"/>
    </row>
    <row r="52" spans="1:12" ht="24.95" customHeight="1">
      <c r="A52" s="152"/>
      <c r="B52" s="152"/>
      <c r="C52" s="153"/>
      <c r="D52" s="250"/>
      <c r="E52" s="245"/>
      <c r="F52" s="245"/>
      <c r="G52" s="245"/>
      <c r="H52" s="245"/>
      <c r="I52" s="245"/>
      <c r="J52" s="245"/>
      <c r="K52" s="246"/>
      <c r="L52" s="152"/>
    </row>
    <row r="53" spans="1:12" ht="24.95" customHeight="1">
      <c r="A53" s="152"/>
      <c r="B53" s="152"/>
      <c r="C53" s="153"/>
      <c r="D53" s="250"/>
      <c r="E53" s="245"/>
      <c r="F53" s="245"/>
      <c r="G53" s="245"/>
      <c r="H53" s="245"/>
      <c r="I53" s="245"/>
      <c r="J53" s="245"/>
      <c r="K53" s="246"/>
      <c r="L53" s="152"/>
    </row>
    <row r="54" spans="1:12" ht="24.95" customHeight="1">
      <c r="A54" s="152"/>
      <c r="B54" s="152"/>
      <c r="C54" s="153"/>
      <c r="D54" s="250"/>
      <c r="E54" s="245"/>
      <c r="F54" s="245"/>
      <c r="G54" s="245"/>
      <c r="H54" s="245"/>
      <c r="I54" s="245"/>
      <c r="J54" s="245"/>
      <c r="K54" s="246"/>
      <c r="L54" s="152"/>
    </row>
    <row r="55" spans="1:12" ht="24.95" customHeight="1">
      <c r="A55" s="307" t="s">
        <v>330</v>
      </c>
      <c r="B55" s="308"/>
      <c r="C55" s="194"/>
      <c r="D55" s="247"/>
      <c r="E55" s="244"/>
      <c r="F55" s="244"/>
      <c r="G55" s="244"/>
      <c r="H55" s="244"/>
      <c r="I55" s="244"/>
      <c r="J55" s="244"/>
      <c r="K55" s="251"/>
      <c r="L55" s="39"/>
    </row>
    <row r="56" spans="1:12" ht="24.95" customHeight="1">
      <c r="A56" s="192"/>
      <c r="B56" s="193"/>
      <c r="C56" s="194"/>
      <c r="D56" s="247"/>
      <c r="E56" s="244"/>
      <c r="F56" s="244"/>
      <c r="G56" s="244"/>
      <c r="H56" s="244"/>
      <c r="I56" s="244"/>
      <c r="J56" s="244"/>
      <c r="K56" s="251"/>
      <c r="L56" s="39"/>
    </row>
    <row r="57" spans="1:12" ht="24.95" customHeight="1">
      <c r="A57" s="39" t="s">
        <v>332</v>
      </c>
      <c r="B57" s="39" t="s">
        <v>333</v>
      </c>
      <c r="C57" s="194" t="s">
        <v>197</v>
      </c>
      <c r="D57" s="247">
        <v>6</v>
      </c>
      <c r="E57" s="244">
        <f>단가조사!G39</f>
        <v>2411</v>
      </c>
      <c r="F57" s="239">
        <f t="shared" ref="F57:F88" si="8">INT(D57*E57)</f>
        <v>14466</v>
      </c>
      <c r="G57" s="244"/>
      <c r="H57" s="244"/>
      <c r="I57" s="244"/>
      <c r="J57" s="244"/>
      <c r="K57" s="240">
        <f t="shared" ref="K57:K87" si="9">F57+H57+J57</f>
        <v>14466</v>
      </c>
      <c r="L57" s="39"/>
    </row>
    <row r="58" spans="1:12" ht="24.95" customHeight="1">
      <c r="A58" s="39" t="s">
        <v>332</v>
      </c>
      <c r="B58" s="39" t="s">
        <v>334</v>
      </c>
      <c r="C58" s="194" t="s">
        <v>197</v>
      </c>
      <c r="D58" s="247">
        <v>4</v>
      </c>
      <c r="E58" s="244">
        <f>단가조사!G40</f>
        <v>3094</v>
      </c>
      <c r="F58" s="239">
        <f t="shared" si="8"/>
        <v>12376</v>
      </c>
      <c r="G58" s="244"/>
      <c r="H58" s="244"/>
      <c r="I58" s="244"/>
      <c r="J58" s="244"/>
      <c r="K58" s="240">
        <f t="shared" si="9"/>
        <v>12376</v>
      </c>
      <c r="L58" s="39"/>
    </row>
    <row r="59" spans="1:12" ht="24.95" customHeight="1">
      <c r="A59" s="39" t="s">
        <v>332</v>
      </c>
      <c r="B59" s="39" t="s">
        <v>335</v>
      </c>
      <c r="C59" s="194" t="s">
        <v>197</v>
      </c>
      <c r="D59" s="247">
        <v>4</v>
      </c>
      <c r="E59" s="244">
        <f>단가조사!G41</f>
        <v>3554</v>
      </c>
      <c r="F59" s="239">
        <f t="shared" si="8"/>
        <v>14216</v>
      </c>
      <c r="G59" s="244"/>
      <c r="H59" s="244"/>
      <c r="I59" s="244"/>
      <c r="J59" s="244"/>
      <c r="K59" s="240">
        <f t="shared" si="9"/>
        <v>14216</v>
      </c>
      <c r="L59" s="39"/>
    </row>
    <row r="60" spans="1:12" ht="24.95" customHeight="1">
      <c r="A60" s="39" t="s">
        <v>332</v>
      </c>
      <c r="B60" s="39" t="s">
        <v>336</v>
      </c>
      <c r="C60" s="194" t="s">
        <v>197</v>
      </c>
      <c r="D60" s="247">
        <v>48</v>
      </c>
      <c r="E60" s="244">
        <f>단가조사!G42</f>
        <v>5006</v>
      </c>
      <c r="F60" s="239">
        <f t="shared" si="8"/>
        <v>240288</v>
      </c>
      <c r="G60" s="244"/>
      <c r="H60" s="244"/>
      <c r="I60" s="244"/>
      <c r="J60" s="244"/>
      <c r="K60" s="240">
        <f t="shared" si="9"/>
        <v>240288</v>
      </c>
      <c r="L60" s="39"/>
    </row>
    <row r="61" spans="1:12" ht="24.95" customHeight="1">
      <c r="A61" s="39" t="s">
        <v>388</v>
      </c>
      <c r="B61" s="39" t="s">
        <v>389</v>
      </c>
      <c r="C61" s="194" t="s">
        <v>173</v>
      </c>
      <c r="D61" s="247">
        <v>1</v>
      </c>
      <c r="E61" s="239">
        <f>INT(SUM(F57:F60)*2%)</f>
        <v>5626</v>
      </c>
      <c r="F61" s="239">
        <f t="shared" si="8"/>
        <v>5626</v>
      </c>
      <c r="G61" s="244"/>
      <c r="H61" s="244"/>
      <c r="I61" s="244"/>
      <c r="J61" s="244"/>
      <c r="K61" s="240">
        <f t="shared" si="9"/>
        <v>5626</v>
      </c>
      <c r="L61" s="39"/>
    </row>
    <row r="62" spans="1:12" ht="24.95" customHeight="1">
      <c r="A62" s="39" t="s">
        <v>339</v>
      </c>
      <c r="B62" s="39" t="s">
        <v>333</v>
      </c>
      <c r="C62" s="194" t="s">
        <v>226</v>
      </c>
      <c r="D62" s="247">
        <v>6</v>
      </c>
      <c r="E62" s="244">
        <f>단가조사!G44</f>
        <v>1001</v>
      </c>
      <c r="F62" s="239">
        <f t="shared" si="8"/>
        <v>6006</v>
      </c>
      <c r="G62" s="244"/>
      <c r="H62" s="244"/>
      <c r="I62" s="244"/>
      <c r="J62" s="244"/>
      <c r="K62" s="240">
        <f t="shared" si="9"/>
        <v>6006</v>
      </c>
      <c r="L62" s="39"/>
    </row>
    <row r="63" spans="1:12" ht="24.95" customHeight="1">
      <c r="A63" s="39" t="s">
        <v>339</v>
      </c>
      <c r="B63" s="39" t="s">
        <v>336</v>
      </c>
      <c r="C63" s="194" t="s">
        <v>226</v>
      </c>
      <c r="D63" s="247">
        <v>2</v>
      </c>
      <c r="E63" s="244">
        <f>단가조사!G45</f>
        <v>2801</v>
      </c>
      <c r="F63" s="239">
        <f t="shared" si="8"/>
        <v>5602</v>
      </c>
      <c r="G63" s="244"/>
      <c r="H63" s="244"/>
      <c r="I63" s="244"/>
      <c r="J63" s="244"/>
      <c r="K63" s="240">
        <f t="shared" si="9"/>
        <v>5602</v>
      </c>
      <c r="L63" s="39"/>
    </row>
    <row r="64" spans="1:12" ht="24.95" customHeight="1">
      <c r="A64" s="39" t="s">
        <v>340</v>
      </c>
      <c r="B64" s="39" t="s">
        <v>333</v>
      </c>
      <c r="C64" s="194" t="s">
        <v>226</v>
      </c>
      <c r="D64" s="247">
        <v>2</v>
      </c>
      <c r="E64" s="244">
        <f>단가조사!G46</f>
        <v>1382</v>
      </c>
      <c r="F64" s="239">
        <f t="shared" si="8"/>
        <v>2764</v>
      </c>
      <c r="G64" s="244"/>
      <c r="H64" s="244"/>
      <c r="I64" s="244"/>
      <c r="J64" s="244"/>
      <c r="K64" s="240">
        <f t="shared" si="9"/>
        <v>2764</v>
      </c>
      <c r="L64" s="39"/>
    </row>
    <row r="65" spans="1:12" ht="24.95" customHeight="1">
      <c r="A65" s="39" t="s">
        <v>340</v>
      </c>
      <c r="B65" s="39" t="s">
        <v>334</v>
      </c>
      <c r="C65" s="194" t="s">
        <v>226</v>
      </c>
      <c r="D65" s="247">
        <v>1</v>
      </c>
      <c r="E65" s="244">
        <f>단가조사!G47</f>
        <v>1865</v>
      </c>
      <c r="F65" s="239">
        <f t="shared" si="8"/>
        <v>1865</v>
      </c>
      <c r="G65" s="244"/>
      <c r="H65" s="244"/>
      <c r="I65" s="244"/>
      <c r="J65" s="244"/>
      <c r="K65" s="240">
        <f t="shared" si="9"/>
        <v>1865</v>
      </c>
      <c r="L65" s="39"/>
    </row>
    <row r="66" spans="1:12" ht="24.95" customHeight="1">
      <c r="A66" s="39" t="s">
        <v>340</v>
      </c>
      <c r="B66" s="39" t="s">
        <v>335</v>
      </c>
      <c r="C66" s="194" t="s">
        <v>226</v>
      </c>
      <c r="D66" s="247">
        <v>2</v>
      </c>
      <c r="E66" s="244">
        <f>단가조사!G48</f>
        <v>2491</v>
      </c>
      <c r="F66" s="239">
        <f t="shared" si="8"/>
        <v>4982</v>
      </c>
      <c r="G66" s="244"/>
      <c r="H66" s="244"/>
      <c r="I66" s="244"/>
      <c r="J66" s="244"/>
      <c r="K66" s="240">
        <f t="shared" si="9"/>
        <v>4982</v>
      </c>
      <c r="L66" s="39"/>
    </row>
    <row r="67" spans="1:12" ht="24.95" customHeight="1">
      <c r="A67" s="39" t="s">
        <v>340</v>
      </c>
      <c r="B67" s="39" t="s">
        <v>336</v>
      </c>
      <c r="C67" s="194" t="s">
        <v>226</v>
      </c>
      <c r="D67" s="247">
        <v>1</v>
      </c>
      <c r="E67" s="244">
        <f>단가조사!G49</f>
        <v>3636</v>
      </c>
      <c r="F67" s="239">
        <f t="shared" si="8"/>
        <v>3636</v>
      </c>
      <c r="G67" s="244"/>
      <c r="H67" s="244"/>
      <c r="I67" s="244"/>
      <c r="J67" s="244"/>
      <c r="K67" s="240">
        <f t="shared" si="9"/>
        <v>3636</v>
      </c>
      <c r="L67" s="39"/>
    </row>
    <row r="68" spans="1:12" ht="24.95" customHeight="1">
      <c r="A68" s="39" t="s">
        <v>337</v>
      </c>
      <c r="B68" s="39" t="s">
        <v>338</v>
      </c>
      <c r="C68" s="194" t="s">
        <v>226</v>
      </c>
      <c r="D68" s="247">
        <v>1</v>
      </c>
      <c r="E68" s="244">
        <f>단가조사!G43</f>
        <v>10217</v>
      </c>
      <c r="F68" s="239">
        <f t="shared" si="8"/>
        <v>10217</v>
      </c>
      <c r="G68" s="244"/>
      <c r="H68" s="244"/>
      <c r="I68" s="244"/>
      <c r="J68" s="244"/>
      <c r="K68" s="240">
        <f t="shared" si="9"/>
        <v>10217</v>
      </c>
      <c r="L68" s="39"/>
    </row>
    <row r="69" spans="1:12" ht="24.95" customHeight="1">
      <c r="A69" s="39" t="s">
        <v>341</v>
      </c>
      <c r="B69" s="39" t="s">
        <v>334</v>
      </c>
      <c r="C69" s="194" t="s">
        <v>226</v>
      </c>
      <c r="D69" s="247">
        <v>1</v>
      </c>
      <c r="E69" s="244">
        <f>단가조사!G50</f>
        <v>1400</v>
      </c>
      <c r="F69" s="239">
        <f t="shared" si="8"/>
        <v>1400</v>
      </c>
      <c r="G69" s="244"/>
      <c r="H69" s="244"/>
      <c r="I69" s="244"/>
      <c r="J69" s="244"/>
      <c r="K69" s="240">
        <f t="shared" si="9"/>
        <v>1400</v>
      </c>
      <c r="L69" s="39"/>
    </row>
    <row r="70" spans="1:12" ht="24.95" customHeight="1">
      <c r="A70" s="39" t="s">
        <v>341</v>
      </c>
      <c r="B70" s="39" t="s">
        <v>335</v>
      </c>
      <c r="C70" s="194" t="s">
        <v>226</v>
      </c>
      <c r="D70" s="247">
        <v>1</v>
      </c>
      <c r="E70" s="244">
        <f>단가조사!G51</f>
        <v>1660</v>
      </c>
      <c r="F70" s="239">
        <f t="shared" si="8"/>
        <v>1660</v>
      </c>
      <c r="G70" s="244"/>
      <c r="H70" s="244"/>
      <c r="I70" s="244"/>
      <c r="J70" s="244"/>
      <c r="K70" s="240">
        <f t="shared" si="9"/>
        <v>1660</v>
      </c>
      <c r="L70" s="39"/>
    </row>
    <row r="71" spans="1:12" ht="24.95" customHeight="1">
      <c r="A71" s="39" t="s">
        <v>341</v>
      </c>
      <c r="B71" s="39" t="s">
        <v>336</v>
      </c>
      <c r="C71" s="194" t="s">
        <v>226</v>
      </c>
      <c r="D71" s="247">
        <v>1</v>
      </c>
      <c r="E71" s="244">
        <f>단가조사!G52</f>
        <v>2650</v>
      </c>
      <c r="F71" s="239">
        <f t="shared" si="8"/>
        <v>2650</v>
      </c>
      <c r="G71" s="244"/>
      <c r="H71" s="244"/>
      <c r="I71" s="244"/>
      <c r="J71" s="244"/>
      <c r="K71" s="240">
        <f t="shared" si="9"/>
        <v>2650</v>
      </c>
      <c r="L71" s="39"/>
    </row>
    <row r="72" spans="1:12" ht="24.95" customHeight="1">
      <c r="A72" s="39" t="s">
        <v>342</v>
      </c>
      <c r="B72" s="39" t="s">
        <v>336</v>
      </c>
      <c r="C72" s="194" t="s">
        <v>226</v>
      </c>
      <c r="D72" s="247">
        <v>7</v>
      </c>
      <c r="E72" s="244">
        <f>단가조사!G53</f>
        <v>2182</v>
      </c>
      <c r="F72" s="239">
        <f t="shared" si="8"/>
        <v>15274</v>
      </c>
      <c r="G72" s="244"/>
      <c r="H72" s="244"/>
      <c r="I72" s="244"/>
      <c r="J72" s="244"/>
      <c r="K72" s="240">
        <f t="shared" si="9"/>
        <v>15274</v>
      </c>
      <c r="L72" s="39"/>
    </row>
    <row r="73" spans="1:12" ht="24.95" customHeight="1">
      <c r="A73" s="39" t="s">
        <v>343</v>
      </c>
      <c r="B73" s="39" t="s">
        <v>333</v>
      </c>
      <c r="C73" s="194" t="s">
        <v>226</v>
      </c>
      <c r="D73" s="247">
        <v>1</v>
      </c>
      <c r="E73" s="244">
        <f>단가조사!G54</f>
        <v>662</v>
      </c>
      <c r="F73" s="239">
        <f t="shared" si="8"/>
        <v>662</v>
      </c>
      <c r="G73" s="244"/>
      <c r="H73" s="244"/>
      <c r="I73" s="244"/>
      <c r="J73" s="244"/>
      <c r="K73" s="240">
        <f t="shared" si="9"/>
        <v>662</v>
      </c>
      <c r="L73" s="39"/>
    </row>
    <row r="74" spans="1:12" ht="24.95" customHeight="1">
      <c r="A74" s="39" t="s">
        <v>356</v>
      </c>
      <c r="B74" s="39" t="s">
        <v>357</v>
      </c>
      <c r="C74" s="194" t="s">
        <v>226</v>
      </c>
      <c r="D74" s="247">
        <v>6</v>
      </c>
      <c r="E74" s="244">
        <f>단가조사!G63</f>
        <v>6400</v>
      </c>
      <c r="F74" s="239">
        <f t="shared" si="8"/>
        <v>38400</v>
      </c>
      <c r="G74" s="244"/>
      <c r="H74" s="244"/>
      <c r="I74" s="244"/>
      <c r="J74" s="244"/>
      <c r="K74" s="240">
        <f t="shared" si="9"/>
        <v>38400</v>
      </c>
      <c r="L74" s="39"/>
    </row>
    <row r="75" spans="1:12" ht="24.95" customHeight="1">
      <c r="A75" s="39" t="s">
        <v>358</v>
      </c>
      <c r="B75" s="39" t="s">
        <v>359</v>
      </c>
      <c r="C75" s="194" t="s">
        <v>226</v>
      </c>
      <c r="D75" s="247">
        <v>6</v>
      </c>
      <c r="E75" s="244">
        <f>단가조사!G64</f>
        <v>1930</v>
      </c>
      <c r="F75" s="239">
        <f t="shared" si="8"/>
        <v>11580</v>
      </c>
      <c r="G75" s="244"/>
      <c r="H75" s="244"/>
      <c r="I75" s="244"/>
      <c r="J75" s="244"/>
      <c r="K75" s="240">
        <f t="shared" si="9"/>
        <v>11580</v>
      </c>
      <c r="L75" s="39"/>
    </row>
    <row r="76" spans="1:12" ht="24.95" customHeight="1">
      <c r="A76" s="39" t="s">
        <v>393</v>
      </c>
      <c r="B76" s="39" t="s">
        <v>338</v>
      </c>
      <c r="C76" s="194" t="s">
        <v>257</v>
      </c>
      <c r="D76" s="247">
        <v>2</v>
      </c>
      <c r="E76" s="244">
        <f>일대목차!H9</f>
        <v>1301</v>
      </c>
      <c r="F76" s="239">
        <f>INT(D76*E76)</f>
        <v>2602</v>
      </c>
      <c r="G76" s="244">
        <f>일대목차!L9</f>
        <v>24163</v>
      </c>
      <c r="H76" s="239">
        <f>INT(D76*G76)</f>
        <v>48326</v>
      </c>
      <c r="I76" s="244"/>
      <c r="J76" s="244"/>
      <c r="K76" s="240">
        <f t="shared" si="9"/>
        <v>50928</v>
      </c>
      <c r="L76" s="39" t="s">
        <v>397</v>
      </c>
    </row>
    <row r="77" spans="1:12" ht="24.95" customHeight="1">
      <c r="A77" s="39" t="s">
        <v>394</v>
      </c>
      <c r="B77" s="39" t="s">
        <v>338</v>
      </c>
      <c r="C77" s="194" t="s">
        <v>257</v>
      </c>
      <c r="D77" s="247">
        <v>2</v>
      </c>
      <c r="E77" s="244">
        <f>일대목차!H10</f>
        <v>84</v>
      </c>
      <c r="F77" s="239">
        <f t="shared" si="8"/>
        <v>168</v>
      </c>
      <c r="G77" s="244">
        <f>일대목차!L10</f>
        <v>0</v>
      </c>
      <c r="H77" s="239">
        <f t="shared" ref="H77:H87" si="10">INT(D77*G77)</f>
        <v>0</v>
      </c>
      <c r="I77" s="244"/>
      <c r="J77" s="244"/>
      <c r="K77" s="240">
        <f t="shared" si="9"/>
        <v>168</v>
      </c>
      <c r="L77" s="39" t="s">
        <v>398</v>
      </c>
    </row>
    <row r="78" spans="1:12" ht="24.95" customHeight="1">
      <c r="A78" s="39" t="s">
        <v>395</v>
      </c>
      <c r="B78" s="39" t="s">
        <v>333</v>
      </c>
      <c r="C78" s="194" t="s">
        <v>257</v>
      </c>
      <c r="D78" s="247">
        <v>2</v>
      </c>
      <c r="E78" s="244">
        <f>일대목차!H11</f>
        <v>927</v>
      </c>
      <c r="F78" s="239">
        <f t="shared" si="8"/>
        <v>1854</v>
      </c>
      <c r="G78" s="244">
        <f>일대목차!L11</f>
        <v>0</v>
      </c>
      <c r="H78" s="239">
        <f t="shared" si="10"/>
        <v>0</v>
      </c>
      <c r="I78" s="244"/>
      <c r="J78" s="244"/>
      <c r="K78" s="240">
        <f t="shared" si="9"/>
        <v>1854</v>
      </c>
      <c r="L78" s="39" t="s">
        <v>399</v>
      </c>
    </row>
    <row r="79" spans="1:12" ht="24.95" customHeight="1">
      <c r="A79" s="39" t="s">
        <v>395</v>
      </c>
      <c r="B79" s="39" t="s">
        <v>334</v>
      </c>
      <c r="C79" s="194" t="s">
        <v>257</v>
      </c>
      <c r="D79" s="247">
        <v>1</v>
      </c>
      <c r="E79" s="244">
        <f>일대목차!H12</f>
        <v>947</v>
      </c>
      <c r="F79" s="239">
        <f t="shared" si="8"/>
        <v>947</v>
      </c>
      <c r="G79" s="244">
        <f>일대목차!L12</f>
        <v>0</v>
      </c>
      <c r="H79" s="239">
        <f t="shared" si="10"/>
        <v>0</v>
      </c>
      <c r="I79" s="244"/>
      <c r="J79" s="244"/>
      <c r="K79" s="240">
        <f t="shared" si="9"/>
        <v>947</v>
      </c>
      <c r="L79" s="39" t="s">
        <v>400</v>
      </c>
    </row>
    <row r="80" spans="1:12" ht="24.95" customHeight="1">
      <c r="A80" s="39" t="s">
        <v>395</v>
      </c>
      <c r="B80" s="39" t="s">
        <v>335</v>
      </c>
      <c r="C80" s="194" t="s">
        <v>257</v>
      </c>
      <c r="D80" s="247">
        <v>2</v>
      </c>
      <c r="E80" s="244">
        <f>일대목차!H13</f>
        <v>977</v>
      </c>
      <c r="F80" s="239">
        <f t="shared" si="8"/>
        <v>1954</v>
      </c>
      <c r="G80" s="244">
        <f>일대목차!L13</f>
        <v>0</v>
      </c>
      <c r="H80" s="239">
        <f t="shared" si="10"/>
        <v>0</v>
      </c>
      <c r="I80" s="244"/>
      <c r="J80" s="244"/>
      <c r="K80" s="240">
        <f t="shared" si="9"/>
        <v>1954</v>
      </c>
      <c r="L80" s="39" t="s">
        <v>401</v>
      </c>
    </row>
    <row r="81" spans="1:12" ht="24.95" customHeight="1">
      <c r="A81" s="39" t="s">
        <v>395</v>
      </c>
      <c r="B81" s="39" t="s">
        <v>336</v>
      </c>
      <c r="C81" s="194" t="s">
        <v>257</v>
      </c>
      <c r="D81" s="247">
        <v>23</v>
      </c>
      <c r="E81" s="244">
        <f>일대목차!H14</f>
        <v>1117</v>
      </c>
      <c r="F81" s="239">
        <f t="shared" si="8"/>
        <v>25691</v>
      </c>
      <c r="G81" s="244">
        <f>일대목차!L14</f>
        <v>0</v>
      </c>
      <c r="H81" s="239">
        <f t="shared" si="10"/>
        <v>0</v>
      </c>
      <c r="I81" s="244"/>
      <c r="J81" s="244"/>
      <c r="K81" s="240">
        <f t="shared" si="9"/>
        <v>25691</v>
      </c>
      <c r="L81" s="39" t="s">
        <v>402</v>
      </c>
    </row>
    <row r="82" spans="1:12" ht="24.95" customHeight="1">
      <c r="A82" s="39" t="s">
        <v>396</v>
      </c>
      <c r="B82" s="39" t="s">
        <v>407</v>
      </c>
      <c r="C82" s="194" t="s">
        <v>197</v>
      </c>
      <c r="D82" s="247">
        <v>6</v>
      </c>
      <c r="E82" s="244">
        <f>일대목차!H15</f>
        <v>2452</v>
      </c>
      <c r="F82" s="239">
        <f t="shared" si="8"/>
        <v>14712</v>
      </c>
      <c r="G82" s="244">
        <f>일대목차!L15</f>
        <v>4188</v>
      </c>
      <c r="H82" s="239">
        <f t="shared" si="10"/>
        <v>25128</v>
      </c>
      <c r="I82" s="244"/>
      <c r="J82" s="244"/>
      <c r="K82" s="240">
        <f t="shared" si="9"/>
        <v>39840</v>
      </c>
      <c r="L82" s="39" t="s">
        <v>403</v>
      </c>
    </row>
    <row r="83" spans="1:12" ht="24.95" customHeight="1">
      <c r="A83" s="39" t="s">
        <v>396</v>
      </c>
      <c r="B83" s="39" t="s">
        <v>408</v>
      </c>
      <c r="C83" s="194" t="s">
        <v>197</v>
      </c>
      <c r="D83" s="247">
        <v>4</v>
      </c>
      <c r="E83" s="244">
        <f>일대목차!H16</f>
        <v>2704</v>
      </c>
      <c r="F83" s="239">
        <f t="shared" si="8"/>
        <v>10816</v>
      </c>
      <c r="G83" s="244">
        <f>일대목차!L16</f>
        <v>4931</v>
      </c>
      <c r="H83" s="239">
        <f t="shared" si="10"/>
        <v>19724</v>
      </c>
      <c r="I83" s="244"/>
      <c r="J83" s="244"/>
      <c r="K83" s="240">
        <f t="shared" si="9"/>
        <v>30540</v>
      </c>
      <c r="L83" s="39" t="s">
        <v>404</v>
      </c>
    </row>
    <row r="84" spans="1:12" ht="24.95" customHeight="1">
      <c r="A84" s="39" t="s">
        <v>396</v>
      </c>
      <c r="B84" s="39" t="s">
        <v>409</v>
      </c>
      <c r="C84" s="194" t="s">
        <v>197</v>
      </c>
      <c r="D84" s="247">
        <v>4</v>
      </c>
      <c r="E84" s="244">
        <f>일대목차!H17</f>
        <v>2992</v>
      </c>
      <c r="F84" s="239">
        <f t="shared" si="8"/>
        <v>11968</v>
      </c>
      <c r="G84" s="244">
        <f>일대목차!L17</f>
        <v>7129</v>
      </c>
      <c r="H84" s="239">
        <f t="shared" si="10"/>
        <v>28516</v>
      </c>
      <c r="I84" s="244"/>
      <c r="J84" s="244"/>
      <c r="K84" s="240">
        <f t="shared" si="9"/>
        <v>40484</v>
      </c>
      <c r="L84" s="39" t="s">
        <v>405</v>
      </c>
    </row>
    <row r="85" spans="1:12" ht="24.95" customHeight="1">
      <c r="A85" s="39" t="s">
        <v>396</v>
      </c>
      <c r="B85" s="39" t="s">
        <v>410</v>
      </c>
      <c r="C85" s="194" t="s">
        <v>197</v>
      </c>
      <c r="D85" s="247">
        <v>46</v>
      </c>
      <c r="E85" s="244">
        <f>일대목차!H18</f>
        <v>3333</v>
      </c>
      <c r="F85" s="239">
        <f>INT(D85*E85)</f>
        <v>153318</v>
      </c>
      <c r="G85" s="244">
        <f>일대목차!L18</f>
        <v>8380</v>
      </c>
      <c r="H85" s="239">
        <f t="shared" si="10"/>
        <v>385480</v>
      </c>
      <c r="I85" s="244"/>
      <c r="J85" s="244"/>
      <c r="K85" s="240">
        <f t="shared" si="9"/>
        <v>538798</v>
      </c>
      <c r="L85" s="39" t="s">
        <v>406</v>
      </c>
    </row>
    <row r="86" spans="1:12" ht="24.95" customHeight="1">
      <c r="A86" s="39" t="s">
        <v>17</v>
      </c>
      <c r="B86" s="39" t="s">
        <v>348</v>
      </c>
      <c r="C86" s="194" t="s">
        <v>18</v>
      </c>
      <c r="D86" s="247">
        <f>6*일위대가!Q30</f>
        <v>4.8000000000000007</v>
      </c>
      <c r="E86" s="244"/>
      <c r="F86" s="239">
        <f t="shared" si="8"/>
        <v>0</v>
      </c>
      <c r="G86" s="244">
        <v>176011</v>
      </c>
      <c r="H86" s="239">
        <f t="shared" si="10"/>
        <v>844852</v>
      </c>
      <c r="I86" s="244"/>
      <c r="J86" s="244"/>
      <c r="K86" s="240">
        <f t="shared" si="9"/>
        <v>844852</v>
      </c>
      <c r="L86" s="39"/>
    </row>
    <row r="87" spans="1:12" ht="24.95" customHeight="1">
      <c r="A87" s="39" t="s">
        <v>17</v>
      </c>
      <c r="B87" s="39" t="s">
        <v>350</v>
      </c>
      <c r="C87" s="194" t="s">
        <v>18</v>
      </c>
      <c r="D87" s="247">
        <f>3*일위대가!Q30</f>
        <v>2.4000000000000004</v>
      </c>
      <c r="E87" s="244"/>
      <c r="F87" s="239">
        <f t="shared" si="8"/>
        <v>0</v>
      </c>
      <c r="G87" s="244">
        <v>125427</v>
      </c>
      <c r="H87" s="239">
        <f t="shared" si="10"/>
        <v>301024</v>
      </c>
      <c r="I87" s="244"/>
      <c r="J87" s="244"/>
      <c r="K87" s="240">
        <f t="shared" si="9"/>
        <v>301024</v>
      </c>
      <c r="L87" s="39"/>
    </row>
    <row r="88" spans="1:12" ht="24.95" customHeight="1">
      <c r="A88" s="39" t="s">
        <v>379</v>
      </c>
      <c r="B88" s="39" t="s">
        <v>411</v>
      </c>
      <c r="C88" s="194" t="s">
        <v>173</v>
      </c>
      <c r="D88" s="247">
        <v>1</v>
      </c>
      <c r="E88" s="239">
        <f>INT(H89*3%)</f>
        <v>49591</v>
      </c>
      <c r="F88" s="239">
        <f t="shared" si="8"/>
        <v>49591</v>
      </c>
      <c r="G88" s="244"/>
      <c r="H88" s="244"/>
      <c r="I88" s="244"/>
      <c r="J88" s="244"/>
      <c r="K88" s="251"/>
      <c r="L88" s="39"/>
    </row>
    <row r="89" spans="1:12" ht="24.95" customHeight="1">
      <c r="A89" s="35" t="s">
        <v>19</v>
      </c>
      <c r="B89" s="36"/>
      <c r="C89" s="35"/>
      <c r="D89" s="248"/>
      <c r="E89" s="242"/>
      <c r="F89" s="243">
        <f>SUM(F57:F88)</f>
        <v>667291</v>
      </c>
      <c r="G89" s="242"/>
      <c r="H89" s="243">
        <f>SUM(H57:H88)</f>
        <v>1653050</v>
      </c>
      <c r="I89" s="242"/>
      <c r="J89" s="243">
        <f>SUM(J57:J88)</f>
        <v>0</v>
      </c>
      <c r="K89" s="243">
        <f>SUM(K57:K88)</f>
        <v>2270750</v>
      </c>
      <c r="L89" s="39"/>
    </row>
    <row r="90" spans="1:12" ht="24.95" customHeight="1">
      <c r="A90" s="39"/>
      <c r="B90" s="39"/>
      <c r="C90" s="194"/>
      <c r="D90" s="238"/>
      <c r="E90" s="244"/>
      <c r="F90" s="244"/>
      <c r="G90" s="244"/>
      <c r="H90" s="244"/>
      <c r="I90" s="244"/>
      <c r="J90" s="244"/>
      <c r="K90" s="251"/>
      <c r="L90" s="39"/>
    </row>
    <row r="91" spans="1:12" ht="24.95" customHeight="1">
      <c r="A91" s="39"/>
      <c r="B91" s="39"/>
      <c r="C91" s="194"/>
      <c r="D91" s="238"/>
      <c r="E91" s="244"/>
      <c r="F91" s="244"/>
      <c r="G91" s="244"/>
      <c r="H91" s="244"/>
      <c r="I91" s="244"/>
      <c r="J91" s="244"/>
      <c r="K91" s="251"/>
      <c r="L91" s="39"/>
    </row>
    <row r="92" spans="1:12" ht="24.95" customHeight="1">
      <c r="A92" s="39"/>
      <c r="B92" s="39"/>
      <c r="C92" s="194"/>
      <c r="D92" s="238"/>
      <c r="E92" s="244"/>
      <c r="F92" s="244"/>
      <c r="G92" s="244"/>
      <c r="H92" s="244"/>
      <c r="I92" s="244"/>
      <c r="J92" s="244"/>
      <c r="K92" s="251"/>
      <c r="L92" s="39"/>
    </row>
    <row r="93" spans="1:12" ht="24.95" customHeight="1">
      <c r="A93" s="39"/>
      <c r="B93" s="39"/>
      <c r="C93" s="194"/>
      <c r="D93" s="238"/>
      <c r="E93" s="244"/>
      <c r="F93" s="244"/>
      <c r="G93" s="244"/>
      <c r="H93" s="244"/>
      <c r="I93" s="244"/>
      <c r="J93" s="244"/>
      <c r="K93" s="251"/>
      <c r="L93" s="39"/>
    </row>
    <row r="94" spans="1:12" ht="24.95" customHeight="1">
      <c r="A94" s="39"/>
      <c r="B94" s="39"/>
      <c r="C94" s="194"/>
      <c r="D94" s="238"/>
      <c r="E94" s="244"/>
      <c r="F94" s="244"/>
      <c r="G94" s="244"/>
      <c r="H94" s="244"/>
      <c r="I94" s="244"/>
      <c r="J94" s="244"/>
      <c r="K94" s="251"/>
      <c r="L94" s="39"/>
    </row>
    <row r="95" spans="1:12" ht="24.95" customHeight="1">
      <c r="A95" s="39"/>
      <c r="B95" s="39"/>
      <c r="C95" s="194"/>
      <c r="D95" s="238"/>
      <c r="E95" s="244"/>
      <c r="F95" s="244"/>
      <c r="G95" s="244"/>
      <c r="H95" s="244"/>
      <c r="I95" s="244"/>
      <c r="J95" s="244"/>
      <c r="K95" s="251"/>
      <c r="L95" s="39"/>
    </row>
    <row r="96" spans="1:12" ht="24.95" customHeight="1">
      <c r="A96" s="39"/>
      <c r="B96" s="39"/>
      <c r="C96" s="194"/>
      <c r="D96" s="238"/>
      <c r="E96" s="244"/>
      <c r="F96" s="244"/>
      <c r="G96" s="244"/>
      <c r="H96" s="244"/>
      <c r="I96" s="244"/>
      <c r="J96" s="244"/>
      <c r="K96" s="251"/>
      <c r="L96" s="39"/>
    </row>
    <row r="97" spans="1:12" ht="24.95" customHeight="1">
      <c r="A97" s="39"/>
      <c r="B97" s="39"/>
      <c r="C97" s="194"/>
      <c r="D97" s="238"/>
      <c r="E97" s="244"/>
      <c r="F97" s="244"/>
      <c r="G97" s="244"/>
      <c r="H97" s="244"/>
      <c r="I97" s="244"/>
      <c r="J97" s="244"/>
      <c r="K97" s="251"/>
      <c r="L97" s="39"/>
    </row>
    <row r="98" spans="1:12" ht="24.95" customHeight="1">
      <c r="A98" s="39"/>
      <c r="B98" s="39"/>
      <c r="C98" s="194"/>
      <c r="D98" s="238"/>
      <c r="E98" s="244"/>
      <c r="F98" s="244"/>
      <c r="G98" s="244"/>
      <c r="H98" s="244"/>
      <c r="I98" s="244"/>
      <c r="J98" s="244"/>
      <c r="K98" s="251"/>
      <c r="L98" s="39"/>
    </row>
    <row r="99" spans="1:12" ht="24.95" customHeight="1">
      <c r="A99" s="39"/>
      <c r="B99" s="39"/>
      <c r="C99" s="194"/>
      <c r="D99" s="238"/>
      <c r="E99" s="244"/>
      <c r="F99" s="244"/>
      <c r="G99" s="244"/>
      <c r="H99" s="244"/>
      <c r="I99" s="244"/>
      <c r="J99" s="244"/>
      <c r="K99" s="251"/>
      <c r="L99" s="39"/>
    </row>
    <row r="100" spans="1:12" ht="24.95" customHeight="1">
      <c r="A100" s="39"/>
      <c r="B100" s="39"/>
      <c r="C100" s="194"/>
      <c r="D100" s="238"/>
      <c r="E100" s="244"/>
      <c r="F100" s="244"/>
      <c r="G100" s="244"/>
      <c r="H100" s="244"/>
      <c r="I100" s="244"/>
      <c r="J100" s="244"/>
      <c r="K100" s="251"/>
      <c r="L100" s="39"/>
    </row>
    <row r="101" spans="1:12" ht="24.95" customHeight="1">
      <c r="A101" s="39"/>
      <c r="B101" s="39"/>
      <c r="C101" s="194"/>
      <c r="D101" s="238"/>
      <c r="E101" s="244"/>
      <c r="F101" s="244"/>
      <c r="G101" s="244"/>
      <c r="H101" s="244"/>
      <c r="I101" s="244"/>
      <c r="J101" s="244"/>
      <c r="K101" s="251"/>
      <c r="L101" s="39"/>
    </row>
    <row r="102" spans="1:12" ht="24.95" customHeight="1">
      <c r="A102" s="39"/>
      <c r="B102" s="39"/>
      <c r="C102" s="194"/>
      <c r="D102" s="238"/>
      <c r="E102" s="244"/>
      <c r="F102" s="244"/>
      <c r="G102" s="244"/>
      <c r="H102" s="244"/>
      <c r="I102" s="244"/>
      <c r="J102" s="244"/>
      <c r="K102" s="251"/>
      <c r="L102" s="39"/>
    </row>
    <row r="103" spans="1:12" ht="24.95" customHeight="1">
      <c r="A103" s="39"/>
      <c r="B103" s="39"/>
      <c r="C103" s="194"/>
      <c r="D103" s="238"/>
      <c r="E103" s="244"/>
      <c r="F103" s="244"/>
      <c r="G103" s="244"/>
      <c r="H103" s="244"/>
      <c r="I103" s="244"/>
      <c r="J103" s="244"/>
      <c r="K103" s="251"/>
      <c r="L103" s="39"/>
    </row>
    <row r="104" spans="1:12" ht="24.95" customHeight="1">
      <c r="A104" s="39"/>
      <c r="B104" s="39"/>
      <c r="C104" s="194"/>
      <c r="D104" s="238"/>
      <c r="E104" s="244"/>
      <c r="F104" s="244"/>
      <c r="G104" s="244"/>
      <c r="H104" s="244"/>
      <c r="I104" s="244"/>
      <c r="J104" s="244"/>
      <c r="K104" s="251"/>
      <c r="L104" s="39"/>
    </row>
  </sheetData>
  <mergeCells count="14">
    <mergeCell ref="A30:B30"/>
    <mergeCell ref="A55:B55"/>
    <mergeCell ref="L3:L4"/>
    <mergeCell ref="A5:B5"/>
    <mergeCell ref="A6:B6"/>
    <mergeCell ref="I3:J3"/>
    <mergeCell ref="K3:K4"/>
    <mergeCell ref="D3:D4"/>
    <mergeCell ref="E3:F3"/>
    <mergeCell ref="G3:H3"/>
    <mergeCell ref="B2:B4"/>
    <mergeCell ref="A2:A4"/>
    <mergeCell ref="C2:C4"/>
    <mergeCell ref="D2:K2"/>
  </mergeCells>
  <phoneticPr fontId="4" type="noConversion"/>
  <printOptions horizontalCentered="1"/>
  <pageMargins left="0.19685039370078741" right="0.19685039370078741" top="0.59055118110236227" bottom="0.39370078740157483" header="0.51181102362204722" footer="0.27559055118110237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T26"/>
  <sheetViews>
    <sheetView view="pageBreakPreview" topLeftCell="D1" zoomScale="80" zoomScaleNormal="90" zoomScaleSheetLayoutView="80" workbookViewId="0">
      <pane xSplit="3" ySplit="3" topLeftCell="G4" activePane="bottomRight" state="frozen"/>
      <selection activeCell="D1" sqref="D1"/>
      <selection pane="topRight" activeCell="G1" sqref="G1"/>
      <selection pane="bottomLeft" activeCell="D6" sqref="D6"/>
      <selection pane="bottomRight" activeCell="K20" sqref="K20"/>
    </sheetView>
  </sheetViews>
  <sheetFormatPr defaultColWidth="8.88671875" defaultRowHeight="11.25"/>
  <cols>
    <col min="1" max="1" width="4.6640625" style="22" hidden="1" customWidth="1"/>
    <col min="2" max="2" width="6.5546875" style="23" hidden="1" customWidth="1"/>
    <col min="3" max="3" width="10.77734375" style="23" hidden="1" customWidth="1"/>
    <col min="4" max="5" width="25.77734375" style="23" customWidth="1"/>
    <col min="6" max="6" width="4.5546875" style="83" customWidth="1"/>
    <col min="7" max="7" width="10.77734375" style="25" customWidth="1"/>
    <col min="8" max="8" width="5.77734375" style="25" customWidth="1"/>
    <col min="9" max="9" width="10.77734375" style="25" customWidth="1"/>
    <col min="10" max="10" width="15" style="83" customWidth="1"/>
    <col min="11" max="11" width="10.77734375" style="25" customWidth="1"/>
    <col min="12" max="12" width="5.44140625" style="25" customWidth="1"/>
    <col min="13" max="13" width="10.77734375" style="25" customWidth="1"/>
    <col min="14" max="14" width="16.88671875" style="84" customWidth="1"/>
    <col min="15" max="15" width="15.88671875" style="22" customWidth="1"/>
    <col min="16" max="16" width="8.88671875" style="22" customWidth="1"/>
    <col min="17" max="17" width="17.109375" style="22" customWidth="1"/>
    <col min="18" max="19" width="8.88671875" style="22" customWidth="1"/>
    <col min="20" max="31" width="11.77734375" style="22" customWidth="1"/>
    <col min="32" max="232" width="8.88671875" style="22"/>
    <col min="233" max="235" width="0" style="22" hidden="1" customWidth="1"/>
    <col min="236" max="237" width="24.33203125" style="22" customWidth="1"/>
    <col min="238" max="238" width="4.5546875" style="22" customWidth="1"/>
    <col min="239" max="239" width="10.109375" style="22" customWidth="1"/>
    <col min="240" max="240" width="9.33203125" style="22" customWidth="1"/>
    <col min="241" max="241" width="10" style="22" customWidth="1"/>
    <col min="242" max="242" width="5.21875" style="22" customWidth="1"/>
    <col min="243" max="243" width="0" style="22" hidden="1" customWidth="1"/>
    <col min="244" max="244" width="14.109375" style="22" customWidth="1"/>
    <col min="245" max="245" width="7.21875" style="22" customWidth="1"/>
    <col min="246" max="246" width="5.44140625" style="22" customWidth="1"/>
    <col min="247" max="247" width="8.77734375" style="22" customWidth="1"/>
    <col min="248" max="250" width="0" style="22" hidden="1" customWidth="1"/>
    <col min="251" max="251" width="9.21875" style="22" customWidth="1"/>
    <col min="252" max="252" width="11.109375" style="22" customWidth="1"/>
    <col min="253" max="257" width="0" style="22" hidden="1" customWidth="1"/>
    <col min="258" max="261" width="8.88671875" style="22"/>
    <col min="262" max="287" width="11.77734375" style="22" customWidth="1"/>
    <col min="288" max="488" width="8.88671875" style="22"/>
    <col min="489" max="491" width="0" style="22" hidden="1" customWidth="1"/>
    <col min="492" max="493" width="24.33203125" style="22" customWidth="1"/>
    <col min="494" max="494" width="4.5546875" style="22" customWidth="1"/>
    <col min="495" max="495" width="10.109375" style="22" customWidth="1"/>
    <col min="496" max="496" width="9.33203125" style="22" customWidth="1"/>
    <col min="497" max="497" width="10" style="22" customWidth="1"/>
    <col min="498" max="498" width="5.21875" style="22" customWidth="1"/>
    <col min="499" max="499" width="0" style="22" hidden="1" customWidth="1"/>
    <col min="500" max="500" width="14.109375" style="22" customWidth="1"/>
    <col min="501" max="501" width="7.21875" style="22" customWidth="1"/>
    <col min="502" max="502" width="5.44140625" style="22" customWidth="1"/>
    <col min="503" max="503" width="8.77734375" style="22" customWidth="1"/>
    <col min="504" max="506" width="0" style="22" hidden="1" customWidth="1"/>
    <col min="507" max="507" width="9.21875" style="22" customWidth="1"/>
    <col min="508" max="508" width="11.109375" style="22" customWidth="1"/>
    <col min="509" max="513" width="0" style="22" hidden="1" customWidth="1"/>
    <col min="514" max="517" width="8.88671875" style="22"/>
    <col min="518" max="543" width="11.77734375" style="22" customWidth="1"/>
    <col min="544" max="744" width="8.88671875" style="22"/>
    <col min="745" max="747" width="0" style="22" hidden="1" customWidth="1"/>
    <col min="748" max="749" width="24.33203125" style="22" customWidth="1"/>
    <col min="750" max="750" width="4.5546875" style="22" customWidth="1"/>
    <col min="751" max="751" width="10.109375" style="22" customWidth="1"/>
    <col min="752" max="752" width="9.33203125" style="22" customWidth="1"/>
    <col min="753" max="753" width="10" style="22" customWidth="1"/>
    <col min="754" max="754" width="5.21875" style="22" customWidth="1"/>
    <col min="755" max="755" width="0" style="22" hidden="1" customWidth="1"/>
    <col min="756" max="756" width="14.109375" style="22" customWidth="1"/>
    <col min="757" max="757" width="7.21875" style="22" customWidth="1"/>
    <col min="758" max="758" width="5.44140625" style="22" customWidth="1"/>
    <col min="759" max="759" width="8.77734375" style="22" customWidth="1"/>
    <col min="760" max="762" width="0" style="22" hidden="1" customWidth="1"/>
    <col min="763" max="763" width="9.21875" style="22" customWidth="1"/>
    <col min="764" max="764" width="11.109375" style="22" customWidth="1"/>
    <col min="765" max="769" width="0" style="22" hidden="1" customWidth="1"/>
    <col min="770" max="773" width="8.88671875" style="22"/>
    <col min="774" max="799" width="11.77734375" style="22" customWidth="1"/>
    <col min="800" max="1000" width="8.88671875" style="22"/>
    <col min="1001" max="1003" width="0" style="22" hidden="1" customWidth="1"/>
    <col min="1004" max="1005" width="24.33203125" style="22" customWidth="1"/>
    <col min="1006" max="1006" width="4.5546875" style="22" customWidth="1"/>
    <col min="1007" max="1007" width="10.109375" style="22" customWidth="1"/>
    <col min="1008" max="1008" width="9.33203125" style="22" customWidth="1"/>
    <col min="1009" max="1009" width="10" style="22" customWidth="1"/>
    <col min="1010" max="1010" width="5.21875" style="22" customWidth="1"/>
    <col min="1011" max="1011" width="0" style="22" hidden="1" customWidth="1"/>
    <col min="1012" max="1012" width="14.109375" style="22" customWidth="1"/>
    <col min="1013" max="1013" width="7.21875" style="22" customWidth="1"/>
    <col min="1014" max="1014" width="5.44140625" style="22" customWidth="1"/>
    <col min="1015" max="1015" width="8.77734375" style="22" customWidth="1"/>
    <col min="1016" max="1018" width="0" style="22" hidden="1" customWidth="1"/>
    <col min="1019" max="1019" width="9.21875" style="22" customWidth="1"/>
    <col min="1020" max="1020" width="11.109375" style="22" customWidth="1"/>
    <col min="1021" max="1025" width="0" style="22" hidden="1" customWidth="1"/>
    <col min="1026" max="1029" width="8.88671875" style="22"/>
    <col min="1030" max="1055" width="11.77734375" style="22" customWidth="1"/>
    <col min="1056" max="1256" width="8.88671875" style="22"/>
    <col min="1257" max="1259" width="0" style="22" hidden="1" customWidth="1"/>
    <col min="1260" max="1261" width="24.33203125" style="22" customWidth="1"/>
    <col min="1262" max="1262" width="4.5546875" style="22" customWidth="1"/>
    <col min="1263" max="1263" width="10.109375" style="22" customWidth="1"/>
    <col min="1264" max="1264" width="9.33203125" style="22" customWidth="1"/>
    <col min="1265" max="1265" width="10" style="22" customWidth="1"/>
    <col min="1266" max="1266" width="5.21875" style="22" customWidth="1"/>
    <col min="1267" max="1267" width="0" style="22" hidden="1" customWidth="1"/>
    <col min="1268" max="1268" width="14.109375" style="22" customWidth="1"/>
    <col min="1269" max="1269" width="7.21875" style="22" customWidth="1"/>
    <col min="1270" max="1270" width="5.44140625" style="22" customWidth="1"/>
    <col min="1271" max="1271" width="8.77734375" style="22" customWidth="1"/>
    <col min="1272" max="1274" width="0" style="22" hidden="1" customWidth="1"/>
    <col min="1275" max="1275" width="9.21875" style="22" customWidth="1"/>
    <col min="1276" max="1276" width="11.109375" style="22" customWidth="1"/>
    <col min="1277" max="1281" width="0" style="22" hidden="1" customWidth="1"/>
    <col min="1282" max="1285" width="8.88671875" style="22"/>
    <col min="1286" max="1311" width="11.77734375" style="22" customWidth="1"/>
    <col min="1312" max="1512" width="8.88671875" style="22"/>
    <col min="1513" max="1515" width="0" style="22" hidden="1" customWidth="1"/>
    <col min="1516" max="1517" width="24.33203125" style="22" customWidth="1"/>
    <col min="1518" max="1518" width="4.5546875" style="22" customWidth="1"/>
    <col min="1519" max="1519" width="10.109375" style="22" customWidth="1"/>
    <col min="1520" max="1520" width="9.33203125" style="22" customWidth="1"/>
    <col min="1521" max="1521" width="10" style="22" customWidth="1"/>
    <col min="1522" max="1522" width="5.21875" style="22" customWidth="1"/>
    <col min="1523" max="1523" width="0" style="22" hidden="1" customWidth="1"/>
    <col min="1524" max="1524" width="14.109375" style="22" customWidth="1"/>
    <col min="1525" max="1525" width="7.21875" style="22" customWidth="1"/>
    <col min="1526" max="1526" width="5.44140625" style="22" customWidth="1"/>
    <col min="1527" max="1527" width="8.77734375" style="22" customWidth="1"/>
    <col min="1528" max="1530" width="0" style="22" hidden="1" customWidth="1"/>
    <col min="1531" max="1531" width="9.21875" style="22" customWidth="1"/>
    <col min="1532" max="1532" width="11.109375" style="22" customWidth="1"/>
    <col min="1533" max="1537" width="0" style="22" hidden="1" customWidth="1"/>
    <col min="1538" max="1541" width="8.88671875" style="22"/>
    <col min="1542" max="1567" width="11.77734375" style="22" customWidth="1"/>
    <col min="1568" max="1768" width="8.88671875" style="22"/>
    <col min="1769" max="1771" width="0" style="22" hidden="1" customWidth="1"/>
    <col min="1772" max="1773" width="24.33203125" style="22" customWidth="1"/>
    <col min="1774" max="1774" width="4.5546875" style="22" customWidth="1"/>
    <col min="1775" max="1775" width="10.109375" style="22" customWidth="1"/>
    <col min="1776" max="1776" width="9.33203125" style="22" customWidth="1"/>
    <col min="1777" max="1777" width="10" style="22" customWidth="1"/>
    <col min="1778" max="1778" width="5.21875" style="22" customWidth="1"/>
    <col min="1779" max="1779" width="0" style="22" hidden="1" customWidth="1"/>
    <col min="1780" max="1780" width="14.109375" style="22" customWidth="1"/>
    <col min="1781" max="1781" width="7.21875" style="22" customWidth="1"/>
    <col min="1782" max="1782" width="5.44140625" style="22" customWidth="1"/>
    <col min="1783" max="1783" width="8.77734375" style="22" customWidth="1"/>
    <col min="1784" max="1786" width="0" style="22" hidden="1" customWidth="1"/>
    <col min="1787" max="1787" width="9.21875" style="22" customWidth="1"/>
    <col min="1788" max="1788" width="11.109375" style="22" customWidth="1"/>
    <col min="1789" max="1793" width="0" style="22" hidden="1" customWidth="1"/>
    <col min="1794" max="1797" width="8.88671875" style="22"/>
    <col min="1798" max="1823" width="11.77734375" style="22" customWidth="1"/>
    <col min="1824" max="2024" width="8.88671875" style="22"/>
    <col min="2025" max="2027" width="0" style="22" hidden="1" customWidth="1"/>
    <col min="2028" max="2029" width="24.33203125" style="22" customWidth="1"/>
    <col min="2030" max="2030" width="4.5546875" style="22" customWidth="1"/>
    <col min="2031" max="2031" width="10.109375" style="22" customWidth="1"/>
    <col min="2032" max="2032" width="9.33203125" style="22" customWidth="1"/>
    <col min="2033" max="2033" width="10" style="22" customWidth="1"/>
    <col min="2034" max="2034" width="5.21875" style="22" customWidth="1"/>
    <col min="2035" max="2035" width="0" style="22" hidden="1" customWidth="1"/>
    <col min="2036" max="2036" width="14.109375" style="22" customWidth="1"/>
    <col min="2037" max="2037" width="7.21875" style="22" customWidth="1"/>
    <col min="2038" max="2038" width="5.44140625" style="22" customWidth="1"/>
    <col min="2039" max="2039" width="8.77734375" style="22" customWidth="1"/>
    <col min="2040" max="2042" width="0" style="22" hidden="1" customWidth="1"/>
    <col min="2043" max="2043" width="9.21875" style="22" customWidth="1"/>
    <col min="2044" max="2044" width="11.109375" style="22" customWidth="1"/>
    <col min="2045" max="2049" width="0" style="22" hidden="1" customWidth="1"/>
    <col min="2050" max="2053" width="8.88671875" style="22"/>
    <col min="2054" max="2079" width="11.77734375" style="22" customWidth="1"/>
    <col min="2080" max="2280" width="8.88671875" style="22"/>
    <col min="2281" max="2283" width="0" style="22" hidden="1" customWidth="1"/>
    <col min="2284" max="2285" width="24.33203125" style="22" customWidth="1"/>
    <col min="2286" max="2286" width="4.5546875" style="22" customWidth="1"/>
    <col min="2287" max="2287" width="10.109375" style="22" customWidth="1"/>
    <col min="2288" max="2288" width="9.33203125" style="22" customWidth="1"/>
    <col min="2289" max="2289" width="10" style="22" customWidth="1"/>
    <col min="2290" max="2290" width="5.21875" style="22" customWidth="1"/>
    <col min="2291" max="2291" width="0" style="22" hidden="1" customWidth="1"/>
    <col min="2292" max="2292" width="14.109375" style="22" customWidth="1"/>
    <col min="2293" max="2293" width="7.21875" style="22" customWidth="1"/>
    <col min="2294" max="2294" width="5.44140625" style="22" customWidth="1"/>
    <col min="2295" max="2295" width="8.77734375" style="22" customWidth="1"/>
    <col min="2296" max="2298" width="0" style="22" hidden="1" customWidth="1"/>
    <col min="2299" max="2299" width="9.21875" style="22" customWidth="1"/>
    <col min="2300" max="2300" width="11.109375" style="22" customWidth="1"/>
    <col min="2301" max="2305" width="0" style="22" hidden="1" customWidth="1"/>
    <col min="2306" max="2309" width="8.88671875" style="22"/>
    <col min="2310" max="2335" width="11.77734375" style="22" customWidth="1"/>
    <col min="2336" max="2536" width="8.88671875" style="22"/>
    <col min="2537" max="2539" width="0" style="22" hidden="1" customWidth="1"/>
    <col min="2540" max="2541" width="24.33203125" style="22" customWidth="1"/>
    <col min="2542" max="2542" width="4.5546875" style="22" customWidth="1"/>
    <col min="2543" max="2543" width="10.109375" style="22" customWidth="1"/>
    <col min="2544" max="2544" width="9.33203125" style="22" customWidth="1"/>
    <col min="2545" max="2545" width="10" style="22" customWidth="1"/>
    <col min="2546" max="2546" width="5.21875" style="22" customWidth="1"/>
    <col min="2547" max="2547" width="0" style="22" hidden="1" customWidth="1"/>
    <col min="2548" max="2548" width="14.109375" style="22" customWidth="1"/>
    <col min="2549" max="2549" width="7.21875" style="22" customWidth="1"/>
    <col min="2550" max="2550" width="5.44140625" style="22" customWidth="1"/>
    <col min="2551" max="2551" width="8.77734375" style="22" customWidth="1"/>
    <col min="2552" max="2554" width="0" style="22" hidden="1" customWidth="1"/>
    <col min="2555" max="2555" width="9.21875" style="22" customWidth="1"/>
    <col min="2556" max="2556" width="11.109375" style="22" customWidth="1"/>
    <col min="2557" max="2561" width="0" style="22" hidden="1" customWidth="1"/>
    <col min="2562" max="2565" width="8.88671875" style="22"/>
    <col min="2566" max="2591" width="11.77734375" style="22" customWidth="1"/>
    <col min="2592" max="2792" width="8.88671875" style="22"/>
    <col min="2793" max="2795" width="0" style="22" hidden="1" customWidth="1"/>
    <col min="2796" max="2797" width="24.33203125" style="22" customWidth="1"/>
    <col min="2798" max="2798" width="4.5546875" style="22" customWidth="1"/>
    <col min="2799" max="2799" width="10.109375" style="22" customWidth="1"/>
    <col min="2800" max="2800" width="9.33203125" style="22" customWidth="1"/>
    <col min="2801" max="2801" width="10" style="22" customWidth="1"/>
    <col min="2802" max="2802" width="5.21875" style="22" customWidth="1"/>
    <col min="2803" max="2803" width="0" style="22" hidden="1" customWidth="1"/>
    <col min="2804" max="2804" width="14.109375" style="22" customWidth="1"/>
    <col min="2805" max="2805" width="7.21875" style="22" customWidth="1"/>
    <col min="2806" max="2806" width="5.44140625" style="22" customWidth="1"/>
    <col min="2807" max="2807" width="8.77734375" style="22" customWidth="1"/>
    <col min="2808" max="2810" width="0" style="22" hidden="1" customWidth="1"/>
    <col min="2811" max="2811" width="9.21875" style="22" customWidth="1"/>
    <col min="2812" max="2812" width="11.109375" style="22" customWidth="1"/>
    <col min="2813" max="2817" width="0" style="22" hidden="1" customWidth="1"/>
    <col min="2818" max="2821" width="8.88671875" style="22"/>
    <col min="2822" max="2847" width="11.77734375" style="22" customWidth="1"/>
    <col min="2848" max="3048" width="8.88671875" style="22"/>
    <col min="3049" max="3051" width="0" style="22" hidden="1" customWidth="1"/>
    <col min="3052" max="3053" width="24.33203125" style="22" customWidth="1"/>
    <col min="3054" max="3054" width="4.5546875" style="22" customWidth="1"/>
    <col min="3055" max="3055" width="10.109375" style="22" customWidth="1"/>
    <col min="3056" max="3056" width="9.33203125" style="22" customWidth="1"/>
    <col min="3057" max="3057" width="10" style="22" customWidth="1"/>
    <col min="3058" max="3058" width="5.21875" style="22" customWidth="1"/>
    <col min="3059" max="3059" width="0" style="22" hidden="1" customWidth="1"/>
    <col min="3060" max="3060" width="14.109375" style="22" customWidth="1"/>
    <col min="3061" max="3061" width="7.21875" style="22" customWidth="1"/>
    <col min="3062" max="3062" width="5.44140625" style="22" customWidth="1"/>
    <col min="3063" max="3063" width="8.77734375" style="22" customWidth="1"/>
    <col min="3064" max="3066" width="0" style="22" hidden="1" customWidth="1"/>
    <col min="3067" max="3067" width="9.21875" style="22" customWidth="1"/>
    <col min="3068" max="3068" width="11.109375" style="22" customWidth="1"/>
    <col min="3069" max="3073" width="0" style="22" hidden="1" customWidth="1"/>
    <col min="3074" max="3077" width="8.88671875" style="22"/>
    <col min="3078" max="3103" width="11.77734375" style="22" customWidth="1"/>
    <col min="3104" max="3304" width="8.88671875" style="22"/>
    <col min="3305" max="3307" width="0" style="22" hidden="1" customWidth="1"/>
    <col min="3308" max="3309" width="24.33203125" style="22" customWidth="1"/>
    <col min="3310" max="3310" width="4.5546875" style="22" customWidth="1"/>
    <col min="3311" max="3311" width="10.109375" style="22" customWidth="1"/>
    <col min="3312" max="3312" width="9.33203125" style="22" customWidth="1"/>
    <col min="3313" max="3313" width="10" style="22" customWidth="1"/>
    <col min="3314" max="3314" width="5.21875" style="22" customWidth="1"/>
    <col min="3315" max="3315" width="0" style="22" hidden="1" customWidth="1"/>
    <col min="3316" max="3316" width="14.109375" style="22" customWidth="1"/>
    <col min="3317" max="3317" width="7.21875" style="22" customWidth="1"/>
    <col min="3318" max="3318" width="5.44140625" style="22" customWidth="1"/>
    <col min="3319" max="3319" width="8.77734375" style="22" customWidth="1"/>
    <col min="3320" max="3322" width="0" style="22" hidden="1" customWidth="1"/>
    <col min="3323" max="3323" width="9.21875" style="22" customWidth="1"/>
    <col min="3324" max="3324" width="11.109375" style="22" customWidth="1"/>
    <col min="3325" max="3329" width="0" style="22" hidden="1" customWidth="1"/>
    <col min="3330" max="3333" width="8.88671875" style="22"/>
    <col min="3334" max="3359" width="11.77734375" style="22" customWidth="1"/>
    <col min="3360" max="3560" width="8.88671875" style="22"/>
    <col min="3561" max="3563" width="0" style="22" hidden="1" customWidth="1"/>
    <col min="3564" max="3565" width="24.33203125" style="22" customWidth="1"/>
    <col min="3566" max="3566" width="4.5546875" style="22" customWidth="1"/>
    <col min="3567" max="3567" width="10.109375" style="22" customWidth="1"/>
    <col min="3568" max="3568" width="9.33203125" style="22" customWidth="1"/>
    <col min="3569" max="3569" width="10" style="22" customWidth="1"/>
    <col min="3570" max="3570" width="5.21875" style="22" customWidth="1"/>
    <col min="3571" max="3571" width="0" style="22" hidden="1" customWidth="1"/>
    <col min="3572" max="3572" width="14.109375" style="22" customWidth="1"/>
    <col min="3573" max="3573" width="7.21875" style="22" customWidth="1"/>
    <col min="3574" max="3574" width="5.44140625" style="22" customWidth="1"/>
    <col min="3575" max="3575" width="8.77734375" style="22" customWidth="1"/>
    <col min="3576" max="3578" width="0" style="22" hidden="1" customWidth="1"/>
    <col min="3579" max="3579" width="9.21875" style="22" customWidth="1"/>
    <col min="3580" max="3580" width="11.109375" style="22" customWidth="1"/>
    <col min="3581" max="3585" width="0" style="22" hidden="1" customWidth="1"/>
    <col min="3586" max="3589" width="8.88671875" style="22"/>
    <col min="3590" max="3615" width="11.77734375" style="22" customWidth="1"/>
    <col min="3616" max="3816" width="8.88671875" style="22"/>
    <col min="3817" max="3819" width="0" style="22" hidden="1" customWidth="1"/>
    <col min="3820" max="3821" width="24.33203125" style="22" customWidth="1"/>
    <col min="3822" max="3822" width="4.5546875" style="22" customWidth="1"/>
    <col min="3823" max="3823" width="10.109375" style="22" customWidth="1"/>
    <col min="3824" max="3824" width="9.33203125" style="22" customWidth="1"/>
    <col min="3825" max="3825" width="10" style="22" customWidth="1"/>
    <col min="3826" max="3826" width="5.21875" style="22" customWidth="1"/>
    <col min="3827" max="3827" width="0" style="22" hidden="1" customWidth="1"/>
    <col min="3828" max="3828" width="14.109375" style="22" customWidth="1"/>
    <col min="3829" max="3829" width="7.21875" style="22" customWidth="1"/>
    <col min="3830" max="3830" width="5.44140625" style="22" customWidth="1"/>
    <col min="3831" max="3831" width="8.77734375" style="22" customWidth="1"/>
    <col min="3832" max="3834" width="0" style="22" hidden="1" customWidth="1"/>
    <col min="3835" max="3835" width="9.21875" style="22" customWidth="1"/>
    <col min="3836" max="3836" width="11.109375" style="22" customWidth="1"/>
    <col min="3837" max="3841" width="0" style="22" hidden="1" customWidth="1"/>
    <col min="3842" max="3845" width="8.88671875" style="22"/>
    <col min="3846" max="3871" width="11.77734375" style="22" customWidth="1"/>
    <col min="3872" max="4072" width="8.88671875" style="22"/>
    <col min="4073" max="4075" width="0" style="22" hidden="1" customWidth="1"/>
    <col min="4076" max="4077" width="24.33203125" style="22" customWidth="1"/>
    <col min="4078" max="4078" width="4.5546875" style="22" customWidth="1"/>
    <col min="4079" max="4079" width="10.109375" style="22" customWidth="1"/>
    <col min="4080" max="4080" width="9.33203125" style="22" customWidth="1"/>
    <col min="4081" max="4081" width="10" style="22" customWidth="1"/>
    <col min="4082" max="4082" width="5.21875" style="22" customWidth="1"/>
    <col min="4083" max="4083" width="0" style="22" hidden="1" customWidth="1"/>
    <col min="4084" max="4084" width="14.109375" style="22" customWidth="1"/>
    <col min="4085" max="4085" width="7.21875" style="22" customWidth="1"/>
    <col min="4086" max="4086" width="5.44140625" style="22" customWidth="1"/>
    <col min="4087" max="4087" width="8.77734375" style="22" customWidth="1"/>
    <col min="4088" max="4090" width="0" style="22" hidden="1" customWidth="1"/>
    <col min="4091" max="4091" width="9.21875" style="22" customWidth="1"/>
    <col min="4092" max="4092" width="11.109375" style="22" customWidth="1"/>
    <col min="4093" max="4097" width="0" style="22" hidden="1" customWidth="1"/>
    <col min="4098" max="4101" width="8.88671875" style="22"/>
    <col min="4102" max="4127" width="11.77734375" style="22" customWidth="1"/>
    <col min="4128" max="4328" width="8.88671875" style="22"/>
    <col min="4329" max="4331" width="0" style="22" hidden="1" customWidth="1"/>
    <col min="4332" max="4333" width="24.33203125" style="22" customWidth="1"/>
    <col min="4334" max="4334" width="4.5546875" style="22" customWidth="1"/>
    <col min="4335" max="4335" width="10.109375" style="22" customWidth="1"/>
    <col min="4336" max="4336" width="9.33203125" style="22" customWidth="1"/>
    <col min="4337" max="4337" width="10" style="22" customWidth="1"/>
    <col min="4338" max="4338" width="5.21875" style="22" customWidth="1"/>
    <col min="4339" max="4339" width="0" style="22" hidden="1" customWidth="1"/>
    <col min="4340" max="4340" width="14.109375" style="22" customWidth="1"/>
    <col min="4341" max="4341" width="7.21875" style="22" customWidth="1"/>
    <col min="4342" max="4342" width="5.44140625" style="22" customWidth="1"/>
    <col min="4343" max="4343" width="8.77734375" style="22" customWidth="1"/>
    <col min="4344" max="4346" width="0" style="22" hidden="1" customWidth="1"/>
    <col min="4347" max="4347" width="9.21875" style="22" customWidth="1"/>
    <col min="4348" max="4348" width="11.109375" style="22" customWidth="1"/>
    <col min="4349" max="4353" width="0" style="22" hidden="1" customWidth="1"/>
    <col min="4354" max="4357" width="8.88671875" style="22"/>
    <col min="4358" max="4383" width="11.77734375" style="22" customWidth="1"/>
    <col min="4384" max="4584" width="8.88671875" style="22"/>
    <col min="4585" max="4587" width="0" style="22" hidden="1" customWidth="1"/>
    <col min="4588" max="4589" width="24.33203125" style="22" customWidth="1"/>
    <col min="4590" max="4590" width="4.5546875" style="22" customWidth="1"/>
    <col min="4591" max="4591" width="10.109375" style="22" customWidth="1"/>
    <col min="4592" max="4592" width="9.33203125" style="22" customWidth="1"/>
    <col min="4593" max="4593" width="10" style="22" customWidth="1"/>
    <col min="4594" max="4594" width="5.21875" style="22" customWidth="1"/>
    <col min="4595" max="4595" width="0" style="22" hidden="1" customWidth="1"/>
    <col min="4596" max="4596" width="14.109375" style="22" customWidth="1"/>
    <col min="4597" max="4597" width="7.21875" style="22" customWidth="1"/>
    <col min="4598" max="4598" width="5.44140625" style="22" customWidth="1"/>
    <col min="4599" max="4599" width="8.77734375" style="22" customWidth="1"/>
    <col min="4600" max="4602" width="0" style="22" hidden="1" customWidth="1"/>
    <col min="4603" max="4603" width="9.21875" style="22" customWidth="1"/>
    <col min="4604" max="4604" width="11.109375" style="22" customWidth="1"/>
    <col min="4605" max="4609" width="0" style="22" hidden="1" customWidth="1"/>
    <col min="4610" max="4613" width="8.88671875" style="22"/>
    <col min="4614" max="4639" width="11.77734375" style="22" customWidth="1"/>
    <col min="4640" max="4840" width="8.88671875" style="22"/>
    <col min="4841" max="4843" width="0" style="22" hidden="1" customWidth="1"/>
    <col min="4844" max="4845" width="24.33203125" style="22" customWidth="1"/>
    <col min="4846" max="4846" width="4.5546875" style="22" customWidth="1"/>
    <col min="4847" max="4847" width="10.109375" style="22" customWidth="1"/>
    <col min="4848" max="4848" width="9.33203125" style="22" customWidth="1"/>
    <col min="4849" max="4849" width="10" style="22" customWidth="1"/>
    <col min="4850" max="4850" width="5.21875" style="22" customWidth="1"/>
    <col min="4851" max="4851" width="0" style="22" hidden="1" customWidth="1"/>
    <col min="4852" max="4852" width="14.109375" style="22" customWidth="1"/>
    <col min="4853" max="4853" width="7.21875" style="22" customWidth="1"/>
    <col min="4854" max="4854" width="5.44140625" style="22" customWidth="1"/>
    <col min="4855" max="4855" width="8.77734375" style="22" customWidth="1"/>
    <col min="4856" max="4858" width="0" style="22" hidden="1" customWidth="1"/>
    <col min="4859" max="4859" width="9.21875" style="22" customWidth="1"/>
    <col min="4860" max="4860" width="11.109375" style="22" customWidth="1"/>
    <col min="4861" max="4865" width="0" style="22" hidden="1" customWidth="1"/>
    <col min="4866" max="4869" width="8.88671875" style="22"/>
    <col min="4870" max="4895" width="11.77734375" style="22" customWidth="1"/>
    <col min="4896" max="5096" width="8.88671875" style="22"/>
    <col min="5097" max="5099" width="0" style="22" hidden="1" customWidth="1"/>
    <col min="5100" max="5101" width="24.33203125" style="22" customWidth="1"/>
    <col min="5102" max="5102" width="4.5546875" style="22" customWidth="1"/>
    <col min="5103" max="5103" width="10.109375" style="22" customWidth="1"/>
    <col min="5104" max="5104" width="9.33203125" style="22" customWidth="1"/>
    <col min="5105" max="5105" width="10" style="22" customWidth="1"/>
    <col min="5106" max="5106" width="5.21875" style="22" customWidth="1"/>
    <col min="5107" max="5107" width="0" style="22" hidden="1" customWidth="1"/>
    <col min="5108" max="5108" width="14.109375" style="22" customWidth="1"/>
    <col min="5109" max="5109" width="7.21875" style="22" customWidth="1"/>
    <col min="5110" max="5110" width="5.44140625" style="22" customWidth="1"/>
    <col min="5111" max="5111" width="8.77734375" style="22" customWidth="1"/>
    <col min="5112" max="5114" width="0" style="22" hidden="1" customWidth="1"/>
    <col min="5115" max="5115" width="9.21875" style="22" customWidth="1"/>
    <col min="5116" max="5116" width="11.109375" style="22" customWidth="1"/>
    <col min="5117" max="5121" width="0" style="22" hidden="1" customWidth="1"/>
    <col min="5122" max="5125" width="8.88671875" style="22"/>
    <col min="5126" max="5151" width="11.77734375" style="22" customWidth="1"/>
    <col min="5152" max="5352" width="8.88671875" style="22"/>
    <col min="5353" max="5355" width="0" style="22" hidden="1" customWidth="1"/>
    <col min="5356" max="5357" width="24.33203125" style="22" customWidth="1"/>
    <col min="5358" max="5358" width="4.5546875" style="22" customWidth="1"/>
    <col min="5359" max="5359" width="10.109375" style="22" customWidth="1"/>
    <col min="5360" max="5360" width="9.33203125" style="22" customWidth="1"/>
    <col min="5361" max="5361" width="10" style="22" customWidth="1"/>
    <col min="5362" max="5362" width="5.21875" style="22" customWidth="1"/>
    <col min="5363" max="5363" width="0" style="22" hidden="1" customWidth="1"/>
    <col min="5364" max="5364" width="14.109375" style="22" customWidth="1"/>
    <col min="5365" max="5365" width="7.21875" style="22" customWidth="1"/>
    <col min="5366" max="5366" width="5.44140625" style="22" customWidth="1"/>
    <col min="5367" max="5367" width="8.77734375" style="22" customWidth="1"/>
    <col min="5368" max="5370" width="0" style="22" hidden="1" customWidth="1"/>
    <col min="5371" max="5371" width="9.21875" style="22" customWidth="1"/>
    <col min="5372" max="5372" width="11.109375" style="22" customWidth="1"/>
    <col min="5373" max="5377" width="0" style="22" hidden="1" customWidth="1"/>
    <col min="5378" max="5381" width="8.88671875" style="22"/>
    <col min="5382" max="5407" width="11.77734375" style="22" customWidth="1"/>
    <col min="5408" max="5608" width="8.88671875" style="22"/>
    <col min="5609" max="5611" width="0" style="22" hidden="1" customWidth="1"/>
    <col min="5612" max="5613" width="24.33203125" style="22" customWidth="1"/>
    <col min="5614" max="5614" width="4.5546875" style="22" customWidth="1"/>
    <col min="5615" max="5615" width="10.109375" style="22" customWidth="1"/>
    <col min="5616" max="5616" width="9.33203125" style="22" customWidth="1"/>
    <col min="5617" max="5617" width="10" style="22" customWidth="1"/>
    <col min="5618" max="5618" width="5.21875" style="22" customWidth="1"/>
    <col min="5619" max="5619" width="0" style="22" hidden="1" customWidth="1"/>
    <col min="5620" max="5620" width="14.109375" style="22" customWidth="1"/>
    <col min="5621" max="5621" width="7.21875" style="22" customWidth="1"/>
    <col min="5622" max="5622" width="5.44140625" style="22" customWidth="1"/>
    <col min="5623" max="5623" width="8.77734375" style="22" customWidth="1"/>
    <col min="5624" max="5626" width="0" style="22" hidden="1" customWidth="1"/>
    <col min="5627" max="5627" width="9.21875" style="22" customWidth="1"/>
    <col min="5628" max="5628" width="11.109375" style="22" customWidth="1"/>
    <col min="5629" max="5633" width="0" style="22" hidden="1" customWidth="1"/>
    <col min="5634" max="5637" width="8.88671875" style="22"/>
    <col min="5638" max="5663" width="11.77734375" style="22" customWidth="1"/>
    <col min="5664" max="5864" width="8.88671875" style="22"/>
    <col min="5865" max="5867" width="0" style="22" hidden="1" customWidth="1"/>
    <col min="5868" max="5869" width="24.33203125" style="22" customWidth="1"/>
    <col min="5870" max="5870" width="4.5546875" style="22" customWidth="1"/>
    <col min="5871" max="5871" width="10.109375" style="22" customWidth="1"/>
    <col min="5872" max="5872" width="9.33203125" style="22" customWidth="1"/>
    <col min="5873" max="5873" width="10" style="22" customWidth="1"/>
    <col min="5874" max="5874" width="5.21875" style="22" customWidth="1"/>
    <col min="5875" max="5875" width="0" style="22" hidden="1" customWidth="1"/>
    <col min="5876" max="5876" width="14.109375" style="22" customWidth="1"/>
    <col min="5877" max="5877" width="7.21875" style="22" customWidth="1"/>
    <col min="5878" max="5878" width="5.44140625" style="22" customWidth="1"/>
    <col min="5879" max="5879" width="8.77734375" style="22" customWidth="1"/>
    <col min="5880" max="5882" width="0" style="22" hidden="1" customWidth="1"/>
    <col min="5883" max="5883" width="9.21875" style="22" customWidth="1"/>
    <col min="5884" max="5884" width="11.109375" style="22" customWidth="1"/>
    <col min="5885" max="5889" width="0" style="22" hidden="1" customWidth="1"/>
    <col min="5890" max="5893" width="8.88671875" style="22"/>
    <col min="5894" max="5919" width="11.77734375" style="22" customWidth="1"/>
    <col min="5920" max="6120" width="8.88671875" style="22"/>
    <col min="6121" max="6123" width="0" style="22" hidden="1" customWidth="1"/>
    <col min="6124" max="6125" width="24.33203125" style="22" customWidth="1"/>
    <col min="6126" max="6126" width="4.5546875" style="22" customWidth="1"/>
    <col min="6127" max="6127" width="10.109375" style="22" customWidth="1"/>
    <col min="6128" max="6128" width="9.33203125" style="22" customWidth="1"/>
    <col min="6129" max="6129" width="10" style="22" customWidth="1"/>
    <col min="6130" max="6130" width="5.21875" style="22" customWidth="1"/>
    <col min="6131" max="6131" width="0" style="22" hidden="1" customWidth="1"/>
    <col min="6132" max="6132" width="14.109375" style="22" customWidth="1"/>
    <col min="6133" max="6133" width="7.21875" style="22" customWidth="1"/>
    <col min="6134" max="6134" width="5.44140625" style="22" customWidth="1"/>
    <col min="6135" max="6135" width="8.77734375" style="22" customWidth="1"/>
    <col min="6136" max="6138" width="0" style="22" hidden="1" customWidth="1"/>
    <col min="6139" max="6139" width="9.21875" style="22" customWidth="1"/>
    <col min="6140" max="6140" width="11.109375" style="22" customWidth="1"/>
    <col min="6141" max="6145" width="0" style="22" hidden="1" customWidth="1"/>
    <col min="6146" max="6149" width="8.88671875" style="22"/>
    <col min="6150" max="6175" width="11.77734375" style="22" customWidth="1"/>
    <col min="6176" max="6376" width="8.88671875" style="22"/>
    <col min="6377" max="6379" width="0" style="22" hidden="1" customWidth="1"/>
    <col min="6380" max="6381" width="24.33203125" style="22" customWidth="1"/>
    <col min="6382" max="6382" width="4.5546875" style="22" customWidth="1"/>
    <col min="6383" max="6383" width="10.109375" style="22" customWidth="1"/>
    <col min="6384" max="6384" width="9.33203125" style="22" customWidth="1"/>
    <col min="6385" max="6385" width="10" style="22" customWidth="1"/>
    <col min="6386" max="6386" width="5.21875" style="22" customWidth="1"/>
    <col min="6387" max="6387" width="0" style="22" hidden="1" customWidth="1"/>
    <col min="6388" max="6388" width="14.109375" style="22" customWidth="1"/>
    <col min="6389" max="6389" width="7.21875" style="22" customWidth="1"/>
    <col min="6390" max="6390" width="5.44140625" style="22" customWidth="1"/>
    <col min="6391" max="6391" width="8.77734375" style="22" customWidth="1"/>
    <col min="6392" max="6394" width="0" style="22" hidden="1" customWidth="1"/>
    <col min="6395" max="6395" width="9.21875" style="22" customWidth="1"/>
    <col min="6396" max="6396" width="11.109375" style="22" customWidth="1"/>
    <col min="6397" max="6401" width="0" style="22" hidden="1" customWidth="1"/>
    <col min="6402" max="6405" width="8.88671875" style="22"/>
    <col min="6406" max="6431" width="11.77734375" style="22" customWidth="1"/>
    <col min="6432" max="6632" width="8.88671875" style="22"/>
    <col min="6633" max="6635" width="0" style="22" hidden="1" customWidth="1"/>
    <col min="6636" max="6637" width="24.33203125" style="22" customWidth="1"/>
    <col min="6638" max="6638" width="4.5546875" style="22" customWidth="1"/>
    <col min="6639" max="6639" width="10.109375" style="22" customWidth="1"/>
    <col min="6640" max="6640" width="9.33203125" style="22" customWidth="1"/>
    <col min="6641" max="6641" width="10" style="22" customWidth="1"/>
    <col min="6642" max="6642" width="5.21875" style="22" customWidth="1"/>
    <col min="6643" max="6643" width="0" style="22" hidden="1" customWidth="1"/>
    <col min="6644" max="6644" width="14.109375" style="22" customWidth="1"/>
    <col min="6645" max="6645" width="7.21875" style="22" customWidth="1"/>
    <col min="6646" max="6646" width="5.44140625" style="22" customWidth="1"/>
    <col min="6647" max="6647" width="8.77734375" style="22" customWidth="1"/>
    <col min="6648" max="6650" width="0" style="22" hidden="1" customWidth="1"/>
    <col min="6651" max="6651" width="9.21875" style="22" customWidth="1"/>
    <col min="6652" max="6652" width="11.109375" style="22" customWidth="1"/>
    <col min="6653" max="6657" width="0" style="22" hidden="1" customWidth="1"/>
    <col min="6658" max="6661" width="8.88671875" style="22"/>
    <col min="6662" max="6687" width="11.77734375" style="22" customWidth="1"/>
    <col min="6688" max="6888" width="8.88671875" style="22"/>
    <col min="6889" max="6891" width="0" style="22" hidden="1" customWidth="1"/>
    <col min="6892" max="6893" width="24.33203125" style="22" customWidth="1"/>
    <col min="6894" max="6894" width="4.5546875" style="22" customWidth="1"/>
    <col min="6895" max="6895" width="10.109375" style="22" customWidth="1"/>
    <col min="6896" max="6896" width="9.33203125" style="22" customWidth="1"/>
    <col min="6897" max="6897" width="10" style="22" customWidth="1"/>
    <col min="6898" max="6898" width="5.21875" style="22" customWidth="1"/>
    <col min="6899" max="6899" width="0" style="22" hidden="1" customWidth="1"/>
    <col min="6900" max="6900" width="14.109375" style="22" customWidth="1"/>
    <col min="6901" max="6901" width="7.21875" style="22" customWidth="1"/>
    <col min="6902" max="6902" width="5.44140625" style="22" customWidth="1"/>
    <col min="6903" max="6903" width="8.77734375" style="22" customWidth="1"/>
    <col min="6904" max="6906" width="0" style="22" hidden="1" customWidth="1"/>
    <col min="6907" max="6907" width="9.21875" style="22" customWidth="1"/>
    <col min="6908" max="6908" width="11.109375" style="22" customWidth="1"/>
    <col min="6909" max="6913" width="0" style="22" hidden="1" customWidth="1"/>
    <col min="6914" max="6917" width="8.88671875" style="22"/>
    <col min="6918" max="6943" width="11.77734375" style="22" customWidth="1"/>
    <col min="6944" max="7144" width="8.88671875" style="22"/>
    <col min="7145" max="7147" width="0" style="22" hidden="1" customWidth="1"/>
    <col min="7148" max="7149" width="24.33203125" style="22" customWidth="1"/>
    <col min="7150" max="7150" width="4.5546875" style="22" customWidth="1"/>
    <col min="7151" max="7151" width="10.109375" style="22" customWidth="1"/>
    <col min="7152" max="7152" width="9.33203125" style="22" customWidth="1"/>
    <col min="7153" max="7153" width="10" style="22" customWidth="1"/>
    <col min="7154" max="7154" width="5.21875" style="22" customWidth="1"/>
    <col min="7155" max="7155" width="0" style="22" hidden="1" customWidth="1"/>
    <col min="7156" max="7156" width="14.109375" style="22" customWidth="1"/>
    <col min="7157" max="7157" width="7.21875" style="22" customWidth="1"/>
    <col min="7158" max="7158" width="5.44140625" style="22" customWidth="1"/>
    <col min="7159" max="7159" width="8.77734375" style="22" customWidth="1"/>
    <col min="7160" max="7162" width="0" style="22" hidden="1" customWidth="1"/>
    <col min="7163" max="7163" width="9.21875" style="22" customWidth="1"/>
    <col min="7164" max="7164" width="11.109375" style="22" customWidth="1"/>
    <col min="7165" max="7169" width="0" style="22" hidden="1" customWidth="1"/>
    <col min="7170" max="7173" width="8.88671875" style="22"/>
    <col min="7174" max="7199" width="11.77734375" style="22" customWidth="1"/>
    <col min="7200" max="7400" width="8.88671875" style="22"/>
    <col min="7401" max="7403" width="0" style="22" hidden="1" customWidth="1"/>
    <col min="7404" max="7405" width="24.33203125" style="22" customWidth="1"/>
    <col min="7406" max="7406" width="4.5546875" style="22" customWidth="1"/>
    <col min="7407" max="7407" width="10.109375" style="22" customWidth="1"/>
    <col min="7408" max="7408" width="9.33203125" style="22" customWidth="1"/>
    <col min="7409" max="7409" width="10" style="22" customWidth="1"/>
    <col min="7410" max="7410" width="5.21875" style="22" customWidth="1"/>
    <col min="7411" max="7411" width="0" style="22" hidden="1" customWidth="1"/>
    <col min="7412" max="7412" width="14.109375" style="22" customWidth="1"/>
    <col min="7413" max="7413" width="7.21875" style="22" customWidth="1"/>
    <col min="7414" max="7414" width="5.44140625" style="22" customWidth="1"/>
    <col min="7415" max="7415" width="8.77734375" style="22" customWidth="1"/>
    <col min="7416" max="7418" width="0" style="22" hidden="1" customWidth="1"/>
    <col min="7419" max="7419" width="9.21875" style="22" customWidth="1"/>
    <col min="7420" max="7420" width="11.109375" style="22" customWidth="1"/>
    <col min="7421" max="7425" width="0" style="22" hidden="1" customWidth="1"/>
    <col min="7426" max="7429" width="8.88671875" style="22"/>
    <col min="7430" max="7455" width="11.77734375" style="22" customWidth="1"/>
    <col min="7456" max="7656" width="8.88671875" style="22"/>
    <col min="7657" max="7659" width="0" style="22" hidden="1" customWidth="1"/>
    <col min="7660" max="7661" width="24.33203125" style="22" customWidth="1"/>
    <col min="7662" max="7662" width="4.5546875" style="22" customWidth="1"/>
    <col min="7663" max="7663" width="10.109375" style="22" customWidth="1"/>
    <col min="7664" max="7664" width="9.33203125" style="22" customWidth="1"/>
    <col min="7665" max="7665" width="10" style="22" customWidth="1"/>
    <col min="7666" max="7666" width="5.21875" style="22" customWidth="1"/>
    <col min="7667" max="7667" width="0" style="22" hidden="1" customWidth="1"/>
    <col min="7668" max="7668" width="14.109375" style="22" customWidth="1"/>
    <col min="7669" max="7669" width="7.21875" style="22" customWidth="1"/>
    <col min="7670" max="7670" width="5.44140625" style="22" customWidth="1"/>
    <col min="7671" max="7671" width="8.77734375" style="22" customWidth="1"/>
    <col min="7672" max="7674" width="0" style="22" hidden="1" customWidth="1"/>
    <col min="7675" max="7675" width="9.21875" style="22" customWidth="1"/>
    <col min="7676" max="7676" width="11.109375" style="22" customWidth="1"/>
    <col min="7677" max="7681" width="0" style="22" hidden="1" customWidth="1"/>
    <col min="7682" max="7685" width="8.88671875" style="22"/>
    <col min="7686" max="7711" width="11.77734375" style="22" customWidth="1"/>
    <col min="7712" max="7912" width="8.88671875" style="22"/>
    <col min="7913" max="7915" width="0" style="22" hidden="1" customWidth="1"/>
    <col min="7916" max="7917" width="24.33203125" style="22" customWidth="1"/>
    <col min="7918" max="7918" width="4.5546875" style="22" customWidth="1"/>
    <col min="7919" max="7919" width="10.109375" style="22" customWidth="1"/>
    <col min="7920" max="7920" width="9.33203125" style="22" customWidth="1"/>
    <col min="7921" max="7921" width="10" style="22" customWidth="1"/>
    <col min="7922" max="7922" width="5.21875" style="22" customWidth="1"/>
    <col min="7923" max="7923" width="0" style="22" hidden="1" customWidth="1"/>
    <col min="7924" max="7924" width="14.109375" style="22" customWidth="1"/>
    <col min="7925" max="7925" width="7.21875" style="22" customWidth="1"/>
    <col min="7926" max="7926" width="5.44140625" style="22" customWidth="1"/>
    <col min="7927" max="7927" width="8.77734375" style="22" customWidth="1"/>
    <col min="7928" max="7930" width="0" style="22" hidden="1" customWidth="1"/>
    <col min="7931" max="7931" width="9.21875" style="22" customWidth="1"/>
    <col min="7932" max="7932" width="11.109375" style="22" customWidth="1"/>
    <col min="7933" max="7937" width="0" style="22" hidden="1" customWidth="1"/>
    <col min="7938" max="7941" width="8.88671875" style="22"/>
    <col min="7942" max="7967" width="11.77734375" style="22" customWidth="1"/>
    <col min="7968" max="8168" width="8.88671875" style="22"/>
    <col min="8169" max="8171" width="0" style="22" hidden="1" customWidth="1"/>
    <col min="8172" max="8173" width="24.33203125" style="22" customWidth="1"/>
    <col min="8174" max="8174" width="4.5546875" style="22" customWidth="1"/>
    <col min="8175" max="8175" width="10.109375" style="22" customWidth="1"/>
    <col min="8176" max="8176" width="9.33203125" style="22" customWidth="1"/>
    <col min="8177" max="8177" width="10" style="22" customWidth="1"/>
    <col min="8178" max="8178" width="5.21875" style="22" customWidth="1"/>
    <col min="8179" max="8179" width="0" style="22" hidden="1" customWidth="1"/>
    <col min="8180" max="8180" width="14.109375" style="22" customWidth="1"/>
    <col min="8181" max="8181" width="7.21875" style="22" customWidth="1"/>
    <col min="8182" max="8182" width="5.44140625" style="22" customWidth="1"/>
    <col min="8183" max="8183" width="8.77734375" style="22" customWidth="1"/>
    <col min="8184" max="8186" width="0" style="22" hidden="1" customWidth="1"/>
    <col min="8187" max="8187" width="9.21875" style="22" customWidth="1"/>
    <col min="8188" max="8188" width="11.109375" style="22" customWidth="1"/>
    <col min="8189" max="8193" width="0" style="22" hidden="1" customWidth="1"/>
    <col min="8194" max="8197" width="8.88671875" style="22"/>
    <col min="8198" max="8223" width="11.77734375" style="22" customWidth="1"/>
    <col min="8224" max="8424" width="8.88671875" style="22"/>
    <col min="8425" max="8427" width="0" style="22" hidden="1" customWidth="1"/>
    <col min="8428" max="8429" width="24.33203125" style="22" customWidth="1"/>
    <col min="8430" max="8430" width="4.5546875" style="22" customWidth="1"/>
    <col min="8431" max="8431" width="10.109375" style="22" customWidth="1"/>
    <col min="8432" max="8432" width="9.33203125" style="22" customWidth="1"/>
    <col min="8433" max="8433" width="10" style="22" customWidth="1"/>
    <col min="8434" max="8434" width="5.21875" style="22" customWidth="1"/>
    <col min="8435" max="8435" width="0" style="22" hidden="1" customWidth="1"/>
    <col min="8436" max="8436" width="14.109375" style="22" customWidth="1"/>
    <col min="8437" max="8437" width="7.21875" style="22" customWidth="1"/>
    <col min="8438" max="8438" width="5.44140625" style="22" customWidth="1"/>
    <col min="8439" max="8439" width="8.77734375" style="22" customWidth="1"/>
    <col min="8440" max="8442" width="0" style="22" hidden="1" customWidth="1"/>
    <col min="8443" max="8443" width="9.21875" style="22" customWidth="1"/>
    <col min="8444" max="8444" width="11.109375" style="22" customWidth="1"/>
    <col min="8445" max="8449" width="0" style="22" hidden="1" customWidth="1"/>
    <col min="8450" max="8453" width="8.88671875" style="22"/>
    <col min="8454" max="8479" width="11.77734375" style="22" customWidth="1"/>
    <col min="8480" max="8680" width="8.88671875" style="22"/>
    <col min="8681" max="8683" width="0" style="22" hidden="1" customWidth="1"/>
    <col min="8684" max="8685" width="24.33203125" style="22" customWidth="1"/>
    <col min="8686" max="8686" width="4.5546875" style="22" customWidth="1"/>
    <col min="8687" max="8687" width="10.109375" style="22" customWidth="1"/>
    <col min="8688" max="8688" width="9.33203125" style="22" customWidth="1"/>
    <col min="8689" max="8689" width="10" style="22" customWidth="1"/>
    <col min="8690" max="8690" width="5.21875" style="22" customWidth="1"/>
    <col min="8691" max="8691" width="0" style="22" hidden="1" customWidth="1"/>
    <col min="8692" max="8692" width="14.109375" style="22" customWidth="1"/>
    <col min="8693" max="8693" width="7.21875" style="22" customWidth="1"/>
    <col min="8694" max="8694" width="5.44140625" style="22" customWidth="1"/>
    <col min="8695" max="8695" width="8.77734375" style="22" customWidth="1"/>
    <col min="8696" max="8698" width="0" style="22" hidden="1" customWidth="1"/>
    <col min="8699" max="8699" width="9.21875" style="22" customWidth="1"/>
    <col min="8700" max="8700" width="11.109375" style="22" customWidth="1"/>
    <col min="8701" max="8705" width="0" style="22" hidden="1" customWidth="1"/>
    <col min="8706" max="8709" width="8.88671875" style="22"/>
    <col min="8710" max="8735" width="11.77734375" style="22" customWidth="1"/>
    <col min="8736" max="8936" width="8.88671875" style="22"/>
    <col min="8937" max="8939" width="0" style="22" hidden="1" customWidth="1"/>
    <col min="8940" max="8941" width="24.33203125" style="22" customWidth="1"/>
    <col min="8942" max="8942" width="4.5546875" style="22" customWidth="1"/>
    <col min="8943" max="8943" width="10.109375" style="22" customWidth="1"/>
    <col min="8944" max="8944" width="9.33203125" style="22" customWidth="1"/>
    <col min="8945" max="8945" width="10" style="22" customWidth="1"/>
    <col min="8946" max="8946" width="5.21875" style="22" customWidth="1"/>
    <col min="8947" max="8947" width="0" style="22" hidden="1" customWidth="1"/>
    <col min="8948" max="8948" width="14.109375" style="22" customWidth="1"/>
    <col min="8949" max="8949" width="7.21875" style="22" customWidth="1"/>
    <col min="8950" max="8950" width="5.44140625" style="22" customWidth="1"/>
    <col min="8951" max="8951" width="8.77734375" style="22" customWidth="1"/>
    <col min="8952" max="8954" width="0" style="22" hidden="1" customWidth="1"/>
    <col min="8955" max="8955" width="9.21875" style="22" customWidth="1"/>
    <col min="8956" max="8956" width="11.109375" style="22" customWidth="1"/>
    <col min="8957" max="8961" width="0" style="22" hidden="1" customWidth="1"/>
    <col min="8962" max="8965" width="8.88671875" style="22"/>
    <col min="8966" max="8991" width="11.77734375" style="22" customWidth="1"/>
    <col min="8992" max="9192" width="8.88671875" style="22"/>
    <col min="9193" max="9195" width="0" style="22" hidden="1" customWidth="1"/>
    <col min="9196" max="9197" width="24.33203125" style="22" customWidth="1"/>
    <col min="9198" max="9198" width="4.5546875" style="22" customWidth="1"/>
    <col min="9199" max="9199" width="10.109375" style="22" customWidth="1"/>
    <col min="9200" max="9200" width="9.33203125" style="22" customWidth="1"/>
    <col min="9201" max="9201" width="10" style="22" customWidth="1"/>
    <col min="9202" max="9202" width="5.21875" style="22" customWidth="1"/>
    <col min="9203" max="9203" width="0" style="22" hidden="1" customWidth="1"/>
    <col min="9204" max="9204" width="14.109375" style="22" customWidth="1"/>
    <col min="9205" max="9205" width="7.21875" style="22" customWidth="1"/>
    <col min="9206" max="9206" width="5.44140625" style="22" customWidth="1"/>
    <col min="9207" max="9207" width="8.77734375" style="22" customWidth="1"/>
    <col min="9208" max="9210" width="0" style="22" hidden="1" customWidth="1"/>
    <col min="9211" max="9211" width="9.21875" style="22" customWidth="1"/>
    <col min="9212" max="9212" width="11.109375" style="22" customWidth="1"/>
    <col min="9213" max="9217" width="0" style="22" hidden="1" customWidth="1"/>
    <col min="9218" max="9221" width="8.88671875" style="22"/>
    <col min="9222" max="9247" width="11.77734375" style="22" customWidth="1"/>
    <col min="9248" max="9448" width="8.88671875" style="22"/>
    <col min="9449" max="9451" width="0" style="22" hidden="1" customWidth="1"/>
    <col min="9452" max="9453" width="24.33203125" style="22" customWidth="1"/>
    <col min="9454" max="9454" width="4.5546875" style="22" customWidth="1"/>
    <col min="9455" max="9455" width="10.109375" style="22" customWidth="1"/>
    <col min="9456" max="9456" width="9.33203125" style="22" customWidth="1"/>
    <col min="9457" max="9457" width="10" style="22" customWidth="1"/>
    <col min="9458" max="9458" width="5.21875" style="22" customWidth="1"/>
    <col min="9459" max="9459" width="0" style="22" hidden="1" customWidth="1"/>
    <col min="9460" max="9460" width="14.109375" style="22" customWidth="1"/>
    <col min="9461" max="9461" width="7.21875" style="22" customWidth="1"/>
    <col min="9462" max="9462" width="5.44140625" style="22" customWidth="1"/>
    <col min="9463" max="9463" width="8.77734375" style="22" customWidth="1"/>
    <col min="9464" max="9466" width="0" style="22" hidden="1" customWidth="1"/>
    <col min="9467" max="9467" width="9.21875" style="22" customWidth="1"/>
    <col min="9468" max="9468" width="11.109375" style="22" customWidth="1"/>
    <col min="9469" max="9473" width="0" style="22" hidden="1" customWidth="1"/>
    <col min="9474" max="9477" width="8.88671875" style="22"/>
    <col min="9478" max="9503" width="11.77734375" style="22" customWidth="1"/>
    <col min="9504" max="9704" width="8.88671875" style="22"/>
    <col min="9705" max="9707" width="0" style="22" hidden="1" customWidth="1"/>
    <col min="9708" max="9709" width="24.33203125" style="22" customWidth="1"/>
    <col min="9710" max="9710" width="4.5546875" style="22" customWidth="1"/>
    <col min="9711" max="9711" width="10.109375" style="22" customWidth="1"/>
    <col min="9712" max="9712" width="9.33203125" style="22" customWidth="1"/>
    <col min="9713" max="9713" width="10" style="22" customWidth="1"/>
    <col min="9714" max="9714" width="5.21875" style="22" customWidth="1"/>
    <col min="9715" max="9715" width="0" style="22" hidden="1" customWidth="1"/>
    <col min="9716" max="9716" width="14.109375" style="22" customWidth="1"/>
    <col min="9717" max="9717" width="7.21875" style="22" customWidth="1"/>
    <col min="9718" max="9718" width="5.44140625" style="22" customWidth="1"/>
    <col min="9719" max="9719" width="8.77734375" style="22" customWidth="1"/>
    <col min="9720" max="9722" width="0" style="22" hidden="1" customWidth="1"/>
    <col min="9723" max="9723" width="9.21875" style="22" customWidth="1"/>
    <col min="9724" max="9724" width="11.109375" style="22" customWidth="1"/>
    <col min="9725" max="9729" width="0" style="22" hidden="1" customWidth="1"/>
    <col min="9730" max="9733" width="8.88671875" style="22"/>
    <col min="9734" max="9759" width="11.77734375" style="22" customWidth="1"/>
    <col min="9760" max="9960" width="8.88671875" style="22"/>
    <col min="9961" max="9963" width="0" style="22" hidden="1" customWidth="1"/>
    <col min="9964" max="9965" width="24.33203125" style="22" customWidth="1"/>
    <col min="9966" max="9966" width="4.5546875" style="22" customWidth="1"/>
    <col min="9967" max="9967" width="10.109375" style="22" customWidth="1"/>
    <col min="9968" max="9968" width="9.33203125" style="22" customWidth="1"/>
    <col min="9969" max="9969" width="10" style="22" customWidth="1"/>
    <col min="9970" max="9970" width="5.21875" style="22" customWidth="1"/>
    <col min="9971" max="9971" width="0" style="22" hidden="1" customWidth="1"/>
    <col min="9972" max="9972" width="14.109375" style="22" customWidth="1"/>
    <col min="9973" max="9973" width="7.21875" style="22" customWidth="1"/>
    <col min="9974" max="9974" width="5.44140625" style="22" customWidth="1"/>
    <col min="9975" max="9975" width="8.77734375" style="22" customWidth="1"/>
    <col min="9976" max="9978" width="0" style="22" hidden="1" customWidth="1"/>
    <col min="9979" max="9979" width="9.21875" style="22" customWidth="1"/>
    <col min="9980" max="9980" width="11.109375" style="22" customWidth="1"/>
    <col min="9981" max="9985" width="0" style="22" hidden="1" customWidth="1"/>
    <col min="9986" max="9989" width="8.88671875" style="22"/>
    <col min="9990" max="10015" width="11.77734375" style="22" customWidth="1"/>
    <col min="10016" max="10216" width="8.88671875" style="22"/>
    <col min="10217" max="10219" width="0" style="22" hidden="1" customWidth="1"/>
    <col min="10220" max="10221" width="24.33203125" style="22" customWidth="1"/>
    <col min="10222" max="10222" width="4.5546875" style="22" customWidth="1"/>
    <col min="10223" max="10223" width="10.109375" style="22" customWidth="1"/>
    <col min="10224" max="10224" width="9.33203125" style="22" customWidth="1"/>
    <col min="10225" max="10225" width="10" style="22" customWidth="1"/>
    <col min="10226" max="10226" width="5.21875" style="22" customWidth="1"/>
    <col min="10227" max="10227" width="0" style="22" hidden="1" customWidth="1"/>
    <col min="10228" max="10228" width="14.109375" style="22" customWidth="1"/>
    <col min="10229" max="10229" width="7.21875" style="22" customWidth="1"/>
    <col min="10230" max="10230" width="5.44140625" style="22" customWidth="1"/>
    <col min="10231" max="10231" width="8.77734375" style="22" customWidth="1"/>
    <col min="10232" max="10234" width="0" style="22" hidden="1" customWidth="1"/>
    <col min="10235" max="10235" width="9.21875" style="22" customWidth="1"/>
    <col min="10236" max="10236" width="11.109375" style="22" customWidth="1"/>
    <col min="10237" max="10241" width="0" style="22" hidden="1" customWidth="1"/>
    <col min="10242" max="10245" width="8.88671875" style="22"/>
    <col min="10246" max="10271" width="11.77734375" style="22" customWidth="1"/>
    <col min="10272" max="10472" width="8.88671875" style="22"/>
    <col min="10473" max="10475" width="0" style="22" hidden="1" customWidth="1"/>
    <col min="10476" max="10477" width="24.33203125" style="22" customWidth="1"/>
    <col min="10478" max="10478" width="4.5546875" style="22" customWidth="1"/>
    <col min="10479" max="10479" width="10.109375" style="22" customWidth="1"/>
    <col min="10480" max="10480" width="9.33203125" style="22" customWidth="1"/>
    <col min="10481" max="10481" width="10" style="22" customWidth="1"/>
    <col min="10482" max="10482" width="5.21875" style="22" customWidth="1"/>
    <col min="10483" max="10483" width="0" style="22" hidden="1" customWidth="1"/>
    <col min="10484" max="10484" width="14.109375" style="22" customWidth="1"/>
    <col min="10485" max="10485" width="7.21875" style="22" customWidth="1"/>
    <col min="10486" max="10486" width="5.44140625" style="22" customWidth="1"/>
    <col min="10487" max="10487" width="8.77734375" style="22" customWidth="1"/>
    <col min="10488" max="10490" width="0" style="22" hidden="1" customWidth="1"/>
    <col min="10491" max="10491" width="9.21875" style="22" customWidth="1"/>
    <col min="10492" max="10492" width="11.109375" style="22" customWidth="1"/>
    <col min="10493" max="10497" width="0" style="22" hidden="1" customWidth="1"/>
    <col min="10498" max="10501" width="8.88671875" style="22"/>
    <col min="10502" max="10527" width="11.77734375" style="22" customWidth="1"/>
    <col min="10528" max="10728" width="8.88671875" style="22"/>
    <col min="10729" max="10731" width="0" style="22" hidden="1" customWidth="1"/>
    <col min="10732" max="10733" width="24.33203125" style="22" customWidth="1"/>
    <col min="10734" max="10734" width="4.5546875" style="22" customWidth="1"/>
    <col min="10735" max="10735" width="10.109375" style="22" customWidth="1"/>
    <col min="10736" max="10736" width="9.33203125" style="22" customWidth="1"/>
    <col min="10737" max="10737" width="10" style="22" customWidth="1"/>
    <col min="10738" max="10738" width="5.21875" style="22" customWidth="1"/>
    <col min="10739" max="10739" width="0" style="22" hidden="1" customWidth="1"/>
    <col min="10740" max="10740" width="14.109375" style="22" customWidth="1"/>
    <col min="10741" max="10741" width="7.21875" style="22" customWidth="1"/>
    <col min="10742" max="10742" width="5.44140625" style="22" customWidth="1"/>
    <col min="10743" max="10743" width="8.77734375" style="22" customWidth="1"/>
    <col min="10744" max="10746" width="0" style="22" hidden="1" customWidth="1"/>
    <col min="10747" max="10747" width="9.21875" style="22" customWidth="1"/>
    <col min="10748" max="10748" width="11.109375" style="22" customWidth="1"/>
    <col min="10749" max="10753" width="0" style="22" hidden="1" customWidth="1"/>
    <col min="10754" max="10757" width="8.88671875" style="22"/>
    <col min="10758" max="10783" width="11.77734375" style="22" customWidth="1"/>
    <col min="10784" max="10984" width="8.88671875" style="22"/>
    <col min="10985" max="10987" width="0" style="22" hidden="1" customWidth="1"/>
    <col min="10988" max="10989" width="24.33203125" style="22" customWidth="1"/>
    <col min="10990" max="10990" width="4.5546875" style="22" customWidth="1"/>
    <col min="10991" max="10991" width="10.109375" style="22" customWidth="1"/>
    <col min="10992" max="10992" width="9.33203125" style="22" customWidth="1"/>
    <col min="10993" max="10993" width="10" style="22" customWidth="1"/>
    <col min="10994" max="10994" width="5.21875" style="22" customWidth="1"/>
    <col min="10995" max="10995" width="0" style="22" hidden="1" customWidth="1"/>
    <col min="10996" max="10996" width="14.109375" style="22" customWidth="1"/>
    <col min="10997" max="10997" width="7.21875" style="22" customWidth="1"/>
    <col min="10998" max="10998" width="5.44140625" style="22" customWidth="1"/>
    <col min="10999" max="10999" width="8.77734375" style="22" customWidth="1"/>
    <col min="11000" max="11002" width="0" style="22" hidden="1" customWidth="1"/>
    <col min="11003" max="11003" width="9.21875" style="22" customWidth="1"/>
    <col min="11004" max="11004" width="11.109375" style="22" customWidth="1"/>
    <col min="11005" max="11009" width="0" style="22" hidden="1" customWidth="1"/>
    <col min="11010" max="11013" width="8.88671875" style="22"/>
    <col min="11014" max="11039" width="11.77734375" style="22" customWidth="1"/>
    <col min="11040" max="11240" width="8.88671875" style="22"/>
    <col min="11241" max="11243" width="0" style="22" hidden="1" customWidth="1"/>
    <col min="11244" max="11245" width="24.33203125" style="22" customWidth="1"/>
    <col min="11246" max="11246" width="4.5546875" style="22" customWidth="1"/>
    <col min="11247" max="11247" width="10.109375" style="22" customWidth="1"/>
    <col min="11248" max="11248" width="9.33203125" style="22" customWidth="1"/>
    <col min="11249" max="11249" width="10" style="22" customWidth="1"/>
    <col min="11250" max="11250" width="5.21875" style="22" customWidth="1"/>
    <col min="11251" max="11251" width="0" style="22" hidden="1" customWidth="1"/>
    <col min="11252" max="11252" width="14.109375" style="22" customWidth="1"/>
    <col min="11253" max="11253" width="7.21875" style="22" customWidth="1"/>
    <col min="11254" max="11254" width="5.44140625" style="22" customWidth="1"/>
    <col min="11255" max="11255" width="8.77734375" style="22" customWidth="1"/>
    <col min="11256" max="11258" width="0" style="22" hidden="1" customWidth="1"/>
    <col min="11259" max="11259" width="9.21875" style="22" customWidth="1"/>
    <col min="11260" max="11260" width="11.109375" style="22" customWidth="1"/>
    <col min="11261" max="11265" width="0" style="22" hidden="1" customWidth="1"/>
    <col min="11266" max="11269" width="8.88671875" style="22"/>
    <col min="11270" max="11295" width="11.77734375" style="22" customWidth="1"/>
    <col min="11296" max="11496" width="8.88671875" style="22"/>
    <col min="11497" max="11499" width="0" style="22" hidden="1" customWidth="1"/>
    <col min="11500" max="11501" width="24.33203125" style="22" customWidth="1"/>
    <col min="11502" max="11502" width="4.5546875" style="22" customWidth="1"/>
    <col min="11503" max="11503" width="10.109375" style="22" customWidth="1"/>
    <col min="11504" max="11504" width="9.33203125" style="22" customWidth="1"/>
    <col min="11505" max="11505" width="10" style="22" customWidth="1"/>
    <col min="11506" max="11506" width="5.21875" style="22" customWidth="1"/>
    <col min="11507" max="11507" width="0" style="22" hidden="1" customWidth="1"/>
    <col min="11508" max="11508" width="14.109375" style="22" customWidth="1"/>
    <col min="11509" max="11509" width="7.21875" style="22" customWidth="1"/>
    <col min="11510" max="11510" width="5.44140625" style="22" customWidth="1"/>
    <col min="11511" max="11511" width="8.77734375" style="22" customWidth="1"/>
    <col min="11512" max="11514" width="0" style="22" hidden="1" customWidth="1"/>
    <col min="11515" max="11515" width="9.21875" style="22" customWidth="1"/>
    <col min="11516" max="11516" width="11.109375" style="22" customWidth="1"/>
    <col min="11517" max="11521" width="0" style="22" hidden="1" customWidth="1"/>
    <col min="11522" max="11525" width="8.88671875" style="22"/>
    <col min="11526" max="11551" width="11.77734375" style="22" customWidth="1"/>
    <col min="11552" max="11752" width="8.88671875" style="22"/>
    <col min="11753" max="11755" width="0" style="22" hidden="1" customWidth="1"/>
    <col min="11756" max="11757" width="24.33203125" style="22" customWidth="1"/>
    <col min="11758" max="11758" width="4.5546875" style="22" customWidth="1"/>
    <col min="11759" max="11759" width="10.109375" style="22" customWidth="1"/>
    <col min="11760" max="11760" width="9.33203125" style="22" customWidth="1"/>
    <col min="11761" max="11761" width="10" style="22" customWidth="1"/>
    <col min="11762" max="11762" width="5.21875" style="22" customWidth="1"/>
    <col min="11763" max="11763" width="0" style="22" hidden="1" customWidth="1"/>
    <col min="11764" max="11764" width="14.109375" style="22" customWidth="1"/>
    <col min="11765" max="11765" width="7.21875" style="22" customWidth="1"/>
    <col min="11766" max="11766" width="5.44140625" style="22" customWidth="1"/>
    <col min="11767" max="11767" width="8.77734375" style="22" customWidth="1"/>
    <col min="11768" max="11770" width="0" style="22" hidden="1" customWidth="1"/>
    <col min="11771" max="11771" width="9.21875" style="22" customWidth="1"/>
    <col min="11772" max="11772" width="11.109375" style="22" customWidth="1"/>
    <col min="11773" max="11777" width="0" style="22" hidden="1" customWidth="1"/>
    <col min="11778" max="11781" width="8.88671875" style="22"/>
    <col min="11782" max="11807" width="11.77734375" style="22" customWidth="1"/>
    <col min="11808" max="12008" width="8.88671875" style="22"/>
    <col min="12009" max="12011" width="0" style="22" hidden="1" customWidth="1"/>
    <col min="12012" max="12013" width="24.33203125" style="22" customWidth="1"/>
    <col min="12014" max="12014" width="4.5546875" style="22" customWidth="1"/>
    <col min="12015" max="12015" width="10.109375" style="22" customWidth="1"/>
    <col min="12016" max="12016" width="9.33203125" style="22" customWidth="1"/>
    <col min="12017" max="12017" width="10" style="22" customWidth="1"/>
    <col min="12018" max="12018" width="5.21875" style="22" customWidth="1"/>
    <col min="12019" max="12019" width="0" style="22" hidden="1" customWidth="1"/>
    <col min="12020" max="12020" width="14.109375" style="22" customWidth="1"/>
    <col min="12021" max="12021" width="7.21875" style="22" customWidth="1"/>
    <col min="12022" max="12022" width="5.44140625" style="22" customWidth="1"/>
    <col min="12023" max="12023" width="8.77734375" style="22" customWidth="1"/>
    <col min="12024" max="12026" width="0" style="22" hidden="1" customWidth="1"/>
    <col min="12027" max="12027" width="9.21875" style="22" customWidth="1"/>
    <col min="12028" max="12028" width="11.109375" style="22" customWidth="1"/>
    <col min="12029" max="12033" width="0" style="22" hidden="1" customWidth="1"/>
    <col min="12034" max="12037" width="8.88671875" style="22"/>
    <col min="12038" max="12063" width="11.77734375" style="22" customWidth="1"/>
    <col min="12064" max="12264" width="8.88671875" style="22"/>
    <col min="12265" max="12267" width="0" style="22" hidden="1" customWidth="1"/>
    <col min="12268" max="12269" width="24.33203125" style="22" customWidth="1"/>
    <col min="12270" max="12270" width="4.5546875" style="22" customWidth="1"/>
    <col min="12271" max="12271" width="10.109375" style="22" customWidth="1"/>
    <col min="12272" max="12272" width="9.33203125" style="22" customWidth="1"/>
    <col min="12273" max="12273" width="10" style="22" customWidth="1"/>
    <col min="12274" max="12274" width="5.21875" style="22" customWidth="1"/>
    <col min="12275" max="12275" width="0" style="22" hidden="1" customWidth="1"/>
    <col min="12276" max="12276" width="14.109375" style="22" customWidth="1"/>
    <col min="12277" max="12277" width="7.21875" style="22" customWidth="1"/>
    <col min="12278" max="12278" width="5.44140625" style="22" customWidth="1"/>
    <col min="12279" max="12279" width="8.77734375" style="22" customWidth="1"/>
    <col min="12280" max="12282" width="0" style="22" hidden="1" customWidth="1"/>
    <col min="12283" max="12283" width="9.21875" style="22" customWidth="1"/>
    <col min="12284" max="12284" width="11.109375" style="22" customWidth="1"/>
    <col min="12285" max="12289" width="0" style="22" hidden="1" customWidth="1"/>
    <col min="12290" max="12293" width="8.88671875" style="22"/>
    <col min="12294" max="12319" width="11.77734375" style="22" customWidth="1"/>
    <col min="12320" max="12520" width="8.88671875" style="22"/>
    <col min="12521" max="12523" width="0" style="22" hidden="1" customWidth="1"/>
    <col min="12524" max="12525" width="24.33203125" style="22" customWidth="1"/>
    <col min="12526" max="12526" width="4.5546875" style="22" customWidth="1"/>
    <col min="12527" max="12527" width="10.109375" style="22" customWidth="1"/>
    <col min="12528" max="12528" width="9.33203125" style="22" customWidth="1"/>
    <col min="12529" max="12529" width="10" style="22" customWidth="1"/>
    <col min="12530" max="12530" width="5.21875" style="22" customWidth="1"/>
    <col min="12531" max="12531" width="0" style="22" hidden="1" customWidth="1"/>
    <col min="12532" max="12532" width="14.109375" style="22" customWidth="1"/>
    <col min="12533" max="12533" width="7.21875" style="22" customWidth="1"/>
    <col min="12534" max="12534" width="5.44140625" style="22" customWidth="1"/>
    <col min="12535" max="12535" width="8.77734375" style="22" customWidth="1"/>
    <col min="12536" max="12538" width="0" style="22" hidden="1" customWidth="1"/>
    <col min="12539" max="12539" width="9.21875" style="22" customWidth="1"/>
    <col min="12540" max="12540" width="11.109375" style="22" customWidth="1"/>
    <col min="12541" max="12545" width="0" style="22" hidden="1" customWidth="1"/>
    <col min="12546" max="12549" width="8.88671875" style="22"/>
    <col min="12550" max="12575" width="11.77734375" style="22" customWidth="1"/>
    <col min="12576" max="12776" width="8.88671875" style="22"/>
    <col min="12777" max="12779" width="0" style="22" hidden="1" customWidth="1"/>
    <col min="12780" max="12781" width="24.33203125" style="22" customWidth="1"/>
    <col min="12782" max="12782" width="4.5546875" style="22" customWidth="1"/>
    <col min="12783" max="12783" width="10.109375" style="22" customWidth="1"/>
    <col min="12784" max="12784" width="9.33203125" style="22" customWidth="1"/>
    <col min="12785" max="12785" width="10" style="22" customWidth="1"/>
    <col min="12786" max="12786" width="5.21875" style="22" customWidth="1"/>
    <col min="12787" max="12787" width="0" style="22" hidden="1" customWidth="1"/>
    <col min="12788" max="12788" width="14.109375" style="22" customWidth="1"/>
    <col min="12789" max="12789" width="7.21875" style="22" customWidth="1"/>
    <col min="12790" max="12790" width="5.44140625" style="22" customWidth="1"/>
    <col min="12791" max="12791" width="8.77734375" style="22" customWidth="1"/>
    <col min="12792" max="12794" width="0" style="22" hidden="1" customWidth="1"/>
    <col min="12795" max="12795" width="9.21875" style="22" customWidth="1"/>
    <col min="12796" max="12796" width="11.109375" style="22" customWidth="1"/>
    <col min="12797" max="12801" width="0" style="22" hidden="1" customWidth="1"/>
    <col min="12802" max="12805" width="8.88671875" style="22"/>
    <col min="12806" max="12831" width="11.77734375" style="22" customWidth="1"/>
    <col min="12832" max="13032" width="8.88671875" style="22"/>
    <col min="13033" max="13035" width="0" style="22" hidden="1" customWidth="1"/>
    <col min="13036" max="13037" width="24.33203125" style="22" customWidth="1"/>
    <col min="13038" max="13038" width="4.5546875" style="22" customWidth="1"/>
    <col min="13039" max="13039" width="10.109375" style="22" customWidth="1"/>
    <col min="13040" max="13040" width="9.33203125" style="22" customWidth="1"/>
    <col min="13041" max="13041" width="10" style="22" customWidth="1"/>
    <col min="13042" max="13042" width="5.21875" style="22" customWidth="1"/>
    <col min="13043" max="13043" width="0" style="22" hidden="1" customWidth="1"/>
    <col min="13044" max="13044" width="14.109375" style="22" customWidth="1"/>
    <col min="13045" max="13045" width="7.21875" style="22" customWidth="1"/>
    <col min="13046" max="13046" width="5.44140625" style="22" customWidth="1"/>
    <col min="13047" max="13047" width="8.77734375" style="22" customWidth="1"/>
    <col min="13048" max="13050" width="0" style="22" hidden="1" customWidth="1"/>
    <col min="13051" max="13051" width="9.21875" style="22" customWidth="1"/>
    <col min="13052" max="13052" width="11.109375" style="22" customWidth="1"/>
    <col min="13053" max="13057" width="0" style="22" hidden="1" customWidth="1"/>
    <col min="13058" max="13061" width="8.88671875" style="22"/>
    <col min="13062" max="13087" width="11.77734375" style="22" customWidth="1"/>
    <col min="13088" max="13288" width="8.88671875" style="22"/>
    <col min="13289" max="13291" width="0" style="22" hidden="1" customWidth="1"/>
    <col min="13292" max="13293" width="24.33203125" style="22" customWidth="1"/>
    <col min="13294" max="13294" width="4.5546875" style="22" customWidth="1"/>
    <col min="13295" max="13295" width="10.109375" style="22" customWidth="1"/>
    <col min="13296" max="13296" width="9.33203125" style="22" customWidth="1"/>
    <col min="13297" max="13297" width="10" style="22" customWidth="1"/>
    <col min="13298" max="13298" width="5.21875" style="22" customWidth="1"/>
    <col min="13299" max="13299" width="0" style="22" hidden="1" customWidth="1"/>
    <col min="13300" max="13300" width="14.109375" style="22" customWidth="1"/>
    <col min="13301" max="13301" width="7.21875" style="22" customWidth="1"/>
    <col min="13302" max="13302" width="5.44140625" style="22" customWidth="1"/>
    <col min="13303" max="13303" width="8.77734375" style="22" customWidth="1"/>
    <col min="13304" max="13306" width="0" style="22" hidden="1" customWidth="1"/>
    <col min="13307" max="13307" width="9.21875" style="22" customWidth="1"/>
    <col min="13308" max="13308" width="11.109375" style="22" customWidth="1"/>
    <col min="13309" max="13313" width="0" style="22" hidden="1" customWidth="1"/>
    <col min="13314" max="13317" width="8.88671875" style="22"/>
    <col min="13318" max="13343" width="11.77734375" style="22" customWidth="1"/>
    <col min="13344" max="13544" width="8.88671875" style="22"/>
    <col min="13545" max="13547" width="0" style="22" hidden="1" customWidth="1"/>
    <col min="13548" max="13549" width="24.33203125" style="22" customWidth="1"/>
    <col min="13550" max="13550" width="4.5546875" style="22" customWidth="1"/>
    <col min="13551" max="13551" width="10.109375" style="22" customWidth="1"/>
    <col min="13552" max="13552" width="9.33203125" style="22" customWidth="1"/>
    <col min="13553" max="13553" width="10" style="22" customWidth="1"/>
    <col min="13554" max="13554" width="5.21875" style="22" customWidth="1"/>
    <col min="13555" max="13555" width="0" style="22" hidden="1" customWidth="1"/>
    <col min="13556" max="13556" width="14.109375" style="22" customWidth="1"/>
    <col min="13557" max="13557" width="7.21875" style="22" customWidth="1"/>
    <col min="13558" max="13558" width="5.44140625" style="22" customWidth="1"/>
    <col min="13559" max="13559" width="8.77734375" style="22" customWidth="1"/>
    <col min="13560" max="13562" width="0" style="22" hidden="1" customWidth="1"/>
    <col min="13563" max="13563" width="9.21875" style="22" customWidth="1"/>
    <col min="13564" max="13564" width="11.109375" style="22" customWidth="1"/>
    <col min="13565" max="13569" width="0" style="22" hidden="1" customWidth="1"/>
    <col min="13570" max="13573" width="8.88671875" style="22"/>
    <col min="13574" max="13599" width="11.77734375" style="22" customWidth="1"/>
    <col min="13600" max="13800" width="8.88671875" style="22"/>
    <col min="13801" max="13803" width="0" style="22" hidden="1" customWidth="1"/>
    <col min="13804" max="13805" width="24.33203125" style="22" customWidth="1"/>
    <col min="13806" max="13806" width="4.5546875" style="22" customWidth="1"/>
    <col min="13807" max="13807" width="10.109375" style="22" customWidth="1"/>
    <col min="13808" max="13808" width="9.33203125" style="22" customWidth="1"/>
    <col min="13809" max="13809" width="10" style="22" customWidth="1"/>
    <col min="13810" max="13810" width="5.21875" style="22" customWidth="1"/>
    <col min="13811" max="13811" width="0" style="22" hidden="1" customWidth="1"/>
    <col min="13812" max="13812" width="14.109375" style="22" customWidth="1"/>
    <col min="13813" max="13813" width="7.21875" style="22" customWidth="1"/>
    <col min="13814" max="13814" width="5.44140625" style="22" customWidth="1"/>
    <col min="13815" max="13815" width="8.77734375" style="22" customWidth="1"/>
    <col min="13816" max="13818" width="0" style="22" hidden="1" customWidth="1"/>
    <col min="13819" max="13819" width="9.21875" style="22" customWidth="1"/>
    <col min="13820" max="13820" width="11.109375" style="22" customWidth="1"/>
    <col min="13821" max="13825" width="0" style="22" hidden="1" customWidth="1"/>
    <col min="13826" max="13829" width="8.88671875" style="22"/>
    <col min="13830" max="13855" width="11.77734375" style="22" customWidth="1"/>
    <col min="13856" max="14056" width="8.88671875" style="22"/>
    <col min="14057" max="14059" width="0" style="22" hidden="1" customWidth="1"/>
    <col min="14060" max="14061" width="24.33203125" style="22" customWidth="1"/>
    <col min="14062" max="14062" width="4.5546875" style="22" customWidth="1"/>
    <col min="14063" max="14063" width="10.109375" style="22" customWidth="1"/>
    <col min="14064" max="14064" width="9.33203125" style="22" customWidth="1"/>
    <col min="14065" max="14065" width="10" style="22" customWidth="1"/>
    <col min="14066" max="14066" width="5.21875" style="22" customWidth="1"/>
    <col min="14067" max="14067" width="0" style="22" hidden="1" customWidth="1"/>
    <col min="14068" max="14068" width="14.109375" style="22" customWidth="1"/>
    <col min="14069" max="14069" width="7.21875" style="22" customWidth="1"/>
    <col min="14070" max="14070" width="5.44140625" style="22" customWidth="1"/>
    <col min="14071" max="14071" width="8.77734375" style="22" customWidth="1"/>
    <col min="14072" max="14074" width="0" style="22" hidden="1" customWidth="1"/>
    <col min="14075" max="14075" width="9.21875" style="22" customWidth="1"/>
    <col min="14076" max="14076" width="11.109375" style="22" customWidth="1"/>
    <col min="14077" max="14081" width="0" style="22" hidden="1" customWidth="1"/>
    <col min="14082" max="14085" width="8.88671875" style="22"/>
    <col min="14086" max="14111" width="11.77734375" style="22" customWidth="1"/>
    <col min="14112" max="14312" width="8.88671875" style="22"/>
    <col min="14313" max="14315" width="0" style="22" hidden="1" customWidth="1"/>
    <col min="14316" max="14317" width="24.33203125" style="22" customWidth="1"/>
    <col min="14318" max="14318" width="4.5546875" style="22" customWidth="1"/>
    <col min="14319" max="14319" width="10.109375" style="22" customWidth="1"/>
    <col min="14320" max="14320" width="9.33203125" style="22" customWidth="1"/>
    <col min="14321" max="14321" width="10" style="22" customWidth="1"/>
    <col min="14322" max="14322" width="5.21875" style="22" customWidth="1"/>
    <col min="14323" max="14323" width="0" style="22" hidden="1" customWidth="1"/>
    <col min="14324" max="14324" width="14.109375" style="22" customWidth="1"/>
    <col min="14325" max="14325" width="7.21875" style="22" customWidth="1"/>
    <col min="14326" max="14326" width="5.44140625" style="22" customWidth="1"/>
    <col min="14327" max="14327" width="8.77734375" style="22" customWidth="1"/>
    <col min="14328" max="14330" width="0" style="22" hidden="1" customWidth="1"/>
    <col min="14331" max="14331" width="9.21875" style="22" customWidth="1"/>
    <col min="14332" max="14332" width="11.109375" style="22" customWidth="1"/>
    <col min="14333" max="14337" width="0" style="22" hidden="1" customWidth="1"/>
    <col min="14338" max="14341" width="8.88671875" style="22"/>
    <col min="14342" max="14367" width="11.77734375" style="22" customWidth="1"/>
    <col min="14368" max="14568" width="8.88671875" style="22"/>
    <col min="14569" max="14571" width="0" style="22" hidden="1" customWidth="1"/>
    <col min="14572" max="14573" width="24.33203125" style="22" customWidth="1"/>
    <col min="14574" max="14574" width="4.5546875" style="22" customWidth="1"/>
    <col min="14575" max="14575" width="10.109375" style="22" customWidth="1"/>
    <col min="14576" max="14576" width="9.33203125" style="22" customWidth="1"/>
    <col min="14577" max="14577" width="10" style="22" customWidth="1"/>
    <col min="14578" max="14578" width="5.21875" style="22" customWidth="1"/>
    <col min="14579" max="14579" width="0" style="22" hidden="1" customWidth="1"/>
    <col min="14580" max="14580" width="14.109375" style="22" customWidth="1"/>
    <col min="14581" max="14581" width="7.21875" style="22" customWidth="1"/>
    <col min="14582" max="14582" width="5.44140625" style="22" customWidth="1"/>
    <col min="14583" max="14583" width="8.77734375" style="22" customWidth="1"/>
    <col min="14584" max="14586" width="0" style="22" hidden="1" customWidth="1"/>
    <col min="14587" max="14587" width="9.21875" style="22" customWidth="1"/>
    <col min="14588" max="14588" width="11.109375" style="22" customWidth="1"/>
    <col min="14589" max="14593" width="0" style="22" hidden="1" customWidth="1"/>
    <col min="14594" max="14597" width="8.88671875" style="22"/>
    <col min="14598" max="14623" width="11.77734375" style="22" customWidth="1"/>
    <col min="14624" max="14824" width="8.88671875" style="22"/>
    <col min="14825" max="14827" width="0" style="22" hidden="1" customWidth="1"/>
    <col min="14828" max="14829" width="24.33203125" style="22" customWidth="1"/>
    <col min="14830" max="14830" width="4.5546875" style="22" customWidth="1"/>
    <col min="14831" max="14831" width="10.109375" style="22" customWidth="1"/>
    <col min="14832" max="14832" width="9.33203125" style="22" customWidth="1"/>
    <col min="14833" max="14833" width="10" style="22" customWidth="1"/>
    <col min="14834" max="14834" width="5.21875" style="22" customWidth="1"/>
    <col min="14835" max="14835" width="0" style="22" hidden="1" customWidth="1"/>
    <col min="14836" max="14836" width="14.109375" style="22" customWidth="1"/>
    <col min="14837" max="14837" width="7.21875" style="22" customWidth="1"/>
    <col min="14838" max="14838" width="5.44140625" style="22" customWidth="1"/>
    <col min="14839" max="14839" width="8.77734375" style="22" customWidth="1"/>
    <col min="14840" max="14842" width="0" style="22" hidden="1" customWidth="1"/>
    <col min="14843" max="14843" width="9.21875" style="22" customWidth="1"/>
    <col min="14844" max="14844" width="11.109375" style="22" customWidth="1"/>
    <col min="14845" max="14849" width="0" style="22" hidden="1" customWidth="1"/>
    <col min="14850" max="14853" width="8.88671875" style="22"/>
    <col min="14854" max="14879" width="11.77734375" style="22" customWidth="1"/>
    <col min="14880" max="15080" width="8.88671875" style="22"/>
    <col min="15081" max="15083" width="0" style="22" hidden="1" customWidth="1"/>
    <col min="15084" max="15085" width="24.33203125" style="22" customWidth="1"/>
    <col min="15086" max="15086" width="4.5546875" style="22" customWidth="1"/>
    <col min="15087" max="15087" width="10.109375" style="22" customWidth="1"/>
    <col min="15088" max="15088" width="9.33203125" style="22" customWidth="1"/>
    <col min="15089" max="15089" width="10" style="22" customWidth="1"/>
    <col min="15090" max="15090" width="5.21875" style="22" customWidth="1"/>
    <col min="15091" max="15091" width="0" style="22" hidden="1" customWidth="1"/>
    <col min="15092" max="15092" width="14.109375" style="22" customWidth="1"/>
    <col min="15093" max="15093" width="7.21875" style="22" customWidth="1"/>
    <col min="15094" max="15094" width="5.44140625" style="22" customWidth="1"/>
    <col min="15095" max="15095" width="8.77734375" style="22" customWidth="1"/>
    <col min="15096" max="15098" width="0" style="22" hidden="1" customWidth="1"/>
    <col min="15099" max="15099" width="9.21875" style="22" customWidth="1"/>
    <col min="15100" max="15100" width="11.109375" style="22" customWidth="1"/>
    <col min="15101" max="15105" width="0" style="22" hidden="1" customWidth="1"/>
    <col min="15106" max="15109" width="8.88671875" style="22"/>
    <col min="15110" max="15135" width="11.77734375" style="22" customWidth="1"/>
    <col min="15136" max="15336" width="8.88671875" style="22"/>
    <col min="15337" max="15339" width="0" style="22" hidden="1" customWidth="1"/>
    <col min="15340" max="15341" width="24.33203125" style="22" customWidth="1"/>
    <col min="15342" max="15342" width="4.5546875" style="22" customWidth="1"/>
    <col min="15343" max="15343" width="10.109375" style="22" customWidth="1"/>
    <col min="15344" max="15344" width="9.33203125" style="22" customWidth="1"/>
    <col min="15345" max="15345" width="10" style="22" customWidth="1"/>
    <col min="15346" max="15346" width="5.21875" style="22" customWidth="1"/>
    <col min="15347" max="15347" width="0" style="22" hidden="1" customWidth="1"/>
    <col min="15348" max="15348" width="14.109375" style="22" customWidth="1"/>
    <col min="15349" max="15349" width="7.21875" style="22" customWidth="1"/>
    <col min="15350" max="15350" width="5.44140625" style="22" customWidth="1"/>
    <col min="15351" max="15351" width="8.77734375" style="22" customWidth="1"/>
    <col min="15352" max="15354" width="0" style="22" hidden="1" customWidth="1"/>
    <col min="15355" max="15355" width="9.21875" style="22" customWidth="1"/>
    <col min="15356" max="15356" width="11.109375" style="22" customWidth="1"/>
    <col min="15357" max="15361" width="0" style="22" hidden="1" customWidth="1"/>
    <col min="15362" max="15365" width="8.88671875" style="22"/>
    <col min="15366" max="15391" width="11.77734375" style="22" customWidth="1"/>
    <col min="15392" max="15592" width="8.88671875" style="22"/>
    <col min="15593" max="15595" width="0" style="22" hidden="1" customWidth="1"/>
    <col min="15596" max="15597" width="24.33203125" style="22" customWidth="1"/>
    <col min="15598" max="15598" width="4.5546875" style="22" customWidth="1"/>
    <col min="15599" max="15599" width="10.109375" style="22" customWidth="1"/>
    <col min="15600" max="15600" width="9.33203125" style="22" customWidth="1"/>
    <col min="15601" max="15601" width="10" style="22" customWidth="1"/>
    <col min="15602" max="15602" width="5.21875" style="22" customWidth="1"/>
    <col min="15603" max="15603" width="0" style="22" hidden="1" customWidth="1"/>
    <col min="15604" max="15604" width="14.109375" style="22" customWidth="1"/>
    <col min="15605" max="15605" width="7.21875" style="22" customWidth="1"/>
    <col min="15606" max="15606" width="5.44140625" style="22" customWidth="1"/>
    <col min="15607" max="15607" width="8.77734375" style="22" customWidth="1"/>
    <col min="15608" max="15610" width="0" style="22" hidden="1" customWidth="1"/>
    <col min="15611" max="15611" width="9.21875" style="22" customWidth="1"/>
    <col min="15612" max="15612" width="11.109375" style="22" customWidth="1"/>
    <col min="15613" max="15617" width="0" style="22" hidden="1" customWidth="1"/>
    <col min="15618" max="15621" width="8.88671875" style="22"/>
    <col min="15622" max="15647" width="11.77734375" style="22" customWidth="1"/>
    <col min="15648" max="15848" width="8.88671875" style="22"/>
    <col min="15849" max="15851" width="0" style="22" hidden="1" customWidth="1"/>
    <col min="15852" max="15853" width="24.33203125" style="22" customWidth="1"/>
    <col min="15854" max="15854" width="4.5546875" style="22" customWidth="1"/>
    <col min="15855" max="15855" width="10.109375" style="22" customWidth="1"/>
    <col min="15856" max="15856" width="9.33203125" style="22" customWidth="1"/>
    <col min="15857" max="15857" width="10" style="22" customWidth="1"/>
    <col min="15858" max="15858" width="5.21875" style="22" customWidth="1"/>
    <col min="15859" max="15859" width="0" style="22" hidden="1" customWidth="1"/>
    <col min="15860" max="15860" width="14.109375" style="22" customWidth="1"/>
    <col min="15861" max="15861" width="7.21875" style="22" customWidth="1"/>
    <col min="15862" max="15862" width="5.44140625" style="22" customWidth="1"/>
    <col min="15863" max="15863" width="8.77734375" style="22" customWidth="1"/>
    <col min="15864" max="15866" width="0" style="22" hidden="1" customWidth="1"/>
    <col min="15867" max="15867" width="9.21875" style="22" customWidth="1"/>
    <col min="15868" max="15868" width="11.109375" style="22" customWidth="1"/>
    <col min="15869" max="15873" width="0" style="22" hidden="1" customWidth="1"/>
    <col min="15874" max="15877" width="8.88671875" style="22"/>
    <col min="15878" max="15903" width="11.77734375" style="22" customWidth="1"/>
    <col min="15904" max="16104" width="8.88671875" style="22"/>
    <col min="16105" max="16107" width="0" style="22" hidden="1" customWidth="1"/>
    <col min="16108" max="16109" width="24.33203125" style="22" customWidth="1"/>
    <col min="16110" max="16110" width="4.5546875" style="22" customWidth="1"/>
    <col min="16111" max="16111" width="10.109375" style="22" customWidth="1"/>
    <col min="16112" max="16112" width="9.33203125" style="22" customWidth="1"/>
    <col min="16113" max="16113" width="10" style="22" customWidth="1"/>
    <col min="16114" max="16114" width="5.21875" style="22" customWidth="1"/>
    <col min="16115" max="16115" width="0" style="22" hidden="1" customWidth="1"/>
    <col min="16116" max="16116" width="14.109375" style="22" customWidth="1"/>
    <col min="16117" max="16117" width="7.21875" style="22" customWidth="1"/>
    <col min="16118" max="16118" width="5.44140625" style="22" customWidth="1"/>
    <col min="16119" max="16119" width="8.77734375" style="22" customWidth="1"/>
    <col min="16120" max="16122" width="0" style="22" hidden="1" customWidth="1"/>
    <col min="16123" max="16123" width="9.21875" style="22" customWidth="1"/>
    <col min="16124" max="16124" width="11.109375" style="22" customWidth="1"/>
    <col min="16125" max="16129" width="0" style="22" hidden="1" customWidth="1"/>
    <col min="16130" max="16133" width="8.88671875" style="22"/>
    <col min="16134" max="16159" width="11.77734375" style="22" customWidth="1"/>
    <col min="16160" max="16384" width="8.88671875" style="22"/>
  </cols>
  <sheetData>
    <row r="1" spans="1:20" ht="35.1" customHeight="1">
      <c r="B1" s="23" t="s">
        <v>20</v>
      </c>
      <c r="D1" s="320" t="s">
        <v>194</v>
      </c>
      <c r="E1" s="321"/>
      <c r="F1" s="321"/>
      <c r="G1" s="321"/>
      <c r="H1" s="321"/>
      <c r="I1" s="321"/>
      <c r="J1" s="321"/>
      <c r="K1" s="321"/>
      <c r="L1" s="321"/>
      <c r="M1" s="321"/>
    </row>
    <row r="2" spans="1:20" s="145" customFormat="1" ht="35.1" customHeight="1">
      <c r="A2" s="322" t="s">
        <v>22</v>
      </c>
      <c r="B2" s="323" t="s">
        <v>23</v>
      </c>
      <c r="C2" s="323" t="s">
        <v>24</v>
      </c>
      <c r="D2" s="328" t="s">
        <v>0</v>
      </c>
      <c r="E2" s="328" t="s">
        <v>1</v>
      </c>
      <c r="F2" s="326" t="s">
        <v>2</v>
      </c>
      <c r="G2" s="324" t="s">
        <v>25</v>
      </c>
      <c r="H2" s="324"/>
      <c r="I2" s="324"/>
      <c r="J2" s="324" t="s">
        <v>26</v>
      </c>
      <c r="K2" s="324"/>
      <c r="L2" s="324"/>
      <c r="M2" s="324"/>
      <c r="N2" s="325" t="s">
        <v>27</v>
      </c>
      <c r="O2" s="318" t="s">
        <v>61</v>
      </c>
    </row>
    <row r="3" spans="1:20" s="145" customFormat="1" ht="35.1" customHeight="1">
      <c r="A3" s="322"/>
      <c r="B3" s="323"/>
      <c r="C3" s="323"/>
      <c r="D3" s="329"/>
      <c r="E3" s="329"/>
      <c r="F3" s="327"/>
      <c r="G3" s="146" t="s">
        <v>28</v>
      </c>
      <c r="H3" s="146" t="s">
        <v>29</v>
      </c>
      <c r="I3" s="146" t="s">
        <v>30</v>
      </c>
      <c r="J3" s="146" t="s">
        <v>31</v>
      </c>
      <c r="K3" s="146" t="s">
        <v>32</v>
      </c>
      <c r="L3" s="146" t="s">
        <v>33</v>
      </c>
      <c r="M3" s="146" t="s">
        <v>34</v>
      </c>
      <c r="N3" s="325"/>
      <c r="O3" s="319"/>
    </row>
    <row r="4" spans="1:20" ht="35.1" customHeight="1">
      <c r="D4" s="117" t="s">
        <v>253</v>
      </c>
      <c r="E4" s="118"/>
      <c r="F4" s="119"/>
      <c r="G4" s="118"/>
      <c r="H4" s="118"/>
      <c r="I4" s="118"/>
      <c r="J4" s="119"/>
      <c r="K4" s="118"/>
      <c r="L4" s="118"/>
      <c r="M4" s="118"/>
      <c r="N4" s="119"/>
      <c r="O4" s="82"/>
    </row>
    <row r="5" spans="1:20" ht="35.1" customHeight="1">
      <c r="D5" s="117" t="s">
        <v>259</v>
      </c>
      <c r="E5" s="125"/>
      <c r="F5" s="126"/>
      <c r="G5" s="118"/>
      <c r="H5" s="118"/>
      <c r="I5" s="118"/>
      <c r="J5" s="119"/>
      <c r="K5" s="118"/>
      <c r="L5" s="118"/>
      <c r="M5" s="118"/>
      <c r="N5" s="119"/>
      <c r="O5" s="82"/>
    </row>
    <row r="6" spans="1:20" ht="35.1" customHeight="1">
      <c r="D6" s="120" t="s">
        <v>195</v>
      </c>
      <c r="E6" s="120" t="s">
        <v>196</v>
      </c>
      <c r="F6" s="197" t="s">
        <v>197</v>
      </c>
      <c r="G6" s="178">
        <v>6</v>
      </c>
      <c r="H6" s="195">
        <f t="shared" ref="H6" si="0">IF(I6&lt;&gt;0, G6-I6, "")</f>
        <v>0.59999999999999964</v>
      </c>
      <c r="I6" s="178">
        <v>5.4</v>
      </c>
      <c r="J6" s="197" t="s">
        <v>21</v>
      </c>
      <c r="K6" s="122">
        <v>0.08</v>
      </c>
      <c r="L6" s="195">
        <v>100</v>
      </c>
      <c r="M6" s="122">
        <f t="shared" ref="M6:M11" si="1">IF(I6*K6=0, "", I6*K6*(L6/100))</f>
        <v>0.43200000000000005</v>
      </c>
      <c r="N6" s="172" t="s">
        <v>249</v>
      </c>
      <c r="O6" s="82"/>
      <c r="Q6" s="220">
        <f>G6*90%</f>
        <v>5.4</v>
      </c>
    </row>
    <row r="7" spans="1:20" ht="35.1" customHeight="1">
      <c r="D7" s="120" t="s">
        <v>195</v>
      </c>
      <c r="E7" s="120" t="s">
        <v>198</v>
      </c>
      <c r="F7" s="197" t="s">
        <v>197</v>
      </c>
      <c r="G7" s="178">
        <v>4</v>
      </c>
      <c r="H7" s="195">
        <f t="shared" ref="H7" si="2">IF(I7&lt;&gt;0, G7-I7, "")</f>
        <v>0.39999999999999991</v>
      </c>
      <c r="I7" s="178">
        <v>3.6</v>
      </c>
      <c r="J7" s="197" t="s">
        <v>21</v>
      </c>
      <c r="K7" s="121">
        <v>0.11</v>
      </c>
      <c r="L7" s="195">
        <v>100</v>
      </c>
      <c r="M7" s="122">
        <f t="shared" si="1"/>
        <v>0.39600000000000002</v>
      </c>
      <c r="N7" s="169" t="s">
        <v>249</v>
      </c>
      <c r="O7" s="82"/>
      <c r="Q7" s="220">
        <f>G7*90%</f>
        <v>3.6</v>
      </c>
    </row>
    <row r="8" spans="1:20" ht="35.1" customHeight="1">
      <c r="D8" s="120" t="s">
        <v>199</v>
      </c>
      <c r="E8" s="120" t="s">
        <v>200</v>
      </c>
      <c r="F8" s="197" t="s">
        <v>197</v>
      </c>
      <c r="G8" s="178">
        <v>6</v>
      </c>
      <c r="H8" s="195">
        <f t="shared" ref="H8:H9" si="3">IF(I8&lt;&gt;0, G8-I8, "")</f>
        <v>0</v>
      </c>
      <c r="I8" s="178">
        <v>6</v>
      </c>
      <c r="J8" s="197" t="s">
        <v>21</v>
      </c>
      <c r="K8" s="121">
        <v>4.3999999999999997E-2</v>
      </c>
      <c r="L8" s="195">
        <v>100</v>
      </c>
      <c r="M8" s="122">
        <f t="shared" si="1"/>
        <v>0.26400000000000001</v>
      </c>
      <c r="N8" s="169" t="s">
        <v>249</v>
      </c>
      <c r="O8" s="82"/>
    </row>
    <row r="9" spans="1:20" ht="35.1" customHeight="1">
      <c r="D9" s="120" t="s">
        <v>203</v>
      </c>
      <c r="E9" s="120" t="s">
        <v>204</v>
      </c>
      <c r="F9" s="197" t="s">
        <v>202</v>
      </c>
      <c r="G9" s="178">
        <v>4</v>
      </c>
      <c r="H9" s="195">
        <f t="shared" si="3"/>
        <v>0</v>
      </c>
      <c r="I9" s="178">
        <v>4</v>
      </c>
      <c r="J9" s="197" t="s">
        <v>21</v>
      </c>
      <c r="K9" s="121">
        <v>0.12</v>
      </c>
      <c r="L9" s="195">
        <v>100</v>
      </c>
      <c r="M9" s="122">
        <f t="shared" si="1"/>
        <v>0.48</v>
      </c>
      <c r="N9" s="169" t="s">
        <v>250</v>
      </c>
      <c r="O9" s="82"/>
    </row>
    <row r="10" spans="1:20" ht="35.1" customHeight="1">
      <c r="D10" s="120" t="s">
        <v>217</v>
      </c>
      <c r="E10" s="130" t="s">
        <v>218</v>
      </c>
      <c r="F10" s="197" t="s">
        <v>197</v>
      </c>
      <c r="G10" s="178">
        <v>88</v>
      </c>
      <c r="H10" s="219">
        <f>IF(I10&lt;&gt;0,G10-I10,"")</f>
        <v>8.7999999999999972</v>
      </c>
      <c r="I10" s="178">
        <v>79.2</v>
      </c>
      <c r="J10" s="197" t="s">
        <v>21</v>
      </c>
      <c r="K10" s="136">
        <v>0.01</v>
      </c>
      <c r="L10" s="195">
        <v>100</v>
      </c>
      <c r="M10" s="122">
        <f t="shared" si="1"/>
        <v>0.79200000000000004</v>
      </c>
      <c r="N10" s="169" t="s">
        <v>251</v>
      </c>
      <c r="O10" s="82"/>
      <c r="Q10" s="220">
        <f>G10*90%</f>
        <v>79.2</v>
      </c>
    </row>
    <row r="11" spans="1:20" ht="35.1" customHeight="1">
      <c r="D11" s="130" t="s">
        <v>220</v>
      </c>
      <c r="E11" s="130" t="s">
        <v>221</v>
      </c>
      <c r="F11" s="197" t="s">
        <v>202</v>
      </c>
      <c r="G11" s="178">
        <v>4</v>
      </c>
      <c r="H11" s="219">
        <f>IF(I11&lt;&gt;0,G11-I11,"")</f>
        <v>0</v>
      </c>
      <c r="I11" s="178">
        <v>4</v>
      </c>
      <c r="J11" s="195" t="s">
        <v>21</v>
      </c>
      <c r="K11" s="136">
        <v>0.13</v>
      </c>
      <c r="L11" s="195">
        <v>100</v>
      </c>
      <c r="M11" s="122">
        <f t="shared" si="1"/>
        <v>0.52</v>
      </c>
      <c r="N11" s="172" t="s">
        <v>252</v>
      </c>
      <c r="O11" s="172"/>
    </row>
    <row r="12" spans="1:20" ht="35.1" customHeight="1">
      <c r="B12" s="23" t="s">
        <v>36</v>
      </c>
      <c r="C12" s="23" t="s">
        <v>35</v>
      </c>
      <c r="D12" s="120" t="s">
        <v>17</v>
      </c>
      <c r="E12" s="120" t="s">
        <v>21</v>
      </c>
      <c r="F12" s="197" t="s">
        <v>18</v>
      </c>
      <c r="G12" s="122">
        <f t="shared" ref="G12" si="4">ROUND(I12*H12%,2)</f>
        <v>2.16</v>
      </c>
      <c r="H12" s="168">
        <v>75</v>
      </c>
      <c r="I12" s="202">
        <f>SUMIF($J$6:$J$11,E12,$M$6:$M$11)</f>
        <v>2.8839999999999999</v>
      </c>
      <c r="J12" s="168"/>
      <c r="K12" s="121"/>
      <c r="L12" s="121"/>
      <c r="M12" s="122"/>
      <c r="N12" s="169"/>
      <c r="O12" s="82"/>
      <c r="T12" s="24"/>
    </row>
    <row r="13" spans="1:20" ht="35.1" customHeight="1">
      <c r="D13" s="120"/>
      <c r="E13" s="120"/>
      <c r="F13" s="172"/>
      <c r="G13" s="122"/>
      <c r="H13" s="168"/>
      <c r="I13" s="123"/>
      <c r="J13" s="168"/>
      <c r="K13" s="121"/>
      <c r="L13" s="121"/>
      <c r="M13" s="122"/>
      <c r="N13" s="169"/>
      <c r="O13" s="82"/>
      <c r="T13" s="24"/>
    </row>
    <row r="14" spans="1:20" ht="35.1" customHeight="1">
      <c r="D14" s="117" t="s">
        <v>260</v>
      </c>
      <c r="E14" s="125"/>
      <c r="F14" s="126"/>
      <c r="G14" s="118"/>
      <c r="H14" s="118"/>
      <c r="I14" s="118"/>
      <c r="J14" s="119"/>
      <c r="K14" s="118"/>
      <c r="L14" s="118"/>
      <c r="M14" s="118"/>
      <c r="N14" s="119"/>
      <c r="O14" s="82"/>
    </row>
    <row r="15" spans="1:20" ht="35.1" customHeight="1">
      <c r="D15" s="203" t="s">
        <v>195</v>
      </c>
      <c r="E15" s="203" t="s">
        <v>196</v>
      </c>
      <c r="F15" s="204" t="s">
        <v>197</v>
      </c>
      <c r="G15" s="178">
        <v>155</v>
      </c>
      <c r="H15" s="195">
        <f t="shared" ref="H15:H18" si="5">IF(I15&lt;&gt;0, G15-I15, "")</f>
        <v>15.5</v>
      </c>
      <c r="I15" s="178">
        <v>139.5</v>
      </c>
      <c r="J15" s="197" t="s">
        <v>21</v>
      </c>
      <c r="K15" s="122">
        <v>0.08</v>
      </c>
      <c r="L15" s="121">
        <v>80</v>
      </c>
      <c r="M15" s="122">
        <f t="shared" ref="M15:M19" si="6">IF(I15*K15=0, "", I15*K15*(L15/100))</f>
        <v>8.9280000000000008</v>
      </c>
      <c r="N15" s="197" t="s">
        <v>249</v>
      </c>
      <c r="O15" s="82"/>
      <c r="Q15" s="220">
        <f>G15*90%</f>
        <v>139.5</v>
      </c>
    </row>
    <row r="16" spans="1:20" ht="35.1" customHeight="1">
      <c r="D16" s="203" t="s">
        <v>205</v>
      </c>
      <c r="E16" s="203" t="s">
        <v>204</v>
      </c>
      <c r="F16" s="204" t="s">
        <v>202</v>
      </c>
      <c r="G16" s="178">
        <v>7</v>
      </c>
      <c r="H16" s="195">
        <f t="shared" si="5"/>
        <v>0</v>
      </c>
      <c r="I16" s="178">
        <v>7</v>
      </c>
      <c r="J16" s="197" t="s">
        <v>21</v>
      </c>
      <c r="K16" s="121">
        <v>0.04</v>
      </c>
      <c r="L16" s="121">
        <v>100</v>
      </c>
      <c r="M16" s="122">
        <f t="shared" si="6"/>
        <v>0.28000000000000003</v>
      </c>
      <c r="N16" s="196" t="s">
        <v>250</v>
      </c>
      <c r="O16" s="82"/>
    </row>
    <row r="17" spans="2:20" ht="35.1" customHeight="1">
      <c r="D17" s="203" t="s">
        <v>206</v>
      </c>
      <c r="E17" s="203" t="s">
        <v>207</v>
      </c>
      <c r="F17" s="204" t="s">
        <v>202</v>
      </c>
      <c r="G17" s="178">
        <v>7</v>
      </c>
      <c r="H17" s="195">
        <f t="shared" si="5"/>
        <v>0</v>
      </c>
      <c r="I17" s="178">
        <v>7</v>
      </c>
      <c r="J17" s="197" t="s">
        <v>21</v>
      </c>
      <c r="K17" s="121">
        <v>0.2</v>
      </c>
      <c r="L17" s="121">
        <v>100</v>
      </c>
      <c r="M17" s="122">
        <f t="shared" si="6"/>
        <v>1.4000000000000001</v>
      </c>
      <c r="N17" s="196" t="s">
        <v>250</v>
      </c>
      <c r="O17" s="82"/>
    </row>
    <row r="18" spans="2:20" ht="35.1" customHeight="1">
      <c r="D18" s="203" t="s">
        <v>217</v>
      </c>
      <c r="E18" s="203" t="s">
        <v>219</v>
      </c>
      <c r="F18" s="204" t="s">
        <v>197</v>
      </c>
      <c r="G18" s="178">
        <v>311</v>
      </c>
      <c r="H18" s="195">
        <f t="shared" si="5"/>
        <v>31.100000000000023</v>
      </c>
      <c r="I18" s="178">
        <v>279.89999999999998</v>
      </c>
      <c r="J18" s="197" t="s">
        <v>21</v>
      </c>
      <c r="K18" s="121">
        <v>0.01</v>
      </c>
      <c r="L18" s="121">
        <v>100</v>
      </c>
      <c r="M18" s="122">
        <f t="shared" si="6"/>
        <v>2.7989999999999999</v>
      </c>
      <c r="N18" s="196" t="s">
        <v>251</v>
      </c>
      <c r="O18" s="82"/>
      <c r="Q18" s="220">
        <f>G18*90%</f>
        <v>279.90000000000003</v>
      </c>
    </row>
    <row r="19" spans="2:20" ht="35.1" customHeight="1">
      <c r="D19" s="203" t="s">
        <v>222</v>
      </c>
      <c r="E19" s="203" t="s">
        <v>223</v>
      </c>
      <c r="F19" s="204" t="s">
        <v>202</v>
      </c>
      <c r="G19" s="178">
        <v>7</v>
      </c>
      <c r="H19" s="219">
        <f>IF(I19&lt;&gt;0,G19-I19,"")</f>
        <v>0</v>
      </c>
      <c r="I19" s="178">
        <v>7</v>
      </c>
      <c r="J19" s="197" t="s">
        <v>21</v>
      </c>
      <c r="K19" s="136">
        <v>0.2</v>
      </c>
      <c r="L19" s="121">
        <v>100</v>
      </c>
      <c r="M19" s="122">
        <f t="shared" si="6"/>
        <v>1.4000000000000001</v>
      </c>
      <c r="N19" s="196" t="s">
        <v>252</v>
      </c>
      <c r="O19" s="82"/>
    </row>
    <row r="20" spans="2:20" ht="35.1" customHeight="1">
      <c r="B20" s="23" t="s">
        <v>36</v>
      </c>
      <c r="C20" s="23" t="s">
        <v>35</v>
      </c>
      <c r="D20" s="120" t="s">
        <v>17</v>
      </c>
      <c r="E20" s="120" t="s">
        <v>21</v>
      </c>
      <c r="F20" s="197" t="s">
        <v>18</v>
      </c>
      <c r="G20" s="122">
        <f t="shared" ref="G20" si="7">ROUND(I20*H20%,2)</f>
        <v>11.11</v>
      </c>
      <c r="H20" s="195">
        <v>75</v>
      </c>
      <c r="I20" s="202">
        <f>SUMIF($J$15:$J$19,E20,$M$15:$M$19)</f>
        <v>14.807</v>
      </c>
      <c r="J20" s="195"/>
      <c r="K20" s="121"/>
      <c r="L20" s="121"/>
      <c r="M20" s="122"/>
      <c r="N20" s="196"/>
      <c r="O20" s="82"/>
      <c r="T20" s="24"/>
    </row>
    <row r="21" spans="2:20" ht="35.1" customHeight="1">
      <c r="D21" s="120"/>
      <c r="E21" s="120"/>
      <c r="F21" s="172"/>
      <c r="G21" s="122"/>
      <c r="H21" s="168"/>
      <c r="I21" s="123"/>
      <c r="J21" s="168"/>
      <c r="K21" s="121"/>
      <c r="L21" s="121"/>
      <c r="M21" s="122"/>
      <c r="N21" s="169"/>
      <c r="O21" s="82"/>
      <c r="T21" s="24"/>
    </row>
    <row r="22" spans="2:20" ht="35.1" customHeight="1"/>
    <row r="23" spans="2:20" ht="35.1" customHeight="1"/>
    <row r="24" spans="2:20" ht="35.1" customHeight="1"/>
    <row r="25" spans="2:20" ht="35.1" customHeight="1"/>
    <row r="26" spans="2:20" ht="35.1" customHeight="1"/>
  </sheetData>
  <mergeCells count="11">
    <mergeCell ref="O2:O3"/>
    <mergeCell ref="D1:M1"/>
    <mergeCell ref="A2:A3"/>
    <mergeCell ref="B2:B3"/>
    <mergeCell ref="C2:C3"/>
    <mergeCell ref="G2:I2"/>
    <mergeCell ref="J2:M2"/>
    <mergeCell ref="N2:N3"/>
    <mergeCell ref="F2:F3"/>
    <mergeCell ref="E2:E3"/>
    <mergeCell ref="D2:D3"/>
  </mergeCells>
  <phoneticPr fontId="4" type="noConversion"/>
  <printOptions horizontalCentered="1"/>
  <pageMargins left="0.19685039370078741" right="0.19685039370078741" top="0.59055118110236227" bottom="0.19685039370078741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38"/>
  <sheetViews>
    <sheetView view="pageBreakPreview" zoomScale="80" zoomScaleSheetLayoutView="80" workbookViewId="0">
      <selection activeCell="I6" sqref="I6"/>
    </sheetView>
  </sheetViews>
  <sheetFormatPr defaultRowHeight="13.5"/>
  <cols>
    <col min="1" max="1" width="3.6640625" style="124" bestFit="1" customWidth="1"/>
    <col min="2" max="2" width="31.5546875" style="124" customWidth="1"/>
    <col min="3" max="3" width="7" style="124" bestFit="1" customWidth="1"/>
    <col min="4" max="16" width="10.77734375" style="124" customWidth="1"/>
    <col min="17" max="16384" width="8.88671875" style="124"/>
  </cols>
  <sheetData>
    <row r="1" spans="1:16" ht="24.95" customHeight="1">
      <c r="A1" s="40"/>
      <c r="B1" s="41"/>
      <c r="C1" s="42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ht="24.95" customHeight="1">
      <c r="A2" s="181">
        <v>1</v>
      </c>
      <c r="B2" s="332" t="str">
        <f>원가!B2</f>
        <v>공사명 : 해상특송교환국 설치 소방 공사</v>
      </c>
      <c r="C2" s="332"/>
      <c r="D2" s="332"/>
      <c r="E2" s="332"/>
      <c r="F2" s="332"/>
      <c r="G2" s="332"/>
      <c r="H2" s="332"/>
      <c r="I2" s="332"/>
      <c r="J2" s="332"/>
      <c r="K2" s="332"/>
      <c r="L2" s="332"/>
      <c r="M2" s="332"/>
      <c r="N2" s="332"/>
      <c r="O2" s="332"/>
      <c r="P2" s="332"/>
    </row>
    <row r="3" spans="1:16" ht="24.95" customHeight="1">
      <c r="A3" s="330" t="s">
        <v>55</v>
      </c>
      <c r="B3" s="330" t="s">
        <v>53</v>
      </c>
      <c r="C3" s="334" t="s">
        <v>54</v>
      </c>
      <c r="D3" s="43" t="s">
        <v>56</v>
      </c>
      <c r="E3" s="44" t="s">
        <v>64</v>
      </c>
      <c r="F3" s="44" t="s">
        <v>65</v>
      </c>
      <c r="G3" s="44" t="s">
        <v>65</v>
      </c>
      <c r="H3" s="44" t="s">
        <v>68</v>
      </c>
      <c r="I3" s="43" t="s">
        <v>189</v>
      </c>
      <c r="J3" s="175"/>
      <c r="K3" s="175"/>
      <c r="L3" s="44"/>
      <c r="M3" s="44"/>
      <c r="N3" s="44"/>
      <c r="O3" s="44"/>
      <c r="P3" s="44"/>
    </row>
    <row r="4" spans="1:16" ht="24.95" customHeight="1">
      <c r="A4" s="331"/>
      <c r="B4" s="331"/>
      <c r="C4" s="335"/>
      <c r="D4" s="45" t="s">
        <v>57</v>
      </c>
      <c r="E4" s="148" t="s">
        <v>66</v>
      </c>
      <c r="F4" s="148" t="s">
        <v>67</v>
      </c>
      <c r="G4" s="148" t="s">
        <v>67</v>
      </c>
      <c r="H4" s="151" t="s">
        <v>163</v>
      </c>
      <c r="I4" s="45"/>
      <c r="J4" s="176"/>
      <c r="K4" s="176"/>
      <c r="L4" s="148"/>
      <c r="M4" s="171"/>
      <c r="N4" s="148"/>
      <c r="O4" s="148"/>
      <c r="P4" s="148"/>
    </row>
    <row r="5" spans="1:16" ht="24.95" customHeight="1">
      <c r="A5" s="333"/>
      <c r="B5" s="333"/>
      <c r="C5" s="336"/>
      <c r="D5" s="46" t="s">
        <v>141</v>
      </c>
      <c r="E5" s="47" t="s">
        <v>139</v>
      </c>
      <c r="F5" s="47" t="s">
        <v>137</v>
      </c>
      <c r="G5" s="47" t="s">
        <v>140</v>
      </c>
      <c r="H5" s="47" t="s">
        <v>138</v>
      </c>
      <c r="I5" s="184" t="s">
        <v>190</v>
      </c>
      <c r="J5" s="177"/>
      <c r="K5" s="177"/>
      <c r="L5" s="47"/>
      <c r="M5" s="47"/>
      <c r="N5" s="47"/>
      <c r="O5" s="47"/>
      <c r="P5" s="47"/>
    </row>
    <row r="6" spans="1:16" ht="24.95" customHeight="1">
      <c r="A6" s="330"/>
      <c r="B6" s="48" t="s">
        <v>161</v>
      </c>
      <c r="C6" s="49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0"/>
    </row>
    <row r="7" spans="1:16" ht="24.75" customHeight="1">
      <c r="A7" s="331"/>
      <c r="B7" s="52"/>
      <c r="C7" s="53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</row>
    <row r="8" spans="1:16" ht="24.95" customHeight="1">
      <c r="A8" s="330">
        <v>1</v>
      </c>
      <c r="B8" s="52" t="s">
        <v>165</v>
      </c>
      <c r="C8" s="49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0"/>
    </row>
    <row r="9" spans="1:16" ht="24.95" customHeight="1">
      <c r="A9" s="331"/>
      <c r="B9" s="53"/>
      <c r="C9" s="53"/>
      <c r="D9" s="54"/>
      <c r="E9" s="54"/>
      <c r="F9" s="54"/>
      <c r="G9" s="54"/>
      <c r="H9" s="54"/>
      <c r="I9" s="80"/>
      <c r="J9" s="54"/>
      <c r="K9" s="54"/>
      <c r="L9" s="54"/>
      <c r="M9" s="54"/>
      <c r="N9" s="54"/>
      <c r="O9" s="54"/>
      <c r="P9" s="54"/>
    </row>
    <row r="10" spans="1:16" ht="24.95" customHeight="1">
      <c r="A10" s="330"/>
      <c r="B10" s="56" t="s">
        <v>164</v>
      </c>
      <c r="C10" s="49"/>
      <c r="D10" s="51"/>
      <c r="E10" s="51" t="s">
        <v>166</v>
      </c>
      <c r="F10" s="51"/>
      <c r="G10" s="51" t="s">
        <v>166</v>
      </c>
      <c r="H10" s="51" t="s">
        <v>172</v>
      </c>
      <c r="I10" s="51" t="s">
        <v>167</v>
      </c>
      <c r="J10" s="51"/>
      <c r="K10" s="51"/>
      <c r="L10" s="51"/>
      <c r="M10" s="51"/>
      <c r="N10" s="51"/>
      <c r="O10" s="51"/>
      <c r="P10" s="50"/>
    </row>
    <row r="11" spans="1:16" ht="24.95" customHeight="1">
      <c r="A11" s="331"/>
      <c r="B11" s="55">
        <v>10</v>
      </c>
      <c r="C11" s="53">
        <v>10</v>
      </c>
      <c r="D11" s="54"/>
      <c r="E11" s="54">
        <f>C11</f>
        <v>10</v>
      </c>
      <c r="F11" s="54"/>
      <c r="G11" s="54">
        <f>C11</f>
        <v>10</v>
      </c>
      <c r="H11" s="54">
        <v>1</v>
      </c>
      <c r="I11" s="54">
        <v>3</v>
      </c>
      <c r="J11" s="54"/>
      <c r="K11" s="54"/>
      <c r="L11" s="54"/>
      <c r="M11" s="54"/>
      <c r="N11" s="54"/>
      <c r="O11" s="54"/>
      <c r="P11" s="54"/>
    </row>
    <row r="12" spans="1:16" ht="24.95" customHeight="1">
      <c r="A12" s="330">
        <v>2</v>
      </c>
      <c r="B12" s="52" t="s">
        <v>170</v>
      </c>
      <c r="C12" s="49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0"/>
    </row>
    <row r="13" spans="1:16" ht="24.95" customHeight="1">
      <c r="A13" s="331"/>
      <c r="B13" s="49" t="s">
        <v>168</v>
      </c>
      <c r="C13" s="53"/>
      <c r="D13" s="54"/>
      <c r="E13" s="54"/>
      <c r="F13" s="54"/>
      <c r="G13" s="54"/>
      <c r="H13" s="54"/>
      <c r="I13" s="80"/>
      <c r="J13" s="54"/>
      <c r="K13" s="54"/>
      <c r="L13" s="54"/>
      <c r="M13" s="54"/>
      <c r="N13" s="54"/>
      <c r="O13" s="54"/>
      <c r="P13" s="54"/>
    </row>
    <row r="14" spans="1:16" ht="24.95" customHeight="1">
      <c r="A14" s="330"/>
      <c r="B14" s="56" t="s">
        <v>162</v>
      </c>
      <c r="C14" s="49"/>
      <c r="D14" s="51" t="s">
        <v>181</v>
      </c>
      <c r="E14" s="51"/>
      <c r="F14" s="51" t="s">
        <v>181</v>
      </c>
      <c r="G14" s="51"/>
      <c r="H14" s="51"/>
      <c r="I14" s="51"/>
      <c r="J14" s="51"/>
      <c r="K14" s="51"/>
      <c r="L14" s="51"/>
      <c r="M14" s="51"/>
      <c r="N14" s="51"/>
      <c r="O14" s="51"/>
      <c r="P14" s="50"/>
    </row>
    <row r="15" spans="1:16" ht="24.95" customHeight="1">
      <c r="A15" s="331"/>
      <c r="B15" s="55" t="s">
        <v>177</v>
      </c>
      <c r="C15" s="53">
        <f>10+10+45</f>
        <v>65</v>
      </c>
      <c r="D15" s="54">
        <f>C15</f>
        <v>65</v>
      </c>
      <c r="E15" s="54"/>
      <c r="F15" s="54">
        <f>C15</f>
        <v>65</v>
      </c>
      <c r="G15" s="54"/>
      <c r="H15" s="54"/>
      <c r="I15" s="54"/>
      <c r="J15" s="54"/>
      <c r="K15" s="54"/>
      <c r="L15" s="54"/>
      <c r="M15" s="54"/>
      <c r="N15" s="54"/>
      <c r="O15" s="54"/>
      <c r="P15" s="54"/>
    </row>
    <row r="16" spans="1:16" ht="24.95" customHeight="1">
      <c r="A16" s="330">
        <v>3</v>
      </c>
      <c r="B16" s="52" t="s">
        <v>169</v>
      </c>
      <c r="C16" s="49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0"/>
    </row>
    <row r="17" spans="1:16" ht="24.95" customHeight="1">
      <c r="A17" s="331"/>
      <c r="B17" s="49" t="s">
        <v>171</v>
      </c>
      <c r="C17" s="53"/>
      <c r="D17" s="54"/>
      <c r="E17" s="54"/>
      <c r="F17" s="54"/>
      <c r="G17" s="54"/>
      <c r="H17" s="54"/>
      <c r="I17" s="80"/>
      <c r="J17" s="54"/>
      <c r="K17" s="54"/>
      <c r="L17" s="54"/>
      <c r="M17" s="54"/>
      <c r="N17" s="54"/>
      <c r="O17" s="54"/>
      <c r="P17" s="54"/>
    </row>
    <row r="18" spans="1:16" ht="24.95" customHeight="1">
      <c r="A18" s="330"/>
      <c r="B18" s="56" t="s">
        <v>162</v>
      </c>
      <c r="C18" s="49"/>
      <c r="D18" s="51" t="s">
        <v>179</v>
      </c>
      <c r="E18" s="51"/>
      <c r="F18" s="51" t="s">
        <v>180</v>
      </c>
      <c r="G18" s="51"/>
      <c r="H18" s="51"/>
      <c r="I18" s="51"/>
      <c r="J18" s="51"/>
      <c r="K18" s="51"/>
      <c r="L18" s="51"/>
      <c r="M18" s="51"/>
      <c r="N18" s="51"/>
      <c r="O18" s="51"/>
      <c r="P18" s="50"/>
    </row>
    <row r="19" spans="1:16" ht="24.95" customHeight="1">
      <c r="A19" s="331"/>
      <c r="B19" s="55" t="s">
        <v>178</v>
      </c>
      <c r="C19" s="53">
        <f>10+10+30</f>
        <v>50</v>
      </c>
      <c r="D19" s="54">
        <f>C19</f>
        <v>50</v>
      </c>
      <c r="E19" s="54"/>
      <c r="F19" s="54">
        <f>C19</f>
        <v>50</v>
      </c>
      <c r="G19" s="54"/>
      <c r="H19" s="54"/>
      <c r="I19" s="54"/>
      <c r="J19" s="54"/>
      <c r="K19" s="54"/>
      <c r="L19" s="54"/>
      <c r="M19" s="54"/>
      <c r="N19" s="54"/>
      <c r="O19" s="54"/>
      <c r="P19" s="54"/>
    </row>
    <row r="20" spans="1:16" ht="50.1" customHeight="1">
      <c r="A20" s="147"/>
      <c r="B20" s="57" t="s">
        <v>71</v>
      </c>
      <c r="C20" s="49"/>
      <c r="D20" s="183">
        <f>D11+D15+D19</f>
        <v>115</v>
      </c>
      <c r="E20" s="183">
        <f t="shared" ref="E20:I20" si="0">E11+E15+E19</f>
        <v>10</v>
      </c>
      <c r="F20" s="183">
        <f t="shared" si="0"/>
        <v>115</v>
      </c>
      <c r="G20" s="183">
        <f t="shared" si="0"/>
        <v>10</v>
      </c>
      <c r="H20" s="183">
        <f t="shared" si="0"/>
        <v>1</v>
      </c>
      <c r="I20" s="183">
        <f t="shared" si="0"/>
        <v>3</v>
      </c>
      <c r="J20" s="150"/>
      <c r="K20" s="150"/>
      <c r="L20" s="150"/>
      <c r="M20" s="170"/>
      <c r="N20" s="150"/>
      <c r="O20" s="150"/>
      <c r="P20" s="150"/>
    </row>
    <row r="21" spans="1:16" ht="50.1" customHeight="1">
      <c r="A21" s="147"/>
      <c r="B21" s="57" t="s">
        <v>69</v>
      </c>
      <c r="C21" s="49"/>
      <c r="D21" s="81">
        <v>1.1000000000000001</v>
      </c>
      <c r="E21" s="81">
        <v>1.1000000000000001</v>
      </c>
      <c r="F21" s="135">
        <v>1.05</v>
      </c>
      <c r="G21" s="81">
        <v>1.05</v>
      </c>
      <c r="H21" s="81">
        <v>1</v>
      </c>
      <c r="I21" s="81">
        <v>1</v>
      </c>
      <c r="J21" s="81"/>
      <c r="K21" s="81"/>
      <c r="L21" s="81"/>
      <c r="M21" s="81"/>
      <c r="N21" s="81"/>
      <c r="O21" s="81"/>
      <c r="P21" s="81"/>
    </row>
    <row r="22" spans="1:16" ht="50.1" customHeight="1">
      <c r="A22" s="57"/>
      <c r="B22" s="57" t="s">
        <v>70</v>
      </c>
      <c r="C22" s="58"/>
      <c r="D22" s="182">
        <f t="shared" ref="D22" si="1">D20*D21</f>
        <v>126.50000000000001</v>
      </c>
      <c r="E22" s="182">
        <f t="shared" ref="E22:F22" si="2">E20*E21</f>
        <v>11</v>
      </c>
      <c r="F22" s="182">
        <f t="shared" si="2"/>
        <v>120.75</v>
      </c>
      <c r="G22" s="182">
        <f t="shared" ref="G22:H22" si="3">G20*G21</f>
        <v>10.5</v>
      </c>
      <c r="H22" s="182">
        <f t="shared" si="3"/>
        <v>1</v>
      </c>
      <c r="I22" s="182">
        <f t="shared" ref="I22" si="4">I20*I21</f>
        <v>3</v>
      </c>
      <c r="J22" s="57"/>
      <c r="K22" s="57"/>
      <c r="L22" s="57"/>
      <c r="M22" s="57"/>
      <c r="N22" s="57"/>
      <c r="O22" s="57"/>
      <c r="P22" s="57"/>
    </row>
    <row r="23" spans="1:16" ht="24.95" customHeight="1"/>
    <row r="24" spans="1:16" ht="24.95" customHeight="1"/>
    <row r="25" spans="1:16" ht="24.95" customHeight="1"/>
    <row r="26" spans="1:16" ht="24.95" customHeight="1"/>
    <row r="27" spans="1:16" ht="24.95" customHeight="1"/>
    <row r="28" spans="1:16" ht="24.95" customHeight="1"/>
    <row r="29" spans="1:16" ht="24.95" customHeight="1"/>
    <row r="30" spans="1:16" ht="24.95" customHeight="1"/>
    <row r="31" spans="1:16" ht="24.95" customHeight="1"/>
    <row r="32" spans="1:16" ht="24.95" customHeight="1"/>
    <row r="33" ht="24.95" customHeight="1"/>
    <row r="34" ht="24.95" customHeight="1"/>
    <row r="35" ht="24.95" customHeight="1"/>
    <row r="36" ht="24.95" customHeight="1"/>
    <row r="37" ht="24.95" customHeight="1"/>
    <row r="38" ht="24.95" customHeight="1"/>
  </sheetData>
  <mergeCells count="11">
    <mergeCell ref="A16:A17"/>
    <mergeCell ref="A18:A19"/>
    <mergeCell ref="B2:P2"/>
    <mergeCell ref="A3:A5"/>
    <mergeCell ref="B3:B5"/>
    <mergeCell ref="C3:C5"/>
    <mergeCell ref="A6:A7"/>
    <mergeCell ref="A8:A9"/>
    <mergeCell ref="A10:A11"/>
    <mergeCell ref="A12:A13"/>
    <mergeCell ref="A14:A15"/>
  </mergeCells>
  <phoneticPr fontId="4" type="noConversion"/>
  <printOptions horizontalCentered="1"/>
  <pageMargins left="0.19685039370078741" right="0.19685039370078741" top="0.47244094488188981" bottom="0.19685039370078741" header="0.31496062992125984" footer="0.31496062992125984"/>
  <pageSetup paperSize="9" scale="6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18"/>
  <sheetViews>
    <sheetView view="pageBreakPreview" zoomScale="90" zoomScaleNormal="100" zoomScaleSheetLayoutView="9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T8" sqref="T8"/>
    </sheetView>
  </sheetViews>
  <sheetFormatPr defaultRowHeight="23.1" customHeight="1"/>
  <cols>
    <col min="1" max="1" width="0.109375" style="205" customWidth="1"/>
    <col min="2" max="2" width="17.33203125" style="206" hidden="1" customWidth="1"/>
    <col min="3" max="3" width="12.77734375" style="206" customWidth="1"/>
    <col min="4" max="5" width="22.77734375" style="206" customWidth="1"/>
    <col min="6" max="6" width="4.21875" style="212" customWidth="1"/>
    <col min="7" max="7" width="6.44140625" style="205" customWidth="1"/>
    <col min="8" max="9" width="10.77734375" style="213" customWidth="1"/>
    <col min="10" max="10" width="5" style="213" hidden="1" customWidth="1"/>
    <col min="11" max="11" width="9.77734375" style="213" customWidth="1"/>
    <col min="12" max="16" width="10.77734375" style="213" customWidth="1"/>
    <col min="17" max="17" width="7.77734375" style="205" customWidth="1"/>
    <col min="18" max="16384" width="8.88671875" style="205"/>
  </cols>
  <sheetData>
    <row r="1" spans="1:17" ht="24.95" customHeight="1">
      <c r="B1" s="206" t="s">
        <v>261</v>
      </c>
      <c r="C1" s="339" t="s">
        <v>320</v>
      </c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235"/>
      <c r="P1" s="235"/>
      <c r="Q1" s="236"/>
    </row>
    <row r="2" spans="1:17" s="208" customFormat="1" ht="24.95" customHeight="1">
      <c r="A2" s="341" t="s">
        <v>264</v>
      </c>
      <c r="B2" s="342" t="s">
        <v>321</v>
      </c>
      <c r="C2" s="338" t="s">
        <v>266</v>
      </c>
      <c r="D2" s="338" t="s">
        <v>267</v>
      </c>
      <c r="E2" s="338" t="s">
        <v>268</v>
      </c>
      <c r="F2" s="343" t="s">
        <v>269</v>
      </c>
      <c r="G2" s="344" t="s">
        <v>270</v>
      </c>
      <c r="H2" s="337" t="s">
        <v>297</v>
      </c>
      <c r="I2" s="337"/>
      <c r="J2" s="337" t="s">
        <v>298</v>
      </c>
      <c r="K2" s="337"/>
      <c r="L2" s="337"/>
      <c r="M2" s="337" t="s">
        <v>299</v>
      </c>
      <c r="N2" s="337"/>
      <c r="O2" s="337" t="s">
        <v>300</v>
      </c>
      <c r="P2" s="337"/>
      <c r="Q2" s="338" t="s">
        <v>274</v>
      </c>
    </row>
    <row r="3" spans="1:17" s="208" customFormat="1" ht="24.95" customHeight="1">
      <c r="A3" s="341"/>
      <c r="B3" s="342"/>
      <c r="C3" s="338"/>
      <c r="D3" s="338"/>
      <c r="E3" s="338"/>
      <c r="F3" s="343"/>
      <c r="G3" s="344"/>
      <c r="H3" s="237" t="s">
        <v>283</v>
      </c>
      <c r="I3" s="237" t="s">
        <v>301</v>
      </c>
      <c r="J3" s="237" t="s">
        <v>270</v>
      </c>
      <c r="K3" s="237" t="s">
        <v>283</v>
      </c>
      <c r="L3" s="237" t="s">
        <v>301</v>
      </c>
      <c r="M3" s="237" t="s">
        <v>283</v>
      </c>
      <c r="N3" s="237" t="s">
        <v>301</v>
      </c>
      <c r="O3" s="237" t="s">
        <v>283</v>
      </c>
      <c r="P3" s="237" t="s">
        <v>301</v>
      </c>
      <c r="Q3" s="338"/>
    </row>
    <row r="4" spans="1:17" s="208" customFormat="1" ht="24.95" customHeight="1">
      <c r="B4" s="225"/>
      <c r="C4" s="226" t="s">
        <v>331</v>
      </c>
      <c r="D4" s="227"/>
      <c r="E4" s="227"/>
      <c r="F4" s="204"/>
      <c r="G4" s="228"/>
      <c r="H4" s="228"/>
      <c r="I4" s="228"/>
      <c r="J4" s="228"/>
      <c r="K4" s="228"/>
      <c r="L4" s="228"/>
      <c r="M4" s="228"/>
      <c r="N4" s="228"/>
      <c r="O4" s="228"/>
      <c r="P4" s="228"/>
      <c r="Q4" s="228"/>
    </row>
    <row r="5" spans="1:17" ht="24.95" customHeight="1">
      <c r="A5" s="205">
        <v>56950900300</v>
      </c>
      <c r="B5" s="206" t="s">
        <v>322</v>
      </c>
      <c r="C5" s="226" t="s">
        <v>305</v>
      </c>
      <c r="D5" s="203" t="s">
        <v>255</v>
      </c>
      <c r="E5" s="203" t="s">
        <v>256</v>
      </c>
      <c r="F5" s="204" t="s">
        <v>257</v>
      </c>
      <c r="G5" s="228">
        <v>1</v>
      </c>
      <c r="H5" s="229">
        <f>일위대가!I12</f>
        <v>1300</v>
      </c>
      <c r="I5" s="229">
        <f>G5*H5</f>
        <v>1300</v>
      </c>
      <c r="J5" s="229"/>
      <c r="K5" s="229">
        <f>일위대가!K12</f>
        <v>6536</v>
      </c>
      <c r="L5" s="229">
        <f>G5*K5</f>
        <v>6536</v>
      </c>
      <c r="M5" s="229">
        <f>[9]일위대가!N11</f>
        <v>0</v>
      </c>
      <c r="N5" s="229">
        <f>G5*M5</f>
        <v>0</v>
      </c>
      <c r="O5" s="229">
        <f>IF((H5+K5+M5)=0, "", (H5+K5+M5))</f>
        <v>7836</v>
      </c>
      <c r="P5" s="229">
        <f>SUM(I5,L5,N5)</f>
        <v>7836</v>
      </c>
      <c r="Q5" s="229" t="s">
        <v>323</v>
      </c>
    </row>
    <row r="6" spans="1:17" ht="24.95" customHeight="1">
      <c r="A6" s="205">
        <v>56950900301</v>
      </c>
      <c r="B6" s="206" t="s">
        <v>324</v>
      </c>
      <c r="C6" s="226" t="s">
        <v>315</v>
      </c>
      <c r="D6" s="203" t="s">
        <v>255</v>
      </c>
      <c r="E6" s="203" t="s">
        <v>258</v>
      </c>
      <c r="F6" s="204" t="s">
        <v>257</v>
      </c>
      <c r="G6" s="228">
        <v>1</v>
      </c>
      <c r="H6" s="229">
        <f>일위대가!I21</f>
        <v>1315</v>
      </c>
      <c r="I6" s="229">
        <f>G6*H6</f>
        <v>1315</v>
      </c>
      <c r="J6" s="229"/>
      <c r="K6" s="229">
        <f>일위대가!K21</f>
        <v>6536</v>
      </c>
      <c r="L6" s="229">
        <f>G6*K6</f>
        <v>6536</v>
      </c>
      <c r="M6" s="229">
        <f>[9]일위대가!N20</f>
        <v>0</v>
      </c>
      <c r="N6" s="229">
        <f>G6*M6</f>
        <v>0</v>
      </c>
      <c r="O6" s="229">
        <f>IF((H6+K6+M6)=0, "", (H6+K6+M6))</f>
        <v>7851</v>
      </c>
      <c r="P6" s="229">
        <f>SUM(I6,L6,N6)</f>
        <v>7851</v>
      </c>
      <c r="Q6" s="229" t="s">
        <v>325</v>
      </c>
    </row>
    <row r="7" spans="1:17" ht="24.95" customHeight="1">
      <c r="C7" s="226"/>
      <c r="D7" s="203"/>
      <c r="E7" s="203"/>
      <c r="F7" s="204"/>
      <c r="G7" s="228"/>
      <c r="H7" s="229"/>
      <c r="I7" s="229"/>
      <c r="J7" s="229"/>
      <c r="K7" s="229"/>
      <c r="L7" s="229"/>
      <c r="M7" s="229"/>
      <c r="N7" s="229"/>
      <c r="O7" s="229"/>
      <c r="P7" s="229"/>
      <c r="Q7" s="229"/>
    </row>
    <row r="8" spans="1:17" ht="24.95" customHeight="1">
      <c r="C8" s="230" t="s">
        <v>330</v>
      </c>
      <c r="D8" s="231"/>
      <c r="E8" s="231"/>
      <c r="F8" s="232"/>
      <c r="G8" s="233"/>
      <c r="H8" s="234"/>
      <c r="I8" s="234"/>
      <c r="J8" s="234"/>
      <c r="K8" s="234"/>
      <c r="L8" s="234"/>
      <c r="M8" s="234"/>
      <c r="N8" s="234"/>
      <c r="O8" s="234"/>
      <c r="P8" s="234"/>
      <c r="Q8" s="234"/>
    </row>
    <row r="9" spans="1:17" ht="24.95" customHeight="1">
      <c r="C9" s="230" t="s">
        <v>397</v>
      </c>
      <c r="D9" s="231" t="s">
        <v>393</v>
      </c>
      <c r="E9" s="231" t="s">
        <v>338</v>
      </c>
      <c r="F9" s="232" t="s">
        <v>257</v>
      </c>
      <c r="G9" s="233">
        <v>1</v>
      </c>
      <c r="H9" s="234">
        <f>일위대가!I35</f>
        <v>1301</v>
      </c>
      <c r="I9" s="229">
        <f>G9*H9</f>
        <v>1301</v>
      </c>
      <c r="J9" s="234"/>
      <c r="K9" s="234">
        <f>일위대가!K35</f>
        <v>24163</v>
      </c>
      <c r="L9" s="234">
        <f>G9*K9</f>
        <v>24163</v>
      </c>
      <c r="M9" s="234">
        <f>일위대가!M35</f>
        <v>0</v>
      </c>
      <c r="N9" s="229">
        <f>G9*M9</f>
        <v>0</v>
      </c>
      <c r="O9" s="229">
        <f>IF((H9+K9+M9)=0, "", (H9+K9+M9))</f>
        <v>25464</v>
      </c>
      <c r="P9" s="229">
        <f>SUM(I9,L9,N9)</f>
        <v>25464</v>
      </c>
      <c r="Q9" s="234"/>
    </row>
    <row r="10" spans="1:17" ht="24.95" customHeight="1">
      <c r="C10" s="230" t="s">
        <v>398</v>
      </c>
      <c r="D10" s="231" t="s">
        <v>394</v>
      </c>
      <c r="E10" s="231" t="s">
        <v>338</v>
      </c>
      <c r="F10" s="232" t="s">
        <v>257</v>
      </c>
      <c r="G10" s="233">
        <v>1</v>
      </c>
      <c r="H10" s="234">
        <f>일위대가!I40</f>
        <v>84</v>
      </c>
      <c r="I10" s="229">
        <f t="shared" ref="I10:I18" si="0">G10*H10</f>
        <v>84</v>
      </c>
      <c r="J10" s="234"/>
      <c r="K10" s="234">
        <f>일위대가!K40</f>
        <v>0</v>
      </c>
      <c r="L10" s="234">
        <f t="shared" ref="L10:L18" si="1">G10*K10</f>
        <v>0</v>
      </c>
      <c r="M10" s="234">
        <f>일위대가!M40</f>
        <v>0</v>
      </c>
      <c r="N10" s="229">
        <f t="shared" ref="N10:N18" si="2">G10*M10</f>
        <v>0</v>
      </c>
      <c r="O10" s="229">
        <f t="shared" ref="O10:O18" si="3">IF((H10+K10+M10)=0, "", (H10+K10+M10))</f>
        <v>84</v>
      </c>
      <c r="P10" s="229">
        <f t="shared" ref="P10:P18" si="4">SUM(I10,L10,N10)</f>
        <v>84</v>
      </c>
      <c r="Q10" s="234"/>
    </row>
    <row r="11" spans="1:17" ht="24.95" customHeight="1">
      <c r="C11" s="230" t="s">
        <v>399</v>
      </c>
      <c r="D11" s="231" t="s">
        <v>395</v>
      </c>
      <c r="E11" s="231" t="s">
        <v>333</v>
      </c>
      <c r="F11" s="232" t="s">
        <v>257</v>
      </c>
      <c r="G11" s="233">
        <v>1</v>
      </c>
      <c r="H11" s="234">
        <f>일위대가!I46</f>
        <v>927</v>
      </c>
      <c r="I11" s="229">
        <f t="shared" si="0"/>
        <v>927</v>
      </c>
      <c r="J11" s="234"/>
      <c r="K11" s="234">
        <f>일위대가!K46</f>
        <v>0</v>
      </c>
      <c r="L11" s="234">
        <f t="shared" si="1"/>
        <v>0</v>
      </c>
      <c r="M11" s="234">
        <f>일위대가!M46</f>
        <v>0</v>
      </c>
      <c r="N11" s="229">
        <f t="shared" si="2"/>
        <v>0</v>
      </c>
      <c r="O11" s="229">
        <f t="shared" si="3"/>
        <v>927</v>
      </c>
      <c r="P11" s="229">
        <f t="shared" si="4"/>
        <v>927</v>
      </c>
      <c r="Q11" s="234"/>
    </row>
    <row r="12" spans="1:17" ht="24.95" customHeight="1">
      <c r="C12" s="230" t="s">
        <v>400</v>
      </c>
      <c r="D12" s="231" t="s">
        <v>395</v>
      </c>
      <c r="E12" s="231" t="s">
        <v>334</v>
      </c>
      <c r="F12" s="232" t="s">
        <v>257</v>
      </c>
      <c r="G12" s="233">
        <v>1</v>
      </c>
      <c r="H12" s="234">
        <f>일위대가!I52</f>
        <v>947</v>
      </c>
      <c r="I12" s="229">
        <f t="shared" si="0"/>
        <v>947</v>
      </c>
      <c r="J12" s="234"/>
      <c r="K12" s="234">
        <f>일위대가!K52</f>
        <v>0</v>
      </c>
      <c r="L12" s="234">
        <f t="shared" si="1"/>
        <v>0</v>
      </c>
      <c r="M12" s="234">
        <f>일위대가!M52</f>
        <v>0</v>
      </c>
      <c r="N12" s="229">
        <f t="shared" si="2"/>
        <v>0</v>
      </c>
      <c r="O12" s="229">
        <f t="shared" si="3"/>
        <v>947</v>
      </c>
      <c r="P12" s="229">
        <f t="shared" si="4"/>
        <v>947</v>
      </c>
      <c r="Q12" s="234"/>
    </row>
    <row r="13" spans="1:17" ht="24.95" customHeight="1">
      <c r="C13" s="230" t="s">
        <v>401</v>
      </c>
      <c r="D13" s="231" t="s">
        <v>395</v>
      </c>
      <c r="E13" s="231" t="s">
        <v>335</v>
      </c>
      <c r="F13" s="232" t="s">
        <v>257</v>
      </c>
      <c r="G13" s="233">
        <v>1</v>
      </c>
      <c r="H13" s="234">
        <f>일위대가!I58</f>
        <v>977</v>
      </c>
      <c r="I13" s="229">
        <f t="shared" si="0"/>
        <v>977</v>
      </c>
      <c r="J13" s="234"/>
      <c r="K13" s="234">
        <f>일위대가!K58</f>
        <v>0</v>
      </c>
      <c r="L13" s="234">
        <f t="shared" si="1"/>
        <v>0</v>
      </c>
      <c r="M13" s="234">
        <f>일위대가!M58</f>
        <v>0</v>
      </c>
      <c r="N13" s="229">
        <f t="shared" si="2"/>
        <v>0</v>
      </c>
      <c r="O13" s="229">
        <f t="shared" si="3"/>
        <v>977</v>
      </c>
      <c r="P13" s="229">
        <f t="shared" si="4"/>
        <v>977</v>
      </c>
      <c r="Q13" s="234"/>
    </row>
    <row r="14" spans="1:17" ht="24.95" customHeight="1">
      <c r="C14" s="230" t="s">
        <v>402</v>
      </c>
      <c r="D14" s="231" t="s">
        <v>395</v>
      </c>
      <c r="E14" s="231" t="s">
        <v>336</v>
      </c>
      <c r="F14" s="232" t="s">
        <v>257</v>
      </c>
      <c r="G14" s="233">
        <v>1</v>
      </c>
      <c r="H14" s="234">
        <f>일위대가!I64</f>
        <v>1117</v>
      </c>
      <c r="I14" s="229">
        <f t="shared" si="0"/>
        <v>1117</v>
      </c>
      <c r="J14" s="234"/>
      <c r="K14" s="234">
        <f>일위대가!K64</f>
        <v>0</v>
      </c>
      <c r="L14" s="234">
        <f t="shared" si="1"/>
        <v>0</v>
      </c>
      <c r="M14" s="234">
        <f>일위대가!M64</f>
        <v>0</v>
      </c>
      <c r="N14" s="229">
        <f t="shared" si="2"/>
        <v>0</v>
      </c>
      <c r="O14" s="229">
        <f t="shared" si="3"/>
        <v>1117</v>
      </c>
      <c r="P14" s="229">
        <f t="shared" si="4"/>
        <v>1117</v>
      </c>
      <c r="Q14" s="234"/>
    </row>
    <row r="15" spans="1:17" ht="24.95" customHeight="1">
      <c r="C15" s="230" t="s">
        <v>403</v>
      </c>
      <c r="D15" s="231" t="s">
        <v>396</v>
      </c>
      <c r="E15" s="231" t="s">
        <v>407</v>
      </c>
      <c r="F15" s="232" t="s">
        <v>197</v>
      </c>
      <c r="G15" s="233">
        <v>1</v>
      </c>
      <c r="H15" s="234">
        <f>일위대가!I74</f>
        <v>2452</v>
      </c>
      <c r="I15" s="229">
        <f t="shared" si="0"/>
        <v>2452</v>
      </c>
      <c r="J15" s="234"/>
      <c r="K15" s="234">
        <f>일위대가!K74</f>
        <v>4188</v>
      </c>
      <c r="L15" s="234">
        <f t="shared" si="1"/>
        <v>4188</v>
      </c>
      <c r="M15" s="234">
        <f>일위대가!M74</f>
        <v>0</v>
      </c>
      <c r="N15" s="229">
        <f t="shared" si="2"/>
        <v>0</v>
      </c>
      <c r="O15" s="229">
        <f t="shared" si="3"/>
        <v>6640</v>
      </c>
      <c r="P15" s="229">
        <f t="shared" si="4"/>
        <v>6640</v>
      </c>
      <c r="Q15" s="234"/>
    </row>
    <row r="16" spans="1:17" ht="24.95" customHeight="1">
      <c r="C16" s="230" t="s">
        <v>404</v>
      </c>
      <c r="D16" s="231" t="s">
        <v>396</v>
      </c>
      <c r="E16" s="231" t="s">
        <v>408</v>
      </c>
      <c r="F16" s="232" t="s">
        <v>197</v>
      </c>
      <c r="G16" s="233">
        <v>1</v>
      </c>
      <c r="H16" s="234">
        <f>일위대가!I84</f>
        <v>2704</v>
      </c>
      <c r="I16" s="229">
        <f t="shared" si="0"/>
        <v>2704</v>
      </c>
      <c r="J16" s="234"/>
      <c r="K16" s="234">
        <f>일위대가!K84</f>
        <v>4931</v>
      </c>
      <c r="L16" s="234">
        <f t="shared" si="1"/>
        <v>4931</v>
      </c>
      <c r="M16" s="234">
        <f>일위대가!M84</f>
        <v>0</v>
      </c>
      <c r="N16" s="229">
        <f t="shared" si="2"/>
        <v>0</v>
      </c>
      <c r="O16" s="229">
        <f t="shared" si="3"/>
        <v>7635</v>
      </c>
      <c r="P16" s="229">
        <f t="shared" si="4"/>
        <v>7635</v>
      </c>
      <c r="Q16" s="234"/>
    </row>
    <row r="17" spans="2:17" ht="24.95" customHeight="1">
      <c r="C17" s="230" t="s">
        <v>405</v>
      </c>
      <c r="D17" s="231" t="s">
        <v>396</v>
      </c>
      <c r="E17" s="231" t="s">
        <v>409</v>
      </c>
      <c r="F17" s="232" t="s">
        <v>197</v>
      </c>
      <c r="G17" s="233">
        <v>1</v>
      </c>
      <c r="H17" s="234">
        <f>일위대가!I94</f>
        <v>2992</v>
      </c>
      <c r="I17" s="229">
        <f t="shared" si="0"/>
        <v>2992</v>
      </c>
      <c r="J17" s="234"/>
      <c r="K17" s="234">
        <f>일위대가!K94</f>
        <v>7129</v>
      </c>
      <c r="L17" s="234">
        <f t="shared" si="1"/>
        <v>7129</v>
      </c>
      <c r="M17" s="234">
        <f>일위대가!M94</f>
        <v>0</v>
      </c>
      <c r="N17" s="229">
        <f t="shared" si="2"/>
        <v>0</v>
      </c>
      <c r="O17" s="229">
        <f t="shared" si="3"/>
        <v>10121</v>
      </c>
      <c r="P17" s="229">
        <f t="shared" si="4"/>
        <v>10121</v>
      </c>
      <c r="Q17" s="234"/>
    </row>
    <row r="18" spans="2:17" ht="24.95" customHeight="1">
      <c r="B18" s="205"/>
      <c r="C18" s="230" t="s">
        <v>406</v>
      </c>
      <c r="D18" s="231" t="s">
        <v>396</v>
      </c>
      <c r="E18" s="231" t="s">
        <v>410</v>
      </c>
      <c r="F18" s="232" t="s">
        <v>197</v>
      </c>
      <c r="G18" s="233">
        <v>1</v>
      </c>
      <c r="H18" s="234">
        <f>일위대가!I104</f>
        <v>3333</v>
      </c>
      <c r="I18" s="229">
        <f t="shared" si="0"/>
        <v>3333</v>
      </c>
      <c r="J18" s="234"/>
      <c r="K18" s="234">
        <f>일위대가!K104</f>
        <v>8380</v>
      </c>
      <c r="L18" s="234">
        <f t="shared" si="1"/>
        <v>8380</v>
      </c>
      <c r="M18" s="234">
        <f>일위대가!M104</f>
        <v>0</v>
      </c>
      <c r="N18" s="229">
        <f t="shared" si="2"/>
        <v>0</v>
      </c>
      <c r="O18" s="229">
        <f t="shared" si="3"/>
        <v>11713</v>
      </c>
      <c r="P18" s="229">
        <f t="shared" si="4"/>
        <v>11713</v>
      </c>
      <c r="Q18" s="234"/>
    </row>
  </sheetData>
  <mergeCells count="13">
    <mergeCell ref="M2:N2"/>
    <mergeCell ref="O2:P2"/>
    <mergeCell ref="Q2:Q3"/>
    <mergeCell ref="C1:N1"/>
    <mergeCell ref="A2:A3"/>
    <mergeCell ref="B2:B3"/>
    <mergeCell ref="C2:C3"/>
    <mergeCell ref="D2:D3"/>
    <mergeCell ref="E2:E3"/>
    <mergeCell ref="F2:F3"/>
    <mergeCell ref="G2:G3"/>
    <mergeCell ref="H2:I2"/>
    <mergeCell ref="J2:L2"/>
  </mergeCells>
  <phoneticPr fontId="4" type="noConversion"/>
  <printOptions horizontalCentered="1"/>
  <pageMargins left="0.19685039370078741" right="0.19685039370078741" top="0.59055118110236227" bottom="0.19685039370078741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Q104"/>
  <sheetViews>
    <sheetView view="pageBreakPreview" topLeftCell="D1" zoomScaleNormal="100" zoomScaleSheetLayoutView="100" workbookViewId="0">
      <pane ySplit="3" topLeftCell="A19" activePane="bottomLeft" state="frozen"/>
      <selection activeCell="D1" sqref="D1"/>
      <selection pane="bottomLeft" activeCell="Q31" sqref="Q31"/>
    </sheetView>
  </sheetViews>
  <sheetFormatPr defaultRowHeight="23.25" customHeight="1"/>
  <cols>
    <col min="1" max="1" width="7.77734375" style="255" hidden="1" customWidth="1"/>
    <col min="2" max="2" width="16.33203125" style="253" hidden="1" customWidth="1"/>
    <col min="3" max="3" width="16.33203125" style="254" hidden="1" customWidth="1"/>
    <col min="4" max="4" width="24.33203125" style="253" customWidth="1"/>
    <col min="5" max="5" width="25.33203125" style="253" customWidth="1"/>
    <col min="6" max="6" width="4.21875" style="278" customWidth="1"/>
    <col min="7" max="7" width="8.77734375" style="255" customWidth="1"/>
    <col min="8" max="9" width="10.77734375" style="255" customWidth="1"/>
    <col min="10" max="10" width="9.77734375" style="255" customWidth="1"/>
    <col min="11" max="11" width="10.77734375" style="255" customWidth="1"/>
    <col min="12" max="13" width="8.77734375" style="255" customWidth="1"/>
    <col min="14" max="15" width="10.77734375" style="255" customWidth="1"/>
    <col min="16" max="16" width="10.33203125" style="253" customWidth="1"/>
    <col min="17" max="17" width="8.88671875" style="256" customWidth="1"/>
    <col min="18" max="16384" width="8.88671875" style="256"/>
  </cols>
  <sheetData>
    <row r="1" spans="1:16" ht="24.95" customHeight="1">
      <c r="A1" s="252"/>
      <c r="B1" s="253" t="s">
        <v>261</v>
      </c>
      <c r="D1" s="347" t="s">
        <v>295</v>
      </c>
      <c r="E1" s="348"/>
      <c r="F1" s="348"/>
      <c r="G1" s="348"/>
      <c r="H1" s="348"/>
      <c r="I1" s="348"/>
      <c r="J1" s="348"/>
      <c r="K1" s="349"/>
      <c r="L1" s="348"/>
      <c r="M1" s="349"/>
    </row>
    <row r="2" spans="1:16" s="257" customFormat="1" ht="24.95" customHeight="1">
      <c r="A2" s="350" t="s">
        <v>264</v>
      </c>
      <c r="B2" s="351" t="s">
        <v>296</v>
      </c>
      <c r="C2" s="352" t="s">
        <v>266</v>
      </c>
      <c r="D2" s="353" t="s">
        <v>267</v>
      </c>
      <c r="E2" s="353" t="s">
        <v>268</v>
      </c>
      <c r="F2" s="354" t="s">
        <v>269</v>
      </c>
      <c r="G2" s="354" t="s">
        <v>270</v>
      </c>
      <c r="H2" s="355" t="s">
        <v>297</v>
      </c>
      <c r="I2" s="355"/>
      <c r="J2" s="355"/>
      <c r="K2" s="355"/>
      <c r="L2" s="355" t="s">
        <v>299</v>
      </c>
      <c r="M2" s="355"/>
      <c r="N2" s="355" t="s">
        <v>300</v>
      </c>
      <c r="O2" s="355"/>
      <c r="P2" s="353" t="s">
        <v>274</v>
      </c>
    </row>
    <row r="3" spans="1:16" s="257" customFormat="1" ht="24.95" customHeight="1">
      <c r="A3" s="350"/>
      <c r="B3" s="351"/>
      <c r="C3" s="352"/>
      <c r="D3" s="353"/>
      <c r="E3" s="353"/>
      <c r="F3" s="354"/>
      <c r="G3" s="354"/>
      <c r="H3" s="258" t="s">
        <v>283</v>
      </c>
      <c r="I3" s="258" t="s">
        <v>301</v>
      </c>
      <c r="J3" s="258" t="s">
        <v>283</v>
      </c>
      <c r="K3" s="258" t="s">
        <v>301</v>
      </c>
      <c r="L3" s="258" t="s">
        <v>283</v>
      </c>
      <c r="M3" s="258" t="s">
        <v>301</v>
      </c>
      <c r="N3" s="258" t="s">
        <v>283</v>
      </c>
      <c r="O3" s="258" t="s">
        <v>301</v>
      </c>
      <c r="P3" s="353"/>
    </row>
    <row r="4" spans="1:16" s="257" customFormat="1" ht="24.95" customHeight="1">
      <c r="A4" s="259"/>
      <c r="B4" s="260"/>
      <c r="C4" s="261"/>
      <c r="D4" s="262" t="s">
        <v>331</v>
      </c>
      <c r="E4" s="263"/>
      <c r="F4" s="264"/>
      <c r="G4" s="265"/>
      <c r="H4" s="266"/>
      <c r="I4" s="266"/>
      <c r="J4" s="266"/>
      <c r="K4" s="266"/>
      <c r="L4" s="266"/>
      <c r="M4" s="266"/>
      <c r="N4" s="266"/>
      <c r="O4" s="266"/>
      <c r="P4" s="267"/>
    </row>
    <row r="5" spans="1:16" ht="24.95" customHeight="1">
      <c r="A5" s="255">
        <v>56950900300</v>
      </c>
      <c r="B5" s="253" t="s">
        <v>302</v>
      </c>
      <c r="C5" s="254" t="s">
        <v>303</v>
      </c>
      <c r="D5" s="345" t="s">
        <v>304</v>
      </c>
      <c r="E5" s="346"/>
      <c r="F5" s="264"/>
      <c r="G5" s="268"/>
      <c r="H5" s="268"/>
      <c r="I5" s="269"/>
      <c r="J5" s="268"/>
      <c r="K5" s="269"/>
      <c r="L5" s="268"/>
      <c r="M5" s="269"/>
      <c r="N5" s="268"/>
      <c r="O5" s="268" t="str">
        <f t="shared" ref="O5:O11" si="0">IF(SUM(I5,K5,M5)&lt;&gt;0,TRUNC(SUM(I5,K5,M5),1),"")</f>
        <v/>
      </c>
      <c r="P5" s="270"/>
    </row>
    <row r="6" spans="1:16" ht="24.95" customHeight="1">
      <c r="A6" s="255">
        <v>59759017111</v>
      </c>
      <c r="B6" s="253" t="s">
        <v>305</v>
      </c>
      <c r="C6" s="254" t="s">
        <v>306</v>
      </c>
      <c r="D6" s="271" t="s">
        <v>210</v>
      </c>
      <c r="E6" s="271" t="s">
        <v>211</v>
      </c>
      <c r="F6" s="264" t="s">
        <v>202</v>
      </c>
      <c r="G6" s="268">
        <v>1</v>
      </c>
      <c r="H6" s="268">
        <v>294</v>
      </c>
      <c r="I6" s="269">
        <f t="shared" ref="I6:I11" si="1">IF(G6*H6&lt;&gt;0, TRUNC(G6*H6, 1), "")</f>
        <v>294</v>
      </c>
      <c r="J6" s="268">
        <f>[9]합산자재!I12</f>
        <v>0</v>
      </c>
      <c r="K6" s="269" t="str">
        <f t="shared" ref="K6:K11" si="2">IF(G6*J6&lt;&gt;0, TRUNC(G6*J6, 1), "")</f>
        <v/>
      </c>
      <c r="L6" s="268">
        <f>[9]합산자재!J12</f>
        <v>0</v>
      </c>
      <c r="M6" s="269" t="str">
        <f t="shared" ref="M6:M11" si="3">IF(G6*L6&lt;&gt;0, TRUNC(G6*L6, 1), "")</f>
        <v/>
      </c>
      <c r="N6" s="268">
        <f t="shared" ref="N6:N12" si="4">IF((H6+J6+L6)=0, "", (H6+J6+L6))</f>
        <v>294</v>
      </c>
      <c r="O6" s="268">
        <f t="shared" si="0"/>
        <v>294</v>
      </c>
      <c r="P6" s="270"/>
    </row>
    <row r="7" spans="1:16" ht="24.95" customHeight="1">
      <c r="A7" s="255">
        <v>53060327011</v>
      </c>
      <c r="B7" s="253" t="s">
        <v>305</v>
      </c>
      <c r="C7" s="254" t="s">
        <v>307</v>
      </c>
      <c r="D7" s="271" t="s">
        <v>215</v>
      </c>
      <c r="E7" s="271" t="s">
        <v>216</v>
      </c>
      <c r="F7" s="264" t="s">
        <v>202</v>
      </c>
      <c r="G7" s="268">
        <v>1</v>
      </c>
      <c r="H7" s="268">
        <v>798</v>
      </c>
      <c r="I7" s="269">
        <f t="shared" si="1"/>
        <v>798</v>
      </c>
      <c r="J7" s="268">
        <f>[9]합산자재!I15</f>
        <v>0</v>
      </c>
      <c r="K7" s="269" t="str">
        <f t="shared" si="2"/>
        <v/>
      </c>
      <c r="L7" s="268">
        <f>[9]합산자재!J15</f>
        <v>0</v>
      </c>
      <c r="M7" s="269" t="str">
        <f t="shared" si="3"/>
        <v/>
      </c>
      <c r="N7" s="268">
        <f t="shared" si="4"/>
        <v>798</v>
      </c>
      <c r="O7" s="268">
        <f t="shared" si="0"/>
        <v>798</v>
      </c>
      <c r="P7" s="270"/>
    </row>
    <row r="8" spans="1:16" ht="24.95" customHeight="1">
      <c r="A8" s="255">
        <v>53060807001</v>
      </c>
      <c r="B8" s="253" t="s">
        <v>305</v>
      </c>
      <c r="C8" s="254" t="s">
        <v>289</v>
      </c>
      <c r="D8" s="271" t="s">
        <v>213</v>
      </c>
      <c r="E8" s="271" t="s">
        <v>214</v>
      </c>
      <c r="F8" s="264" t="s">
        <v>202</v>
      </c>
      <c r="G8" s="268">
        <v>1</v>
      </c>
      <c r="H8" s="268">
        <v>150</v>
      </c>
      <c r="I8" s="269">
        <f t="shared" si="1"/>
        <v>150</v>
      </c>
      <c r="J8" s="268">
        <f>[9]합산자재!I14</f>
        <v>0</v>
      </c>
      <c r="K8" s="269" t="str">
        <f t="shared" si="2"/>
        <v/>
      </c>
      <c r="L8" s="268">
        <f>[9]합산자재!J14</f>
        <v>0</v>
      </c>
      <c r="M8" s="269" t="str">
        <f t="shared" si="3"/>
        <v/>
      </c>
      <c r="N8" s="268">
        <f t="shared" si="4"/>
        <v>150</v>
      </c>
      <c r="O8" s="268">
        <f t="shared" si="0"/>
        <v>150</v>
      </c>
      <c r="P8" s="270"/>
    </row>
    <row r="9" spans="1:16" ht="24.95" customHeight="1">
      <c r="A9" s="255">
        <v>53100028501</v>
      </c>
      <c r="B9" s="253" t="s">
        <v>305</v>
      </c>
      <c r="C9" s="254" t="s">
        <v>308</v>
      </c>
      <c r="D9" s="271" t="s">
        <v>224</v>
      </c>
      <c r="E9" s="271" t="s">
        <v>225</v>
      </c>
      <c r="F9" s="264" t="s">
        <v>226</v>
      </c>
      <c r="G9" s="268">
        <v>2</v>
      </c>
      <c r="H9" s="268">
        <v>22</v>
      </c>
      <c r="I9" s="269">
        <f t="shared" si="1"/>
        <v>44</v>
      </c>
      <c r="J9" s="268">
        <f>[9]합산자재!I20</f>
        <v>0</v>
      </c>
      <c r="K9" s="269" t="str">
        <f t="shared" si="2"/>
        <v/>
      </c>
      <c r="L9" s="268">
        <f>[9]합산자재!J20</f>
        <v>0</v>
      </c>
      <c r="M9" s="269" t="str">
        <f t="shared" si="3"/>
        <v/>
      </c>
      <c r="N9" s="268">
        <f t="shared" si="4"/>
        <v>22</v>
      </c>
      <c r="O9" s="268">
        <f t="shared" si="0"/>
        <v>44</v>
      </c>
      <c r="P9" s="270"/>
    </row>
    <row r="10" spans="1:16" ht="24.95" customHeight="1">
      <c r="A10" s="255">
        <v>52100327001</v>
      </c>
      <c r="B10" s="253" t="s">
        <v>305</v>
      </c>
      <c r="C10" s="254" t="s">
        <v>309</v>
      </c>
      <c r="D10" s="271" t="s">
        <v>227</v>
      </c>
      <c r="E10" s="271" t="s">
        <v>228</v>
      </c>
      <c r="F10" s="264" t="s">
        <v>226</v>
      </c>
      <c r="G10" s="268">
        <v>2</v>
      </c>
      <c r="H10" s="268">
        <v>7</v>
      </c>
      <c r="I10" s="269">
        <f t="shared" si="1"/>
        <v>14</v>
      </c>
      <c r="J10" s="268">
        <f>[9]합산자재!I21</f>
        <v>0</v>
      </c>
      <c r="K10" s="269" t="str">
        <f t="shared" si="2"/>
        <v/>
      </c>
      <c r="L10" s="268">
        <f>[9]합산자재!J21</f>
        <v>0</v>
      </c>
      <c r="M10" s="269" t="str">
        <f t="shared" si="3"/>
        <v/>
      </c>
      <c r="N10" s="268">
        <f t="shared" si="4"/>
        <v>7</v>
      </c>
      <c r="O10" s="268">
        <f t="shared" si="0"/>
        <v>14</v>
      </c>
      <c r="P10" s="270"/>
    </row>
    <row r="11" spans="1:16" ht="24.95" customHeight="1">
      <c r="A11" s="255">
        <v>56900017016</v>
      </c>
      <c r="B11" s="253" t="s">
        <v>305</v>
      </c>
      <c r="C11" s="254" t="s">
        <v>35</v>
      </c>
      <c r="D11" s="271" t="s">
        <v>17</v>
      </c>
      <c r="E11" s="271" t="s">
        <v>21</v>
      </c>
      <c r="F11" s="264" t="s">
        <v>18</v>
      </c>
      <c r="G11" s="268">
        <f>일위노임!G6</f>
        <v>2.9000000000000001E-2</v>
      </c>
      <c r="H11" s="268">
        <v>0</v>
      </c>
      <c r="I11" s="269" t="str">
        <f t="shared" si="1"/>
        <v/>
      </c>
      <c r="J11" s="268">
        <v>225408</v>
      </c>
      <c r="K11" s="269">
        <f t="shared" si="2"/>
        <v>6536.8</v>
      </c>
      <c r="L11" s="268">
        <f>[9]합산자재!J22</f>
        <v>0</v>
      </c>
      <c r="M11" s="269" t="str">
        <f t="shared" si="3"/>
        <v/>
      </c>
      <c r="N11" s="268">
        <f t="shared" si="4"/>
        <v>225408</v>
      </c>
      <c r="O11" s="268">
        <f t="shared" si="0"/>
        <v>6536.8</v>
      </c>
      <c r="P11" s="270"/>
    </row>
    <row r="12" spans="1:16" ht="24.95" customHeight="1">
      <c r="B12" s="253" t="s">
        <v>310</v>
      </c>
      <c r="D12" s="271" t="s">
        <v>311</v>
      </c>
      <c r="E12" s="271"/>
      <c r="F12" s="264"/>
      <c r="G12" s="268"/>
      <c r="H12" s="268"/>
      <c r="I12" s="269">
        <f>TRUNC(SUM(I6:I11))</f>
        <v>1300</v>
      </c>
      <c r="J12" s="268"/>
      <c r="K12" s="269">
        <f>TRUNC(SUM(K6:K11))</f>
        <v>6536</v>
      </c>
      <c r="L12" s="268"/>
      <c r="M12" s="269">
        <f>TRUNC(SUM(M6:M11))</f>
        <v>0</v>
      </c>
      <c r="N12" s="268" t="str">
        <f t="shared" si="4"/>
        <v/>
      </c>
      <c r="O12" s="269">
        <f>TRUNC(SUM(O6:O11))</f>
        <v>7836</v>
      </c>
      <c r="P12" s="270"/>
    </row>
    <row r="13" spans="1:16" ht="24.95" customHeight="1">
      <c r="D13" s="271"/>
      <c r="E13" s="271"/>
      <c r="F13" s="264"/>
      <c r="G13" s="268"/>
      <c r="H13" s="268"/>
      <c r="I13" s="269"/>
      <c r="J13" s="268"/>
      <c r="K13" s="269"/>
      <c r="L13" s="268"/>
      <c r="M13" s="269"/>
      <c r="N13" s="268"/>
      <c r="O13" s="268" t="str">
        <f t="shared" ref="O13:O20" si="5">IF(SUM(I13,K13,M13)&lt;&gt;0,TRUNC(SUM(I13,K13,M13),1),"")</f>
        <v/>
      </c>
      <c r="P13" s="270"/>
    </row>
    <row r="14" spans="1:16" ht="24.95" customHeight="1">
      <c r="A14" s="255">
        <v>56950900301</v>
      </c>
      <c r="B14" s="253" t="s">
        <v>312</v>
      </c>
      <c r="C14" s="254" t="s">
        <v>313</v>
      </c>
      <c r="D14" s="345" t="s">
        <v>314</v>
      </c>
      <c r="E14" s="346"/>
      <c r="F14" s="264"/>
      <c r="G14" s="268"/>
      <c r="H14" s="268"/>
      <c r="I14" s="269"/>
      <c r="J14" s="268"/>
      <c r="K14" s="269"/>
      <c r="L14" s="268"/>
      <c r="M14" s="269"/>
      <c r="N14" s="268"/>
      <c r="O14" s="268" t="str">
        <f t="shared" si="5"/>
        <v/>
      </c>
      <c r="P14" s="270"/>
    </row>
    <row r="15" spans="1:16" ht="24.95" customHeight="1">
      <c r="A15" s="255">
        <v>59759017112</v>
      </c>
      <c r="B15" s="253" t="s">
        <v>315</v>
      </c>
      <c r="C15" s="254" t="s">
        <v>316</v>
      </c>
      <c r="D15" s="271" t="s">
        <v>210</v>
      </c>
      <c r="E15" s="271" t="s">
        <v>212</v>
      </c>
      <c r="F15" s="264" t="s">
        <v>202</v>
      </c>
      <c r="G15" s="268">
        <v>1</v>
      </c>
      <c r="H15" s="268">
        <v>309</v>
      </c>
      <c r="I15" s="269">
        <f t="shared" ref="I15:I20" si="6">IF(G15*H15&lt;&gt;0, TRUNC(G15*H15, 1), "")</f>
        <v>309</v>
      </c>
      <c r="J15" s="268">
        <f>[9]합산자재!I13</f>
        <v>0</v>
      </c>
      <c r="K15" s="269" t="str">
        <f t="shared" ref="K15:K20" si="7">IF(G15*J15&lt;&gt;0, TRUNC(G15*J15, 1), "")</f>
        <v/>
      </c>
      <c r="L15" s="268">
        <f>[9]합산자재!J13</f>
        <v>0</v>
      </c>
      <c r="M15" s="269" t="str">
        <f t="shared" ref="M15:M20" si="8">IF(G15*L15&lt;&gt;0, TRUNC(G15*L15, 1), "")</f>
        <v/>
      </c>
      <c r="N15" s="268">
        <f t="shared" ref="N15:N21" si="9">IF((H15+J15+L15)=0, "", (H15+J15+L15))</f>
        <v>309</v>
      </c>
      <c r="O15" s="268">
        <f t="shared" si="5"/>
        <v>309</v>
      </c>
      <c r="P15" s="270"/>
    </row>
    <row r="16" spans="1:16" ht="24.95" customHeight="1">
      <c r="A16" s="255">
        <v>53060327011</v>
      </c>
      <c r="B16" s="253" t="s">
        <v>315</v>
      </c>
      <c r="C16" s="254" t="s">
        <v>307</v>
      </c>
      <c r="D16" s="271" t="s">
        <v>215</v>
      </c>
      <c r="E16" s="271" t="s">
        <v>216</v>
      </c>
      <c r="F16" s="264" t="s">
        <v>202</v>
      </c>
      <c r="G16" s="268">
        <v>1</v>
      </c>
      <c r="H16" s="268">
        <v>798</v>
      </c>
      <c r="I16" s="269">
        <f t="shared" si="6"/>
        <v>798</v>
      </c>
      <c r="J16" s="268">
        <f>[9]합산자재!I15</f>
        <v>0</v>
      </c>
      <c r="K16" s="269" t="str">
        <f t="shared" si="7"/>
        <v/>
      </c>
      <c r="L16" s="268">
        <f>[9]합산자재!J15</f>
        <v>0</v>
      </c>
      <c r="M16" s="269" t="str">
        <f t="shared" si="8"/>
        <v/>
      </c>
      <c r="N16" s="268">
        <f t="shared" si="9"/>
        <v>798</v>
      </c>
      <c r="O16" s="268">
        <f t="shared" si="5"/>
        <v>798</v>
      </c>
      <c r="P16" s="270"/>
    </row>
    <row r="17" spans="1:17" ht="24.95" customHeight="1">
      <c r="A17" s="255">
        <v>53060807001</v>
      </c>
      <c r="B17" s="253" t="s">
        <v>315</v>
      </c>
      <c r="C17" s="254" t="s">
        <v>289</v>
      </c>
      <c r="D17" s="271" t="s">
        <v>213</v>
      </c>
      <c r="E17" s="271" t="s">
        <v>214</v>
      </c>
      <c r="F17" s="264" t="s">
        <v>202</v>
      </c>
      <c r="G17" s="268">
        <v>1</v>
      </c>
      <c r="H17" s="268">
        <v>150</v>
      </c>
      <c r="I17" s="269">
        <f t="shared" si="6"/>
        <v>150</v>
      </c>
      <c r="J17" s="268">
        <f>[9]합산자재!I14</f>
        <v>0</v>
      </c>
      <c r="K17" s="269" t="str">
        <f t="shared" si="7"/>
        <v/>
      </c>
      <c r="L17" s="268">
        <f>[9]합산자재!J14</f>
        <v>0</v>
      </c>
      <c r="M17" s="269" t="str">
        <f t="shared" si="8"/>
        <v/>
      </c>
      <c r="N17" s="268">
        <f t="shared" si="9"/>
        <v>150</v>
      </c>
      <c r="O17" s="268">
        <f t="shared" si="5"/>
        <v>150</v>
      </c>
      <c r="P17" s="270"/>
    </row>
    <row r="18" spans="1:17" ht="24.95" customHeight="1">
      <c r="A18" s="255">
        <v>53100028501</v>
      </c>
      <c r="B18" s="253" t="s">
        <v>315</v>
      </c>
      <c r="C18" s="254" t="s">
        <v>308</v>
      </c>
      <c r="D18" s="271" t="s">
        <v>224</v>
      </c>
      <c r="E18" s="271" t="s">
        <v>225</v>
      </c>
      <c r="F18" s="264" t="s">
        <v>226</v>
      </c>
      <c r="G18" s="268">
        <v>2</v>
      </c>
      <c r="H18" s="268">
        <v>22</v>
      </c>
      <c r="I18" s="269">
        <f t="shared" si="6"/>
        <v>44</v>
      </c>
      <c r="J18" s="268">
        <f>[9]합산자재!I20</f>
        <v>0</v>
      </c>
      <c r="K18" s="269" t="str">
        <f t="shared" si="7"/>
        <v/>
      </c>
      <c r="L18" s="268">
        <f>[9]합산자재!J20</f>
        <v>0</v>
      </c>
      <c r="M18" s="269" t="str">
        <f t="shared" si="8"/>
        <v/>
      </c>
      <c r="N18" s="268">
        <f t="shared" si="9"/>
        <v>22</v>
      </c>
      <c r="O18" s="268">
        <f t="shared" si="5"/>
        <v>44</v>
      </c>
      <c r="P18" s="270"/>
    </row>
    <row r="19" spans="1:17" ht="24.95" customHeight="1">
      <c r="A19" s="255">
        <v>52100327001</v>
      </c>
      <c r="B19" s="253" t="s">
        <v>315</v>
      </c>
      <c r="C19" s="254" t="s">
        <v>309</v>
      </c>
      <c r="D19" s="271" t="s">
        <v>227</v>
      </c>
      <c r="E19" s="271" t="s">
        <v>228</v>
      </c>
      <c r="F19" s="264" t="s">
        <v>226</v>
      </c>
      <c r="G19" s="268">
        <v>2</v>
      </c>
      <c r="H19" s="268">
        <v>7</v>
      </c>
      <c r="I19" s="269">
        <f t="shared" si="6"/>
        <v>14</v>
      </c>
      <c r="J19" s="268">
        <f>[9]합산자재!I21</f>
        <v>0</v>
      </c>
      <c r="K19" s="269" t="str">
        <f t="shared" si="7"/>
        <v/>
      </c>
      <c r="L19" s="268">
        <f>[9]합산자재!J21</f>
        <v>0</v>
      </c>
      <c r="M19" s="269" t="str">
        <f t="shared" si="8"/>
        <v/>
      </c>
      <c r="N19" s="268">
        <f t="shared" si="9"/>
        <v>7</v>
      </c>
      <c r="O19" s="268">
        <f t="shared" si="5"/>
        <v>14</v>
      </c>
      <c r="P19" s="270"/>
    </row>
    <row r="20" spans="1:17" ht="24.95" customHeight="1">
      <c r="A20" s="255">
        <v>56900017016</v>
      </c>
      <c r="B20" s="253" t="s">
        <v>315</v>
      </c>
      <c r="C20" s="254" t="s">
        <v>35</v>
      </c>
      <c r="D20" s="271" t="s">
        <v>17</v>
      </c>
      <c r="E20" s="271" t="s">
        <v>21</v>
      </c>
      <c r="F20" s="264" t="s">
        <v>18</v>
      </c>
      <c r="G20" s="268">
        <f>일위노임!G9</f>
        <v>2.9000000000000001E-2</v>
      </c>
      <c r="H20" s="268">
        <v>0</v>
      </c>
      <c r="I20" s="269" t="str">
        <f t="shared" si="6"/>
        <v/>
      </c>
      <c r="J20" s="268">
        <v>225408</v>
      </c>
      <c r="K20" s="269">
        <f t="shared" si="7"/>
        <v>6536.8</v>
      </c>
      <c r="L20" s="268">
        <f>[9]합산자재!J22</f>
        <v>0</v>
      </c>
      <c r="M20" s="269" t="str">
        <f t="shared" si="8"/>
        <v/>
      </c>
      <c r="N20" s="268">
        <f t="shared" si="9"/>
        <v>225408</v>
      </c>
      <c r="O20" s="268">
        <f t="shared" si="5"/>
        <v>6536.8</v>
      </c>
      <c r="P20" s="270"/>
    </row>
    <row r="21" spans="1:17" ht="24.95" customHeight="1">
      <c r="B21" s="253" t="s">
        <v>310</v>
      </c>
      <c r="D21" s="271" t="s">
        <v>311</v>
      </c>
      <c r="E21" s="271"/>
      <c r="F21" s="264"/>
      <c r="G21" s="268"/>
      <c r="H21" s="268"/>
      <c r="I21" s="269">
        <f>TRUNC(SUM(I15:I20))</f>
        <v>1315</v>
      </c>
      <c r="J21" s="268"/>
      <c r="K21" s="269">
        <f>TRUNC(SUM(K15:K20))</f>
        <v>6536</v>
      </c>
      <c r="L21" s="268"/>
      <c r="M21" s="269">
        <f>TRUNC(SUM(M15:M20))</f>
        <v>0</v>
      </c>
      <c r="N21" s="268" t="str">
        <f t="shared" si="9"/>
        <v/>
      </c>
      <c r="O21" s="269">
        <f>TRUNC(SUM(O15:O20))</f>
        <v>7851</v>
      </c>
      <c r="P21" s="270"/>
    </row>
    <row r="22" spans="1:17" ht="24.95" customHeight="1">
      <c r="D22" s="271"/>
      <c r="E22" s="271"/>
      <c r="F22" s="264"/>
      <c r="G22" s="268"/>
      <c r="H22" s="268"/>
      <c r="I22" s="269"/>
      <c r="J22" s="268"/>
      <c r="K22" s="269"/>
      <c r="L22" s="268"/>
      <c r="M22" s="269"/>
      <c r="N22" s="268"/>
      <c r="O22" s="269"/>
      <c r="P22" s="270"/>
    </row>
    <row r="23" spans="1:17" ht="24.95" customHeight="1">
      <c r="D23" s="271"/>
      <c r="E23" s="271"/>
      <c r="F23" s="264"/>
      <c r="G23" s="268"/>
      <c r="H23" s="268"/>
      <c r="I23" s="269"/>
      <c r="J23" s="268"/>
      <c r="K23" s="269"/>
      <c r="L23" s="268"/>
      <c r="M23" s="269"/>
      <c r="N23" s="268"/>
      <c r="O23" s="269"/>
      <c r="P23" s="270"/>
    </row>
    <row r="24" spans="1:17" ht="24.95" customHeight="1">
      <c r="D24" s="271"/>
      <c r="E24" s="271"/>
      <c r="F24" s="264"/>
      <c r="G24" s="268"/>
      <c r="H24" s="268"/>
      <c r="I24" s="269"/>
      <c r="J24" s="268"/>
      <c r="K24" s="269"/>
      <c r="L24" s="268"/>
      <c r="M24" s="269"/>
      <c r="N24" s="268"/>
      <c r="O24" s="269"/>
      <c r="P24" s="270"/>
    </row>
    <row r="25" spans="1:17" ht="24.95" customHeight="1">
      <c r="D25" s="271"/>
      <c r="E25" s="271"/>
      <c r="F25" s="264"/>
      <c r="G25" s="268"/>
      <c r="H25" s="268"/>
      <c r="I25" s="269"/>
      <c r="J25" s="268"/>
      <c r="K25" s="269"/>
      <c r="L25" s="268"/>
      <c r="M25" s="269"/>
      <c r="N25" s="268"/>
      <c r="O25" s="269"/>
      <c r="P25" s="270"/>
    </row>
    <row r="26" spans="1:17" ht="24.95" customHeight="1">
      <c r="D26" s="271"/>
      <c r="E26" s="271"/>
      <c r="F26" s="264"/>
      <c r="G26" s="268"/>
      <c r="H26" s="268"/>
      <c r="I26" s="269"/>
      <c r="J26" s="268"/>
      <c r="K26" s="269"/>
      <c r="L26" s="268"/>
      <c r="M26" s="269"/>
      <c r="N26" s="268"/>
      <c r="O26" s="269"/>
      <c r="P26" s="270"/>
    </row>
    <row r="27" spans="1:17" ht="24.95" customHeight="1">
      <c r="D27" s="271"/>
      <c r="E27" s="271"/>
      <c r="F27" s="264"/>
      <c r="G27" s="268"/>
      <c r="H27" s="268"/>
      <c r="I27" s="269"/>
      <c r="J27" s="268"/>
      <c r="K27" s="269"/>
      <c r="L27" s="268"/>
      <c r="M27" s="269"/>
      <c r="N27" s="268"/>
      <c r="O27" s="269"/>
      <c r="P27" s="270"/>
    </row>
    <row r="28" spans="1:17" ht="24.95" customHeight="1">
      <c r="D28" s="270"/>
      <c r="E28" s="270"/>
      <c r="F28" s="272"/>
      <c r="G28" s="273"/>
      <c r="H28" s="273"/>
      <c r="I28" s="274"/>
      <c r="J28" s="273"/>
      <c r="K28" s="274"/>
      <c r="L28" s="273"/>
      <c r="M28" s="274"/>
      <c r="N28" s="273"/>
      <c r="O28" s="273" t="str">
        <f>IF(SUM(I28,K28,M28)&lt;&gt;0,TRUNC(SUM(I28,K28,M28),1),"")</f>
        <v/>
      </c>
      <c r="P28" s="270"/>
    </row>
    <row r="29" spans="1:17" s="257" customFormat="1" ht="24.95" customHeight="1">
      <c r="A29" s="259"/>
      <c r="B29" s="260"/>
      <c r="C29" s="261"/>
      <c r="D29" s="262" t="s">
        <v>330</v>
      </c>
      <c r="E29" s="263"/>
      <c r="F29" s="264"/>
      <c r="G29" s="265"/>
      <c r="H29" s="266"/>
      <c r="I29" s="266"/>
      <c r="J29" s="266"/>
      <c r="K29" s="266"/>
      <c r="L29" s="266"/>
      <c r="M29" s="266"/>
      <c r="N29" s="266"/>
      <c r="O29" s="266"/>
      <c r="P29" s="267"/>
    </row>
    <row r="30" spans="1:17" ht="24.95" customHeight="1">
      <c r="D30" s="271" t="s">
        <v>377</v>
      </c>
      <c r="E30" s="271"/>
      <c r="F30" s="264"/>
      <c r="G30" s="268"/>
      <c r="H30" s="268"/>
      <c r="I30" s="269"/>
      <c r="J30" s="268"/>
      <c r="K30" s="269"/>
      <c r="L30" s="268"/>
      <c r="M30" s="269"/>
      <c r="N30" s="268"/>
      <c r="O30" s="273"/>
      <c r="P30" s="270"/>
      <c r="Q30" s="275">
        <v>0.8</v>
      </c>
    </row>
    <row r="31" spans="1:17" ht="24.95" customHeight="1">
      <c r="D31" s="271" t="s">
        <v>360</v>
      </c>
      <c r="E31" s="271" t="s">
        <v>361</v>
      </c>
      <c r="F31" s="264" t="s">
        <v>362</v>
      </c>
      <c r="G31" s="276">
        <v>0.28000000000000003</v>
      </c>
      <c r="H31" s="268">
        <v>1930</v>
      </c>
      <c r="I31" s="269">
        <f t="shared" ref="I31:I34" si="10">IF(G31*H31&lt;&gt;0, TRUNC(G31*H31, 1), "")</f>
        <v>540.4</v>
      </c>
      <c r="J31" s="268">
        <v>0</v>
      </c>
      <c r="K31" s="269">
        <v>0</v>
      </c>
      <c r="L31" s="268">
        <v>0</v>
      </c>
      <c r="M31" s="277">
        <f>TRUNC(L31*G31,1)</f>
        <v>0</v>
      </c>
      <c r="N31" s="277">
        <f>TRUNC(H31+J31+L31,1)</f>
        <v>1930</v>
      </c>
      <c r="O31" s="268">
        <f>IF(SUM(I31,K31,M31)&lt;&gt;0,TRUNC(SUM(I31,K31,M31),1),"")</f>
        <v>540.4</v>
      </c>
      <c r="P31" s="270"/>
    </row>
    <row r="32" spans="1:17" ht="24.95" customHeight="1">
      <c r="D32" s="271" t="s">
        <v>363</v>
      </c>
      <c r="E32" s="271" t="s">
        <v>82</v>
      </c>
      <c r="F32" s="264" t="s">
        <v>364</v>
      </c>
      <c r="G32" s="276">
        <v>0.43</v>
      </c>
      <c r="H32" s="268">
        <v>87</v>
      </c>
      <c r="I32" s="269">
        <f t="shared" si="10"/>
        <v>37.4</v>
      </c>
      <c r="J32" s="268">
        <v>0</v>
      </c>
      <c r="K32" s="269">
        <v>0</v>
      </c>
      <c r="L32" s="268">
        <v>0</v>
      </c>
      <c r="M32" s="277">
        <f>TRUNC(L32*G32,1)</f>
        <v>0</v>
      </c>
      <c r="N32" s="277">
        <f>TRUNC(H32+J32+L32,1)</f>
        <v>87</v>
      </c>
      <c r="O32" s="268">
        <f>IF(SUM(I32,K32,M32)&lt;&gt;0,TRUNC(SUM(I32,K32,M32),1),"")</f>
        <v>37.4</v>
      </c>
      <c r="P32" s="270"/>
    </row>
    <row r="33" spans="4:17" ht="24.95" customHeight="1">
      <c r="D33" s="271" t="s">
        <v>378</v>
      </c>
      <c r="E33" s="271" t="s">
        <v>351</v>
      </c>
      <c r="F33" s="264" t="s">
        <v>18</v>
      </c>
      <c r="G33" s="276">
        <f>0.152*Q30</f>
        <v>0.1216</v>
      </c>
      <c r="H33" s="268">
        <v>0</v>
      </c>
      <c r="I33" s="269" t="str">
        <f t="shared" si="10"/>
        <v/>
      </c>
      <c r="J33" s="268">
        <v>198711</v>
      </c>
      <c r="K33" s="269">
        <f>G33*J33</f>
        <v>24163.257600000001</v>
      </c>
      <c r="L33" s="268">
        <v>0</v>
      </c>
      <c r="M33" s="277">
        <f>TRUNC(L33*G33,1)</f>
        <v>0</v>
      </c>
      <c r="N33" s="277">
        <f>TRUNC(H33+J33+L33,1)</f>
        <v>198711</v>
      </c>
      <c r="O33" s="268">
        <f>IF(SUM(I33,K33,M33)&lt;&gt;0,TRUNC(SUM(I33,K33,M33),1),"")</f>
        <v>24163.200000000001</v>
      </c>
      <c r="P33" s="270"/>
    </row>
    <row r="34" spans="4:17" ht="24.95" customHeight="1">
      <c r="D34" s="271" t="s">
        <v>379</v>
      </c>
      <c r="E34" s="271" t="s">
        <v>380</v>
      </c>
      <c r="F34" s="264" t="s">
        <v>173</v>
      </c>
      <c r="G34" s="276">
        <v>1</v>
      </c>
      <c r="H34" s="66">
        <f>INT(K35*3%)</f>
        <v>724</v>
      </c>
      <c r="I34" s="269">
        <f t="shared" si="10"/>
        <v>724</v>
      </c>
      <c r="J34" s="268">
        <v>0</v>
      </c>
      <c r="K34" s="269">
        <v>0</v>
      </c>
      <c r="L34" s="268">
        <v>0</v>
      </c>
      <c r="M34" s="277">
        <f>TRUNC(L34*G34,1)</f>
        <v>0</v>
      </c>
      <c r="N34" s="277">
        <f>TRUNC(H34+J34+L34,1)</f>
        <v>724</v>
      </c>
      <c r="O34" s="268">
        <f>IF(SUM(I34,K34,M34)&lt;&gt;0,TRUNC(SUM(I34,K34,M34),1),"")</f>
        <v>724</v>
      </c>
      <c r="P34" s="270"/>
      <c r="Q34" s="275"/>
    </row>
    <row r="35" spans="4:17" ht="24.95" customHeight="1">
      <c r="D35" s="271" t="s">
        <v>381</v>
      </c>
      <c r="E35" s="271" t="s">
        <v>82</v>
      </c>
      <c r="F35" s="264" t="s">
        <v>82</v>
      </c>
      <c r="G35" s="268"/>
      <c r="H35" s="268"/>
      <c r="I35" s="269">
        <f>TRUNC(SUM(I29:I34))</f>
        <v>1301</v>
      </c>
      <c r="J35" s="268"/>
      <c r="K35" s="269">
        <f>TRUNC(SUM(K29:K34))</f>
        <v>24163</v>
      </c>
      <c r="L35" s="268">
        <v>0</v>
      </c>
      <c r="M35" s="269">
        <f>TRUNC(SUM(M29:M34))</f>
        <v>0</v>
      </c>
      <c r="N35" s="269"/>
      <c r="O35" s="269">
        <f>TRUNC(SUM(O29:O34))</f>
        <v>25465</v>
      </c>
      <c r="P35" s="270"/>
    </row>
    <row r="36" spans="4:17" ht="24.95" customHeight="1">
      <c r="D36" s="271"/>
      <c r="E36" s="271"/>
      <c r="F36" s="264"/>
      <c r="G36" s="268"/>
      <c r="H36" s="268"/>
      <c r="I36" s="269"/>
      <c r="J36" s="268"/>
      <c r="K36" s="269"/>
      <c r="L36" s="268"/>
      <c r="M36" s="269"/>
      <c r="N36" s="268"/>
      <c r="O36" s="273"/>
      <c r="P36" s="270"/>
    </row>
    <row r="37" spans="4:17" ht="24.95" customHeight="1">
      <c r="D37" s="271" t="s">
        <v>382</v>
      </c>
      <c r="E37" s="271"/>
      <c r="F37" s="264"/>
      <c r="G37" s="268"/>
      <c r="H37" s="268"/>
      <c r="I37" s="269"/>
      <c r="J37" s="268"/>
      <c r="K37" s="269"/>
      <c r="L37" s="268"/>
      <c r="M37" s="269"/>
      <c r="N37" s="268"/>
      <c r="O37" s="273"/>
      <c r="P37" s="270"/>
    </row>
    <row r="38" spans="4:17" ht="23.25" customHeight="1">
      <c r="D38" s="271" t="s">
        <v>352</v>
      </c>
      <c r="E38" s="271" t="s">
        <v>353</v>
      </c>
      <c r="F38" s="264" t="s">
        <v>354</v>
      </c>
      <c r="G38" s="276">
        <v>12</v>
      </c>
      <c r="H38" s="268">
        <v>2</v>
      </c>
      <c r="I38" s="269">
        <f t="shared" ref="I38:I39" si="11">IF(G38*H38&lt;&gt;0, TRUNC(G38*H38, 1), "")</f>
        <v>24</v>
      </c>
      <c r="J38" s="268">
        <v>0</v>
      </c>
      <c r="K38" s="269">
        <f>G38*J38</f>
        <v>0</v>
      </c>
      <c r="L38" s="268">
        <v>0</v>
      </c>
      <c r="M38" s="277">
        <f>TRUNC(L38*G38,1)</f>
        <v>0</v>
      </c>
      <c r="N38" s="277">
        <f>TRUNC(H38+J38+L38,1)</f>
        <v>2</v>
      </c>
      <c r="O38" s="268">
        <f>IF(SUM(I38,K38,M38)&lt;&gt;0,TRUNC(SUM(I38,K38,M38),1),"")</f>
        <v>24</v>
      </c>
      <c r="P38" s="270"/>
    </row>
    <row r="39" spans="4:17" ht="23.25" customHeight="1">
      <c r="D39" s="271" t="s">
        <v>355</v>
      </c>
      <c r="E39" s="271" t="s">
        <v>82</v>
      </c>
      <c r="F39" s="264" t="s">
        <v>354</v>
      </c>
      <c r="G39" s="276">
        <v>6</v>
      </c>
      <c r="H39" s="268">
        <v>10</v>
      </c>
      <c r="I39" s="269">
        <f t="shared" si="11"/>
        <v>60</v>
      </c>
      <c r="J39" s="268">
        <v>0</v>
      </c>
      <c r="K39" s="269">
        <f>G39*J39</f>
        <v>0</v>
      </c>
      <c r="L39" s="268">
        <v>0</v>
      </c>
      <c r="M39" s="277">
        <f>TRUNC(L39*G39,1)</f>
        <v>0</v>
      </c>
      <c r="N39" s="277">
        <f>TRUNC(H39+J39+L39,1)</f>
        <v>10</v>
      </c>
      <c r="O39" s="268">
        <f>IF(SUM(I39,K39,M39)&lt;&gt;0,TRUNC(SUM(I39,K39,M39),1),"")</f>
        <v>60</v>
      </c>
      <c r="P39" s="270"/>
    </row>
    <row r="40" spans="4:17" ht="23.25" customHeight="1">
      <c r="D40" s="271" t="s">
        <v>381</v>
      </c>
      <c r="E40" s="271" t="s">
        <v>82</v>
      </c>
      <c r="F40" s="264" t="s">
        <v>82</v>
      </c>
      <c r="G40" s="268"/>
      <c r="H40" s="268"/>
      <c r="I40" s="269">
        <f>TRUNC(SUM(I38:I39))</f>
        <v>84</v>
      </c>
      <c r="J40" s="268"/>
      <c r="K40" s="269">
        <f>TRUNC(SUM(K38:K39))</f>
        <v>0</v>
      </c>
      <c r="L40" s="268"/>
      <c r="M40" s="269">
        <f>TRUNC(SUM(M38:M39))</f>
        <v>0</v>
      </c>
      <c r="N40" s="268"/>
      <c r="O40" s="269">
        <f>TRUNC(SUM(O38:O39))</f>
        <v>84</v>
      </c>
      <c r="P40" s="270"/>
    </row>
    <row r="41" spans="4:17" ht="23.25" customHeight="1">
      <c r="D41" s="271"/>
      <c r="E41" s="271"/>
      <c r="F41" s="264"/>
      <c r="G41" s="268"/>
      <c r="H41" s="268"/>
      <c r="I41" s="268"/>
      <c r="J41" s="268"/>
      <c r="K41" s="268"/>
      <c r="L41" s="268"/>
      <c r="M41" s="268"/>
      <c r="N41" s="268"/>
      <c r="O41" s="273"/>
      <c r="P41" s="270"/>
    </row>
    <row r="42" spans="4:17" ht="23.25" customHeight="1">
      <c r="D42" s="271" t="s">
        <v>383</v>
      </c>
      <c r="E42" s="271"/>
      <c r="F42" s="264"/>
      <c r="G42" s="268"/>
      <c r="H42" s="268"/>
      <c r="I42" s="268"/>
      <c r="J42" s="268"/>
      <c r="K42" s="268"/>
      <c r="L42" s="268"/>
      <c r="M42" s="268"/>
      <c r="N42" s="268"/>
      <c r="O42" s="273"/>
      <c r="P42" s="270"/>
    </row>
    <row r="43" spans="4:17" ht="23.25" customHeight="1">
      <c r="D43" s="271" t="s">
        <v>347</v>
      </c>
      <c r="E43" s="271" t="s">
        <v>333</v>
      </c>
      <c r="F43" s="264" t="s">
        <v>226</v>
      </c>
      <c r="G43" s="276">
        <v>1</v>
      </c>
      <c r="H43" s="268">
        <v>270</v>
      </c>
      <c r="I43" s="269">
        <f t="shared" ref="I43:I45" si="12">IF(G43*H43&lt;&gt;0, TRUNC(G43*H43, 1), "")</f>
        <v>270</v>
      </c>
      <c r="J43" s="268">
        <v>0</v>
      </c>
      <c r="K43" s="269">
        <f>G43*J43</f>
        <v>0</v>
      </c>
      <c r="L43" s="268">
        <v>0</v>
      </c>
      <c r="M43" s="277">
        <f>TRUNC(L43*G43,1)</f>
        <v>0</v>
      </c>
      <c r="N43" s="277">
        <f>TRUNC(H43+J43+L43,1)</f>
        <v>270</v>
      </c>
      <c r="O43" s="268">
        <f>IF(SUM(I43,K43,M43)&lt;&gt;0,TRUNC(SUM(I43,K43,M43),1),"")</f>
        <v>270</v>
      </c>
      <c r="P43" s="270"/>
    </row>
    <row r="44" spans="4:17" ht="23.25" customHeight="1">
      <c r="D44" s="271" t="s">
        <v>344</v>
      </c>
      <c r="E44" s="271" t="s">
        <v>345</v>
      </c>
      <c r="F44" s="264" t="s">
        <v>202</v>
      </c>
      <c r="G44" s="276">
        <v>1</v>
      </c>
      <c r="H44" s="268">
        <v>520</v>
      </c>
      <c r="I44" s="269">
        <f t="shared" si="12"/>
        <v>520</v>
      </c>
      <c r="J44" s="268">
        <v>0</v>
      </c>
      <c r="K44" s="269">
        <f>G44*J44</f>
        <v>0</v>
      </c>
      <c r="L44" s="268">
        <v>0</v>
      </c>
      <c r="M44" s="277">
        <f>TRUNC(L44*G44,1)</f>
        <v>0</v>
      </c>
      <c r="N44" s="277">
        <f>TRUNC(H44+J44+L44,1)</f>
        <v>520</v>
      </c>
      <c r="O44" s="268">
        <f>IF(SUM(I44,K44,M44)&lt;&gt;0,TRUNC(SUM(I44,K44,M44),1),"")</f>
        <v>520</v>
      </c>
      <c r="P44" s="270"/>
    </row>
    <row r="45" spans="4:17" ht="23.25" customHeight="1">
      <c r="D45" s="271" t="s">
        <v>213</v>
      </c>
      <c r="E45" s="271" t="s">
        <v>346</v>
      </c>
      <c r="F45" s="264" t="s">
        <v>202</v>
      </c>
      <c r="G45" s="276">
        <v>1</v>
      </c>
      <c r="H45" s="268">
        <v>137</v>
      </c>
      <c r="I45" s="269">
        <f t="shared" si="12"/>
        <v>137</v>
      </c>
      <c r="J45" s="268">
        <v>0</v>
      </c>
      <c r="K45" s="269">
        <f>G45*J45</f>
        <v>0</v>
      </c>
      <c r="L45" s="268">
        <v>0</v>
      </c>
      <c r="M45" s="277">
        <f>TRUNC(L45*G45,1)</f>
        <v>0</v>
      </c>
      <c r="N45" s="277">
        <f>TRUNC(H45+J45+L45,1)</f>
        <v>137</v>
      </c>
      <c r="O45" s="268">
        <f>IF(SUM(I45,K45,M45)&lt;&gt;0,TRUNC(SUM(I45,K45,M45),1),"")</f>
        <v>137</v>
      </c>
      <c r="P45" s="270"/>
    </row>
    <row r="46" spans="4:17" ht="23.25" customHeight="1">
      <c r="D46" s="271" t="s">
        <v>381</v>
      </c>
      <c r="E46" s="271" t="s">
        <v>82</v>
      </c>
      <c r="F46" s="264" t="s">
        <v>82</v>
      </c>
      <c r="G46" s="268"/>
      <c r="H46" s="268"/>
      <c r="I46" s="269">
        <f>TRUNC(SUM(I43:I45))</f>
        <v>927</v>
      </c>
      <c r="J46" s="268"/>
      <c r="K46" s="269">
        <f>TRUNC(SUM(K43:K45))</f>
        <v>0</v>
      </c>
      <c r="L46" s="268"/>
      <c r="M46" s="269">
        <f>TRUNC(SUM(M43:M45))</f>
        <v>0</v>
      </c>
      <c r="N46" s="268"/>
      <c r="O46" s="269">
        <f>TRUNC(SUM(O43:O45))</f>
        <v>927</v>
      </c>
      <c r="P46" s="270"/>
    </row>
    <row r="47" spans="4:17" ht="23.25" customHeight="1">
      <c r="D47" s="271"/>
      <c r="E47" s="271"/>
      <c r="F47" s="264"/>
      <c r="G47" s="268"/>
      <c r="H47" s="268"/>
      <c r="I47" s="268"/>
      <c r="J47" s="268"/>
      <c r="K47" s="268"/>
      <c r="L47" s="268"/>
      <c r="M47" s="268"/>
      <c r="N47" s="268"/>
      <c r="O47" s="273"/>
      <c r="P47" s="270"/>
    </row>
    <row r="48" spans="4:17" ht="23.25" customHeight="1">
      <c r="D48" s="271" t="s">
        <v>384</v>
      </c>
      <c r="E48" s="271"/>
      <c r="F48" s="264"/>
      <c r="G48" s="268"/>
      <c r="H48" s="268"/>
      <c r="I48" s="268"/>
      <c r="J48" s="268"/>
      <c r="K48" s="268"/>
      <c r="L48" s="268"/>
      <c r="M48" s="268"/>
      <c r="N48" s="268"/>
      <c r="O48" s="273"/>
      <c r="P48" s="270"/>
    </row>
    <row r="49" spans="4:16" ht="23.25" customHeight="1">
      <c r="D49" s="271" t="s">
        <v>347</v>
      </c>
      <c r="E49" s="271" t="s">
        <v>334</v>
      </c>
      <c r="F49" s="264" t="s">
        <v>226</v>
      </c>
      <c r="G49" s="276">
        <v>1</v>
      </c>
      <c r="H49" s="268">
        <v>290</v>
      </c>
      <c r="I49" s="269">
        <f t="shared" ref="I49:I51" si="13">IF(G49*H49&lt;&gt;0, TRUNC(G49*H49, 1), "")</f>
        <v>290</v>
      </c>
      <c r="J49" s="268">
        <v>0</v>
      </c>
      <c r="K49" s="269">
        <f>G49*J49</f>
        <v>0</v>
      </c>
      <c r="L49" s="268">
        <v>0</v>
      </c>
      <c r="M49" s="277">
        <f>TRUNC(L49*G49,1)</f>
        <v>0</v>
      </c>
      <c r="N49" s="277">
        <f>TRUNC(H49+J49+L49,1)</f>
        <v>290</v>
      </c>
      <c r="O49" s="268">
        <f>IF(SUM(I49,K49,M49)&lt;&gt;0,TRUNC(SUM(I49,K49,M49),1),"")</f>
        <v>290</v>
      </c>
      <c r="P49" s="270"/>
    </row>
    <row r="50" spans="4:16" ht="23.25" customHeight="1">
      <c r="D50" s="271" t="s">
        <v>344</v>
      </c>
      <c r="E50" s="271" t="s">
        <v>345</v>
      </c>
      <c r="F50" s="264" t="s">
        <v>202</v>
      </c>
      <c r="G50" s="276">
        <v>1</v>
      </c>
      <c r="H50" s="268">
        <v>520</v>
      </c>
      <c r="I50" s="269">
        <f t="shared" si="13"/>
        <v>520</v>
      </c>
      <c r="J50" s="268">
        <v>0</v>
      </c>
      <c r="K50" s="269">
        <f>G50*J50</f>
        <v>0</v>
      </c>
      <c r="L50" s="268">
        <v>0</v>
      </c>
      <c r="M50" s="277">
        <f>TRUNC(L50*G50,1)</f>
        <v>0</v>
      </c>
      <c r="N50" s="277">
        <f>TRUNC(H50+J50+L50,1)</f>
        <v>520</v>
      </c>
      <c r="O50" s="268">
        <f>IF(SUM(I50,K50,M50)&lt;&gt;0,TRUNC(SUM(I50,K50,M50),1),"")</f>
        <v>520</v>
      </c>
      <c r="P50" s="270"/>
    </row>
    <row r="51" spans="4:16" ht="23.25" customHeight="1">
      <c r="D51" s="271" t="s">
        <v>213</v>
      </c>
      <c r="E51" s="271" t="s">
        <v>346</v>
      </c>
      <c r="F51" s="264" t="s">
        <v>202</v>
      </c>
      <c r="G51" s="276">
        <v>1</v>
      </c>
      <c r="H51" s="268">
        <v>137</v>
      </c>
      <c r="I51" s="269">
        <f t="shared" si="13"/>
        <v>137</v>
      </c>
      <c r="J51" s="268">
        <v>0</v>
      </c>
      <c r="K51" s="269">
        <f>G51*J51</f>
        <v>0</v>
      </c>
      <c r="L51" s="268">
        <v>0</v>
      </c>
      <c r="M51" s="277">
        <f>TRUNC(L51*G51,1)</f>
        <v>0</v>
      </c>
      <c r="N51" s="277">
        <f>TRUNC(H51+J51+L51,1)</f>
        <v>137</v>
      </c>
      <c r="O51" s="268">
        <f>IF(SUM(I51,K51,M51)&lt;&gt;0,TRUNC(SUM(I51,K51,M51),1),"")</f>
        <v>137</v>
      </c>
      <c r="P51" s="270"/>
    </row>
    <row r="52" spans="4:16" ht="23.25" customHeight="1">
      <c r="D52" s="271" t="s">
        <v>381</v>
      </c>
      <c r="E52" s="271" t="s">
        <v>82</v>
      </c>
      <c r="F52" s="264" t="s">
        <v>82</v>
      </c>
      <c r="G52" s="268"/>
      <c r="H52" s="268"/>
      <c r="I52" s="269">
        <f>TRUNC(SUM(I49:I51))</f>
        <v>947</v>
      </c>
      <c r="J52" s="268"/>
      <c r="K52" s="269">
        <f>TRUNC(SUM(K49:K51))</f>
        <v>0</v>
      </c>
      <c r="L52" s="268"/>
      <c r="M52" s="269">
        <f>TRUNC(SUM(M49:M51))</f>
        <v>0</v>
      </c>
      <c r="N52" s="268"/>
      <c r="O52" s="269">
        <f>TRUNC(SUM(O49:O51))</f>
        <v>947</v>
      </c>
      <c r="P52" s="270"/>
    </row>
    <row r="53" spans="4:16" ht="23.25" customHeight="1">
      <c r="D53" s="271"/>
      <c r="E53" s="271"/>
      <c r="F53" s="264"/>
      <c r="G53" s="268"/>
      <c r="H53" s="268"/>
      <c r="I53" s="268"/>
      <c r="J53" s="268"/>
      <c r="K53" s="268"/>
      <c r="L53" s="268"/>
      <c r="M53" s="268"/>
      <c r="N53" s="268"/>
      <c r="O53" s="273"/>
      <c r="P53" s="270"/>
    </row>
    <row r="54" spans="4:16" ht="23.25" customHeight="1">
      <c r="D54" s="271" t="s">
        <v>385</v>
      </c>
      <c r="E54" s="271"/>
      <c r="F54" s="264"/>
      <c r="G54" s="268"/>
      <c r="H54" s="268"/>
      <c r="I54" s="268"/>
      <c r="J54" s="268"/>
      <c r="K54" s="268"/>
      <c r="L54" s="268"/>
      <c r="M54" s="268"/>
      <c r="N54" s="268"/>
      <c r="O54" s="273"/>
      <c r="P54" s="270"/>
    </row>
    <row r="55" spans="4:16" ht="23.25" customHeight="1">
      <c r="D55" s="271" t="s">
        <v>347</v>
      </c>
      <c r="E55" s="271" t="s">
        <v>335</v>
      </c>
      <c r="F55" s="264" t="s">
        <v>226</v>
      </c>
      <c r="G55" s="276">
        <v>1</v>
      </c>
      <c r="H55" s="268">
        <v>320</v>
      </c>
      <c r="I55" s="269">
        <f t="shared" ref="I55:I57" si="14">IF(G55*H55&lt;&gt;0, TRUNC(G55*H55, 1), "")</f>
        <v>320</v>
      </c>
      <c r="J55" s="268">
        <v>0</v>
      </c>
      <c r="K55" s="269">
        <f>G55*J55</f>
        <v>0</v>
      </c>
      <c r="L55" s="268">
        <v>0</v>
      </c>
      <c r="M55" s="277">
        <f>TRUNC(L55*G55,1)</f>
        <v>0</v>
      </c>
      <c r="N55" s="277">
        <f>TRUNC(H55+J55+L55,1)</f>
        <v>320</v>
      </c>
      <c r="O55" s="268">
        <f>IF(SUM(I55,K55,M55)&lt;&gt;0,TRUNC(SUM(I55,K55,M55),1),"")</f>
        <v>320</v>
      </c>
      <c r="P55" s="270"/>
    </row>
    <row r="56" spans="4:16" ht="23.25" customHeight="1">
      <c r="D56" s="271" t="s">
        <v>344</v>
      </c>
      <c r="E56" s="271" t="s">
        <v>345</v>
      </c>
      <c r="F56" s="264" t="s">
        <v>202</v>
      </c>
      <c r="G56" s="276">
        <v>1</v>
      </c>
      <c r="H56" s="268">
        <v>520</v>
      </c>
      <c r="I56" s="269">
        <f t="shared" si="14"/>
        <v>520</v>
      </c>
      <c r="J56" s="268">
        <v>0</v>
      </c>
      <c r="K56" s="269">
        <f t="shared" ref="K56:K57" si="15">G56*J56</f>
        <v>0</v>
      </c>
      <c r="L56" s="268">
        <v>0</v>
      </c>
      <c r="M56" s="277">
        <f t="shared" ref="M56:M57" si="16">TRUNC(L56*G56,1)</f>
        <v>0</v>
      </c>
      <c r="N56" s="277">
        <f t="shared" ref="N56:N57" si="17">TRUNC(H56+J56+L56,1)</f>
        <v>520</v>
      </c>
      <c r="O56" s="268">
        <f t="shared" ref="O56:O57" si="18">IF(SUM(I56,K56,M56)&lt;&gt;0,TRUNC(SUM(I56,K56,M56),1),"")</f>
        <v>520</v>
      </c>
      <c r="P56" s="270"/>
    </row>
    <row r="57" spans="4:16" ht="23.25" customHeight="1">
      <c r="D57" s="271" t="s">
        <v>213</v>
      </c>
      <c r="E57" s="271" t="s">
        <v>346</v>
      </c>
      <c r="F57" s="264" t="s">
        <v>202</v>
      </c>
      <c r="G57" s="276">
        <v>1</v>
      </c>
      <c r="H57" s="268">
        <v>137</v>
      </c>
      <c r="I57" s="269">
        <f t="shared" si="14"/>
        <v>137</v>
      </c>
      <c r="J57" s="268">
        <v>0</v>
      </c>
      <c r="K57" s="269">
        <f t="shared" si="15"/>
        <v>0</v>
      </c>
      <c r="L57" s="268">
        <v>0</v>
      </c>
      <c r="M57" s="277">
        <f t="shared" si="16"/>
        <v>0</v>
      </c>
      <c r="N57" s="277">
        <f t="shared" si="17"/>
        <v>137</v>
      </c>
      <c r="O57" s="268">
        <f t="shared" si="18"/>
        <v>137</v>
      </c>
      <c r="P57" s="270"/>
    </row>
    <row r="58" spans="4:16" ht="23.25" customHeight="1">
      <c r="D58" s="271" t="s">
        <v>381</v>
      </c>
      <c r="E58" s="271" t="s">
        <v>82</v>
      </c>
      <c r="F58" s="264" t="s">
        <v>82</v>
      </c>
      <c r="G58" s="268"/>
      <c r="H58" s="268"/>
      <c r="I58" s="269">
        <f>TRUNC(SUM(I55:I57))</f>
        <v>977</v>
      </c>
      <c r="J58" s="268"/>
      <c r="K58" s="269">
        <f>TRUNC(SUM(K55:K57))</f>
        <v>0</v>
      </c>
      <c r="L58" s="268"/>
      <c r="M58" s="269">
        <f>TRUNC(SUM(M55:M57))</f>
        <v>0</v>
      </c>
      <c r="N58" s="268"/>
      <c r="O58" s="269">
        <f>TRUNC(SUM(O55:O57))</f>
        <v>977</v>
      </c>
      <c r="P58" s="270"/>
    </row>
    <row r="59" spans="4:16" ht="23.25" customHeight="1">
      <c r="D59" s="271"/>
      <c r="E59" s="271"/>
      <c r="F59" s="264"/>
      <c r="G59" s="268"/>
      <c r="H59" s="268"/>
      <c r="I59" s="268"/>
      <c r="J59" s="268"/>
      <c r="K59" s="268"/>
      <c r="L59" s="268"/>
      <c r="M59" s="268"/>
      <c r="N59" s="268"/>
      <c r="O59" s="273"/>
      <c r="P59" s="270"/>
    </row>
    <row r="60" spans="4:16" ht="23.25" customHeight="1">
      <c r="D60" s="271" t="s">
        <v>386</v>
      </c>
      <c r="E60" s="271"/>
      <c r="F60" s="264"/>
      <c r="G60" s="268"/>
      <c r="H60" s="268"/>
      <c r="I60" s="268"/>
      <c r="J60" s="268"/>
      <c r="K60" s="268"/>
      <c r="L60" s="268"/>
      <c r="M60" s="268"/>
      <c r="N60" s="268"/>
      <c r="O60" s="273"/>
      <c r="P60" s="270"/>
    </row>
    <row r="61" spans="4:16" ht="23.25" customHeight="1">
      <c r="D61" s="271" t="s">
        <v>347</v>
      </c>
      <c r="E61" s="271" t="s">
        <v>336</v>
      </c>
      <c r="F61" s="264" t="s">
        <v>226</v>
      </c>
      <c r="G61" s="276">
        <v>1</v>
      </c>
      <c r="H61" s="268">
        <v>460</v>
      </c>
      <c r="I61" s="269">
        <f t="shared" ref="I61:I63" si="19">IF(G61*H61&lt;&gt;0, TRUNC(G61*H61, 1), "")</f>
        <v>460</v>
      </c>
      <c r="J61" s="268">
        <v>0</v>
      </c>
      <c r="K61" s="269">
        <f>G61*J61</f>
        <v>0</v>
      </c>
      <c r="L61" s="268">
        <v>0</v>
      </c>
      <c r="M61" s="277">
        <f>TRUNC(L61*G61,1)</f>
        <v>0</v>
      </c>
      <c r="N61" s="277">
        <f>TRUNC(H61+J61+L61,1)</f>
        <v>460</v>
      </c>
      <c r="O61" s="268">
        <f>IF(SUM(I61,K61,M61)&lt;&gt;0,TRUNC(SUM(I61,K61,M61),1),"")</f>
        <v>460</v>
      </c>
      <c r="P61" s="270"/>
    </row>
    <row r="62" spans="4:16" ht="23.25" customHeight="1">
      <c r="D62" s="271" t="s">
        <v>344</v>
      </c>
      <c r="E62" s="271" t="s">
        <v>345</v>
      </c>
      <c r="F62" s="264" t="s">
        <v>202</v>
      </c>
      <c r="G62" s="276">
        <v>1</v>
      </c>
      <c r="H62" s="268">
        <v>520</v>
      </c>
      <c r="I62" s="269">
        <f t="shared" si="19"/>
        <v>520</v>
      </c>
      <c r="J62" s="268">
        <v>0</v>
      </c>
      <c r="K62" s="269">
        <f t="shared" ref="K62:K63" si="20">G62*J62</f>
        <v>0</v>
      </c>
      <c r="L62" s="268">
        <v>0</v>
      </c>
      <c r="M62" s="277">
        <f t="shared" ref="M62:M63" si="21">TRUNC(L62*G62,1)</f>
        <v>0</v>
      </c>
      <c r="N62" s="277">
        <f t="shared" ref="N62:N63" si="22">TRUNC(H62+J62+L62,1)</f>
        <v>520</v>
      </c>
      <c r="O62" s="268">
        <f t="shared" ref="O62:O63" si="23">IF(SUM(I62,K62,M62)&lt;&gt;0,TRUNC(SUM(I62,K62,M62),1),"")</f>
        <v>520</v>
      </c>
      <c r="P62" s="270"/>
    </row>
    <row r="63" spans="4:16" ht="23.25" customHeight="1">
      <c r="D63" s="271" t="s">
        <v>213</v>
      </c>
      <c r="E63" s="271" t="s">
        <v>346</v>
      </c>
      <c r="F63" s="264" t="s">
        <v>202</v>
      </c>
      <c r="G63" s="276">
        <v>1</v>
      </c>
      <c r="H63" s="268">
        <v>137</v>
      </c>
      <c r="I63" s="269">
        <f t="shared" si="19"/>
        <v>137</v>
      </c>
      <c r="J63" s="268">
        <v>0</v>
      </c>
      <c r="K63" s="269">
        <f t="shared" si="20"/>
        <v>0</v>
      </c>
      <c r="L63" s="268">
        <v>0</v>
      </c>
      <c r="M63" s="277">
        <f t="shared" si="21"/>
        <v>0</v>
      </c>
      <c r="N63" s="277">
        <f t="shared" si="22"/>
        <v>137</v>
      </c>
      <c r="O63" s="268">
        <f t="shared" si="23"/>
        <v>137</v>
      </c>
      <c r="P63" s="270"/>
    </row>
    <row r="64" spans="4:16" ht="23.25" customHeight="1">
      <c r="D64" s="271" t="s">
        <v>381</v>
      </c>
      <c r="E64" s="271" t="s">
        <v>82</v>
      </c>
      <c r="F64" s="264" t="s">
        <v>82</v>
      </c>
      <c r="G64" s="268"/>
      <c r="H64" s="268"/>
      <c r="I64" s="269">
        <f>TRUNC(SUM(I61:I63))</f>
        <v>1117</v>
      </c>
      <c r="J64" s="268"/>
      <c r="K64" s="269">
        <f>TRUNC(SUM(K61:K63))</f>
        <v>0</v>
      </c>
      <c r="L64" s="268"/>
      <c r="M64" s="269">
        <f>TRUNC(SUM(M61:M63))</f>
        <v>0</v>
      </c>
      <c r="N64" s="268"/>
      <c r="O64" s="269">
        <f>TRUNC(SUM(O61:O63))</f>
        <v>1117</v>
      </c>
      <c r="P64" s="270"/>
    </row>
    <row r="65" spans="4:16" ht="23.25" customHeight="1">
      <c r="D65" s="271"/>
      <c r="E65" s="271"/>
      <c r="F65" s="264"/>
      <c r="G65" s="268"/>
      <c r="H65" s="268"/>
      <c r="I65" s="268"/>
      <c r="J65" s="268"/>
      <c r="K65" s="268"/>
      <c r="L65" s="268"/>
      <c r="M65" s="268"/>
      <c r="N65" s="268"/>
      <c r="O65" s="273"/>
      <c r="P65" s="270"/>
    </row>
    <row r="66" spans="4:16" ht="23.25" customHeight="1">
      <c r="D66" s="271" t="s">
        <v>387</v>
      </c>
      <c r="E66" s="271"/>
      <c r="F66" s="264"/>
      <c r="G66" s="268"/>
      <c r="H66" s="268"/>
      <c r="I66" s="268"/>
      <c r="J66" s="268"/>
      <c r="K66" s="268"/>
      <c r="L66" s="268"/>
      <c r="M66" s="268"/>
      <c r="N66" s="268"/>
      <c r="O66" s="273"/>
      <c r="P66" s="270"/>
    </row>
    <row r="67" spans="4:16" ht="23.25" customHeight="1">
      <c r="D67" s="271" t="s">
        <v>365</v>
      </c>
      <c r="E67" s="271" t="s">
        <v>333</v>
      </c>
      <c r="F67" s="264" t="s">
        <v>16</v>
      </c>
      <c r="G67" s="276">
        <v>1.05</v>
      </c>
      <c r="H67" s="268">
        <v>1617</v>
      </c>
      <c r="I67" s="269">
        <f t="shared" ref="I67:I72" si="24">IF(G67*H67&lt;&gt;0, TRUNC(G67*H67, 1), "")</f>
        <v>1697.8</v>
      </c>
      <c r="J67" s="268">
        <v>0</v>
      </c>
      <c r="K67" s="269">
        <f>G67*J67</f>
        <v>0</v>
      </c>
      <c r="L67" s="268">
        <v>0</v>
      </c>
      <c r="M67" s="277">
        <f>TRUNC(L67*G67,1)</f>
        <v>0</v>
      </c>
      <c r="N67" s="277">
        <f>TRUNC(H67+J67+L67,1)</f>
        <v>1617</v>
      </c>
      <c r="O67" s="268">
        <f>IF(SUM(I67,K67,M67)&lt;&gt;0,TRUNC(SUM(I67,K67,M67),1),"")</f>
        <v>1697.8</v>
      </c>
      <c r="P67" s="270"/>
    </row>
    <row r="68" spans="4:16" ht="23.25" customHeight="1">
      <c r="D68" s="271" t="s">
        <v>388</v>
      </c>
      <c r="E68" s="271" t="s">
        <v>389</v>
      </c>
      <c r="F68" s="264" t="s">
        <v>173</v>
      </c>
      <c r="G68" s="276">
        <v>1</v>
      </c>
      <c r="H68" s="268">
        <v>33.950000000000003</v>
      </c>
      <c r="I68" s="269">
        <f t="shared" si="24"/>
        <v>33.9</v>
      </c>
      <c r="J68" s="268">
        <v>0</v>
      </c>
      <c r="K68" s="269">
        <f t="shared" ref="K68:K73" si="25">G68*J68</f>
        <v>0</v>
      </c>
      <c r="L68" s="268">
        <v>0</v>
      </c>
      <c r="M68" s="277">
        <f t="shared" ref="M68:M73" si="26">TRUNC(L68*G68,1)</f>
        <v>0</v>
      </c>
      <c r="N68" s="277">
        <f t="shared" ref="N68:N73" si="27">TRUNC(H68+J68+L68,1)</f>
        <v>33.9</v>
      </c>
      <c r="O68" s="268">
        <f t="shared" ref="O68:O73" si="28">IF(SUM(I68,K68,M68)&lt;&gt;0,TRUNC(SUM(I68,K68,M68),1),"")</f>
        <v>33.9</v>
      </c>
      <c r="P68" s="270"/>
    </row>
    <row r="69" spans="4:16" ht="23.25" customHeight="1">
      <c r="D69" s="271" t="s">
        <v>366</v>
      </c>
      <c r="E69" s="271" t="s">
        <v>367</v>
      </c>
      <c r="F69" s="264" t="s">
        <v>368</v>
      </c>
      <c r="G69" s="276">
        <v>0.36</v>
      </c>
      <c r="H69" s="268">
        <v>1300</v>
      </c>
      <c r="I69" s="269">
        <f t="shared" si="24"/>
        <v>468</v>
      </c>
      <c r="J69" s="268">
        <v>0</v>
      </c>
      <c r="K69" s="269">
        <f t="shared" si="25"/>
        <v>0</v>
      </c>
      <c r="L69" s="268">
        <v>0</v>
      </c>
      <c r="M69" s="277">
        <f t="shared" si="26"/>
        <v>0</v>
      </c>
      <c r="N69" s="277">
        <f t="shared" si="27"/>
        <v>1300</v>
      </c>
      <c r="O69" s="268">
        <f t="shared" si="28"/>
        <v>468</v>
      </c>
      <c r="P69" s="270"/>
    </row>
    <row r="70" spans="4:16" ht="23.25" customHeight="1">
      <c r="D70" s="271" t="s">
        <v>369</v>
      </c>
      <c r="E70" s="271" t="s">
        <v>370</v>
      </c>
      <c r="F70" s="264" t="s">
        <v>16</v>
      </c>
      <c r="G70" s="276">
        <v>0.32</v>
      </c>
      <c r="H70" s="268">
        <v>300</v>
      </c>
      <c r="I70" s="269">
        <f t="shared" si="24"/>
        <v>96</v>
      </c>
      <c r="J70" s="268">
        <v>0</v>
      </c>
      <c r="K70" s="269">
        <f t="shared" si="25"/>
        <v>0</v>
      </c>
      <c r="L70" s="268">
        <v>0</v>
      </c>
      <c r="M70" s="277">
        <f t="shared" si="26"/>
        <v>0</v>
      </c>
      <c r="N70" s="277">
        <f t="shared" si="27"/>
        <v>300</v>
      </c>
      <c r="O70" s="268">
        <f t="shared" si="28"/>
        <v>96</v>
      </c>
      <c r="P70" s="270"/>
    </row>
    <row r="71" spans="4:16" ht="23.25" customHeight="1">
      <c r="D71" s="271" t="s">
        <v>17</v>
      </c>
      <c r="E71" s="271" t="s">
        <v>349</v>
      </c>
      <c r="F71" s="264" t="s">
        <v>18</v>
      </c>
      <c r="G71" s="276">
        <f>0.031*Q30</f>
        <v>2.4800000000000003E-2</v>
      </c>
      <c r="H71" s="268">
        <v>0</v>
      </c>
      <c r="I71" s="269" t="str">
        <f t="shared" si="24"/>
        <v/>
      </c>
      <c r="J71" s="268">
        <v>160788</v>
      </c>
      <c r="K71" s="269">
        <f t="shared" si="25"/>
        <v>3987.5424000000003</v>
      </c>
      <c r="L71" s="268">
        <v>0</v>
      </c>
      <c r="M71" s="277">
        <f t="shared" si="26"/>
        <v>0</v>
      </c>
      <c r="N71" s="277">
        <f t="shared" si="27"/>
        <v>160788</v>
      </c>
      <c r="O71" s="268">
        <f t="shared" si="28"/>
        <v>3987.5</v>
      </c>
      <c r="P71" s="270"/>
    </row>
    <row r="72" spans="4:16" ht="23.25" customHeight="1">
      <c r="D72" s="271" t="s">
        <v>17</v>
      </c>
      <c r="E72" s="271" t="s">
        <v>350</v>
      </c>
      <c r="F72" s="264" t="s">
        <v>18</v>
      </c>
      <c r="G72" s="276">
        <f>0.002*Q30</f>
        <v>1.6000000000000001E-3</v>
      </c>
      <c r="H72" s="268">
        <v>0</v>
      </c>
      <c r="I72" s="269" t="str">
        <f t="shared" si="24"/>
        <v/>
      </c>
      <c r="J72" s="268">
        <v>125427</v>
      </c>
      <c r="K72" s="269">
        <f t="shared" si="25"/>
        <v>200.6832</v>
      </c>
      <c r="L72" s="268">
        <v>0</v>
      </c>
      <c r="M72" s="277">
        <f t="shared" si="26"/>
        <v>0</v>
      </c>
      <c r="N72" s="277">
        <f t="shared" si="27"/>
        <v>125427</v>
      </c>
      <c r="O72" s="268">
        <f t="shared" si="28"/>
        <v>200.6</v>
      </c>
      <c r="P72" s="270"/>
    </row>
    <row r="73" spans="4:16" ht="23.25" customHeight="1">
      <c r="D73" s="271" t="s">
        <v>379</v>
      </c>
      <c r="E73" s="271" t="s">
        <v>380</v>
      </c>
      <c r="F73" s="264" t="s">
        <v>173</v>
      </c>
      <c r="G73" s="268">
        <v>1</v>
      </c>
      <c r="H73" s="66">
        <f>INT(K74*3%)</f>
        <v>125</v>
      </c>
      <c r="I73" s="268">
        <v>157</v>
      </c>
      <c r="J73" s="268">
        <v>0</v>
      </c>
      <c r="K73" s="269">
        <f t="shared" si="25"/>
        <v>0</v>
      </c>
      <c r="L73" s="268">
        <v>0</v>
      </c>
      <c r="M73" s="277">
        <f t="shared" si="26"/>
        <v>0</v>
      </c>
      <c r="N73" s="277">
        <f t="shared" si="27"/>
        <v>125</v>
      </c>
      <c r="O73" s="268">
        <f t="shared" si="28"/>
        <v>157</v>
      </c>
      <c r="P73" s="270"/>
    </row>
    <row r="74" spans="4:16" ht="23.25" customHeight="1">
      <c r="D74" s="271" t="s">
        <v>381</v>
      </c>
      <c r="E74" s="271" t="s">
        <v>82</v>
      </c>
      <c r="F74" s="264" t="s">
        <v>82</v>
      </c>
      <c r="G74" s="268"/>
      <c r="H74" s="268"/>
      <c r="I74" s="269">
        <f>TRUNC(SUM(I67:I73))</f>
        <v>2452</v>
      </c>
      <c r="J74" s="268"/>
      <c r="K74" s="269">
        <f>TRUNC(SUM(K67:K73))</f>
        <v>4188</v>
      </c>
      <c r="L74" s="268"/>
      <c r="M74" s="269">
        <f>TRUNC(SUM(M67:M73))</f>
        <v>0</v>
      </c>
      <c r="N74" s="268"/>
      <c r="O74" s="269">
        <f>TRUNC(SUM(O67:O73))</f>
        <v>6640</v>
      </c>
      <c r="P74" s="270"/>
    </row>
    <row r="75" spans="4:16" ht="23.25" customHeight="1">
      <c r="D75" s="271"/>
      <c r="E75" s="271"/>
      <c r="F75" s="264"/>
      <c r="G75" s="268"/>
      <c r="H75" s="268"/>
      <c r="I75" s="268"/>
      <c r="J75" s="268"/>
      <c r="K75" s="268"/>
      <c r="L75" s="268"/>
      <c r="M75" s="268"/>
      <c r="N75" s="268"/>
      <c r="O75" s="273"/>
      <c r="P75" s="270"/>
    </row>
    <row r="76" spans="4:16" ht="23.25" customHeight="1">
      <c r="D76" s="271" t="s">
        <v>390</v>
      </c>
      <c r="E76" s="271"/>
      <c r="F76" s="264"/>
      <c r="G76" s="268"/>
      <c r="H76" s="268"/>
      <c r="I76" s="268"/>
      <c r="J76" s="268"/>
      <c r="K76" s="268"/>
      <c r="L76" s="268"/>
      <c r="M76" s="268"/>
      <c r="N76" s="268"/>
      <c r="O76" s="273"/>
      <c r="P76" s="270"/>
    </row>
    <row r="77" spans="4:16" ht="23.25" customHeight="1">
      <c r="D77" s="271" t="s">
        <v>365</v>
      </c>
      <c r="E77" s="271" t="s">
        <v>334</v>
      </c>
      <c r="F77" s="264" t="s">
        <v>16</v>
      </c>
      <c r="G77" s="276">
        <v>1.05</v>
      </c>
      <c r="H77" s="268">
        <v>1804</v>
      </c>
      <c r="I77" s="269">
        <f t="shared" ref="I77:I83" si="29">IF(G77*H77&lt;&gt;0, TRUNC(G77*H77, 1), "")</f>
        <v>1894.2</v>
      </c>
      <c r="J77" s="268">
        <v>0</v>
      </c>
      <c r="K77" s="269">
        <f>G77*J77</f>
        <v>0</v>
      </c>
      <c r="L77" s="268">
        <v>0</v>
      </c>
      <c r="M77" s="277">
        <f>TRUNC(L77*G77,1)</f>
        <v>0</v>
      </c>
      <c r="N77" s="277">
        <f>TRUNC(H77+J77+L77,1)</f>
        <v>1804</v>
      </c>
      <c r="O77" s="268">
        <f>IF(SUM(I77,K77,M77)&lt;&gt;0,TRUNC(SUM(I77,K77,M77),1),"")</f>
        <v>1894.2</v>
      </c>
      <c r="P77" s="270"/>
    </row>
    <row r="78" spans="4:16" ht="23.25" customHeight="1">
      <c r="D78" s="271" t="s">
        <v>388</v>
      </c>
      <c r="E78" s="271" t="s">
        <v>389</v>
      </c>
      <c r="F78" s="264" t="s">
        <v>173</v>
      </c>
      <c r="G78" s="276">
        <v>1</v>
      </c>
      <c r="H78" s="268">
        <v>37.880000000000003</v>
      </c>
      <c r="I78" s="269">
        <f t="shared" si="29"/>
        <v>37.799999999999997</v>
      </c>
      <c r="J78" s="268">
        <v>0</v>
      </c>
      <c r="K78" s="269">
        <f t="shared" ref="K78:K83" si="30">G78*J78</f>
        <v>0</v>
      </c>
      <c r="L78" s="268">
        <v>0</v>
      </c>
      <c r="M78" s="277">
        <f t="shared" ref="M78:M83" si="31">TRUNC(L78*G78,1)</f>
        <v>0</v>
      </c>
      <c r="N78" s="277">
        <f t="shared" ref="N78:N83" si="32">TRUNC(H78+J78+L78,1)</f>
        <v>37.799999999999997</v>
      </c>
      <c r="O78" s="268">
        <f t="shared" ref="O78:O83" si="33">IF(SUM(I78,K78,M78)&lt;&gt;0,TRUNC(SUM(I78,K78,M78),1),"")</f>
        <v>37.799999999999997</v>
      </c>
      <c r="P78" s="270"/>
    </row>
    <row r="79" spans="4:16" ht="23.25" customHeight="1">
      <c r="D79" s="271" t="s">
        <v>366</v>
      </c>
      <c r="E79" s="271" t="s">
        <v>367</v>
      </c>
      <c r="F79" s="264" t="s">
        <v>368</v>
      </c>
      <c r="G79" s="276">
        <v>0.4</v>
      </c>
      <c r="H79" s="268">
        <v>1300</v>
      </c>
      <c r="I79" s="269">
        <f t="shared" si="29"/>
        <v>520</v>
      </c>
      <c r="J79" s="268">
        <v>0</v>
      </c>
      <c r="K79" s="269">
        <f t="shared" si="30"/>
        <v>0</v>
      </c>
      <c r="L79" s="268">
        <v>0</v>
      </c>
      <c r="M79" s="277">
        <f t="shared" si="31"/>
        <v>0</v>
      </c>
      <c r="N79" s="277">
        <f t="shared" si="32"/>
        <v>1300</v>
      </c>
      <c r="O79" s="268">
        <f t="shared" si="33"/>
        <v>520</v>
      </c>
      <c r="P79" s="270"/>
    </row>
    <row r="80" spans="4:16" ht="23.25" customHeight="1">
      <c r="D80" s="271" t="s">
        <v>369</v>
      </c>
      <c r="E80" s="271" t="s">
        <v>370</v>
      </c>
      <c r="F80" s="264" t="s">
        <v>16</v>
      </c>
      <c r="G80" s="276">
        <v>0.35</v>
      </c>
      <c r="H80" s="268">
        <v>300</v>
      </c>
      <c r="I80" s="269">
        <f t="shared" si="29"/>
        <v>105</v>
      </c>
      <c r="J80" s="268">
        <v>0</v>
      </c>
      <c r="K80" s="269">
        <f t="shared" si="30"/>
        <v>0</v>
      </c>
      <c r="L80" s="268">
        <v>0</v>
      </c>
      <c r="M80" s="277">
        <f t="shared" si="31"/>
        <v>0</v>
      </c>
      <c r="N80" s="277">
        <f t="shared" si="32"/>
        <v>300</v>
      </c>
      <c r="O80" s="268">
        <f t="shared" si="33"/>
        <v>105</v>
      </c>
      <c r="P80" s="270"/>
    </row>
    <row r="81" spans="4:16" ht="23.25" customHeight="1">
      <c r="D81" s="271" t="s">
        <v>17</v>
      </c>
      <c r="E81" s="271" t="s">
        <v>349</v>
      </c>
      <c r="F81" s="264" t="s">
        <v>18</v>
      </c>
      <c r="G81" s="276">
        <f>0.036*Q30</f>
        <v>2.8799999999999999E-2</v>
      </c>
      <c r="H81" s="268">
        <v>0</v>
      </c>
      <c r="I81" s="269" t="str">
        <f t="shared" si="29"/>
        <v/>
      </c>
      <c r="J81" s="268">
        <v>160788</v>
      </c>
      <c r="K81" s="269">
        <f t="shared" si="30"/>
        <v>4630.6944000000003</v>
      </c>
      <c r="L81" s="268">
        <v>0</v>
      </c>
      <c r="M81" s="277">
        <f t="shared" si="31"/>
        <v>0</v>
      </c>
      <c r="N81" s="277">
        <f t="shared" si="32"/>
        <v>160788</v>
      </c>
      <c r="O81" s="268">
        <f t="shared" si="33"/>
        <v>4630.6000000000004</v>
      </c>
      <c r="P81" s="270"/>
    </row>
    <row r="82" spans="4:16" ht="23.25" customHeight="1">
      <c r="D82" s="271" t="s">
        <v>17</v>
      </c>
      <c r="E82" s="271" t="s">
        <v>350</v>
      </c>
      <c r="F82" s="264" t="s">
        <v>18</v>
      </c>
      <c r="G82" s="276">
        <f>0.003*Q30</f>
        <v>2.4000000000000002E-3</v>
      </c>
      <c r="H82" s="268">
        <v>0</v>
      </c>
      <c r="I82" s="269" t="str">
        <f t="shared" si="29"/>
        <v/>
      </c>
      <c r="J82" s="268">
        <v>125427</v>
      </c>
      <c r="K82" s="269">
        <f t="shared" si="30"/>
        <v>301.02480000000003</v>
      </c>
      <c r="L82" s="268">
        <v>0</v>
      </c>
      <c r="M82" s="277">
        <f t="shared" si="31"/>
        <v>0</v>
      </c>
      <c r="N82" s="277">
        <f t="shared" si="32"/>
        <v>125427</v>
      </c>
      <c r="O82" s="268">
        <f t="shared" si="33"/>
        <v>301</v>
      </c>
      <c r="P82" s="270"/>
    </row>
    <row r="83" spans="4:16" ht="23.25" customHeight="1">
      <c r="D83" s="271" t="s">
        <v>379</v>
      </c>
      <c r="E83" s="271" t="s">
        <v>380</v>
      </c>
      <c r="F83" s="264" t="s">
        <v>173</v>
      </c>
      <c r="G83" s="276">
        <v>1</v>
      </c>
      <c r="H83" s="66">
        <f>INT(K84*3%)</f>
        <v>147</v>
      </c>
      <c r="I83" s="269">
        <f t="shared" si="29"/>
        <v>147</v>
      </c>
      <c r="J83" s="268">
        <v>0</v>
      </c>
      <c r="K83" s="269">
        <f t="shared" si="30"/>
        <v>0</v>
      </c>
      <c r="L83" s="268">
        <v>0</v>
      </c>
      <c r="M83" s="277">
        <f t="shared" si="31"/>
        <v>0</v>
      </c>
      <c r="N83" s="277">
        <f t="shared" si="32"/>
        <v>147</v>
      </c>
      <c r="O83" s="268">
        <f t="shared" si="33"/>
        <v>147</v>
      </c>
      <c r="P83" s="270"/>
    </row>
    <row r="84" spans="4:16" ht="23.25" customHeight="1">
      <c r="D84" s="271" t="s">
        <v>381</v>
      </c>
      <c r="E84" s="271" t="s">
        <v>82</v>
      </c>
      <c r="F84" s="264" t="s">
        <v>82</v>
      </c>
      <c r="G84" s="268"/>
      <c r="H84" s="268"/>
      <c r="I84" s="269">
        <f>TRUNC(SUM(I77:I83))</f>
        <v>2704</v>
      </c>
      <c r="J84" s="268"/>
      <c r="K84" s="269">
        <f>TRUNC(SUM(K77:K83))</f>
        <v>4931</v>
      </c>
      <c r="L84" s="268"/>
      <c r="M84" s="269">
        <f>TRUNC(SUM(M77:M83))</f>
        <v>0</v>
      </c>
      <c r="N84" s="268"/>
      <c r="O84" s="269">
        <f>TRUNC(SUM(O77:O83))</f>
        <v>7635</v>
      </c>
      <c r="P84" s="270"/>
    </row>
    <row r="85" spans="4:16" ht="23.25" customHeight="1">
      <c r="D85" s="271"/>
      <c r="E85" s="271"/>
      <c r="F85" s="264"/>
      <c r="G85" s="268"/>
      <c r="H85" s="268"/>
      <c r="I85" s="268"/>
      <c r="J85" s="268"/>
      <c r="K85" s="268"/>
      <c r="L85" s="268"/>
      <c r="M85" s="268"/>
      <c r="N85" s="268"/>
      <c r="O85" s="273"/>
      <c r="P85" s="270"/>
    </row>
    <row r="86" spans="4:16" ht="23.25" customHeight="1">
      <c r="D86" s="271" t="s">
        <v>391</v>
      </c>
      <c r="E86" s="271"/>
      <c r="F86" s="264"/>
      <c r="G86" s="268"/>
      <c r="H86" s="268"/>
      <c r="I86" s="268"/>
      <c r="J86" s="268"/>
      <c r="K86" s="268"/>
      <c r="L86" s="268"/>
      <c r="M86" s="268"/>
      <c r="N86" s="268"/>
      <c r="O86" s="273"/>
      <c r="P86" s="270"/>
    </row>
    <row r="87" spans="4:16" ht="23.25" customHeight="1">
      <c r="D87" s="271" t="s">
        <v>365</v>
      </c>
      <c r="E87" s="271" t="s">
        <v>335</v>
      </c>
      <c r="F87" s="264" t="s">
        <v>16</v>
      </c>
      <c r="G87" s="276">
        <v>1.05</v>
      </c>
      <c r="H87" s="268">
        <v>1969</v>
      </c>
      <c r="I87" s="269">
        <f t="shared" ref="I87:I92" si="34">IF(G87*H87&lt;&gt;0, TRUNC(G87*H87, 1), "")</f>
        <v>2067.4</v>
      </c>
      <c r="J87" s="268">
        <v>0</v>
      </c>
      <c r="K87" s="269">
        <f t="shared" ref="K87:K93" si="35">G87*J87</f>
        <v>0</v>
      </c>
      <c r="L87" s="268">
        <v>0</v>
      </c>
      <c r="M87" s="277">
        <f t="shared" ref="M87" si="36">TRUNC(L87*G87,1)</f>
        <v>0</v>
      </c>
      <c r="N87" s="277">
        <f t="shared" ref="N87" si="37">TRUNC(H87+J87+L87,1)</f>
        <v>1969</v>
      </c>
      <c r="O87" s="268">
        <f t="shared" ref="O87" si="38">IF(SUM(I87,K87,M87)&lt;&gt;0,TRUNC(SUM(I87,K87,M87),1),"")</f>
        <v>2067.4</v>
      </c>
      <c r="P87" s="270"/>
    </row>
    <row r="88" spans="4:16" ht="23.25" customHeight="1">
      <c r="D88" s="271" t="s">
        <v>388</v>
      </c>
      <c r="E88" s="271" t="s">
        <v>389</v>
      </c>
      <c r="F88" s="264" t="s">
        <v>173</v>
      </c>
      <c r="G88" s="276">
        <v>1</v>
      </c>
      <c r="H88" s="268">
        <v>41.34</v>
      </c>
      <c r="I88" s="269">
        <f t="shared" si="34"/>
        <v>41.3</v>
      </c>
      <c r="J88" s="268">
        <v>0</v>
      </c>
      <c r="K88" s="269">
        <f t="shared" si="35"/>
        <v>0</v>
      </c>
      <c r="L88" s="268">
        <v>0</v>
      </c>
      <c r="M88" s="277">
        <f t="shared" ref="M88:M93" si="39">TRUNC(L88*G88,1)</f>
        <v>0</v>
      </c>
      <c r="N88" s="277">
        <f t="shared" ref="N88:N93" si="40">TRUNC(H88+J88+L88,1)</f>
        <v>41.3</v>
      </c>
      <c r="O88" s="268">
        <f t="shared" ref="O88:O93" si="41">IF(SUM(I88,K88,M88)&lt;&gt;0,TRUNC(SUM(I88,K88,M88),1),"")</f>
        <v>41.3</v>
      </c>
      <c r="P88" s="270"/>
    </row>
    <row r="89" spans="4:16" ht="23.25" customHeight="1">
      <c r="D89" s="271" t="s">
        <v>366</v>
      </c>
      <c r="E89" s="271" t="s">
        <v>367</v>
      </c>
      <c r="F89" s="264" t="s">
        <v>368</v>
      </c>
      <c r="G89" s="276">
        <v>0.43</v>
      </c>
      <c r="H89" s="268">
        <v>1300</v>
      </c>
      <c r="I89" s="269">
        <f t="shared" si="34"/>
        <v>559</v>
      </c>
      <c r="J89" s="268">
        <v>0</v>
      </c>
      <c r="K89" s="269">
        <f t="shared" si="35"/>
        <v>0</v>
      </c>
      <c r="L89" s="268">
        <v>0</v>
      </c>
      <c r="M89" s="277">
        <f t="shared" si="39"/>
        <v>0</v>
      </c>
      <c r="N89" s="277">
        <f t="shared" si="40"/>
        <v>1300</v>
      </c>
      <c r="O89" s="268">
        <f t="shared" si="41"/>
        <v>559</v>
      </c>
      <c r="P89" s="270"/>
    </row>
    <row r="90" spans="4:16" ht="23.25" customHeight="1">
      <c r="D90" s="271" t="s">
        <v>369</v>
      </c>
      <c r="E90" s="271" t="s">
        <v>370</v>
      </c>
      <c r="F90" s="264" t="s">
        <v>16</v>
      </c>
      <c r="G90" s="276">
        <v>0.37</v>
      </c>
      <c r="H90" s="268">
        <v>300</v>
      </c>
      <c r="I90" s="269">
        <f t="shared" si="34"/>
        <v>111</v>
      </c>
      <c r="J90" s="268">
        <v>0</v>
      </c>
      <c r="K90" s="269">
        <f t="shared" si="35"/>
        <v>0</v>
      </c>
      <c r="L90" s="268">
        <v>0</v>
      </c>
      <c r="M90" s="277">
        <f t="shared" si="39"/>
        <v>0</v>
      </c>
      <c r="N90" s="277">
        <f t="shared" si="40"/>
        <v>300</v>
      </c>
      <c r="O90" s="268">
        <f t="shared" si="41"/>
        <v>111</v>
      </c>
      <c r="P90" s="270"/>
    </row>
    <row r="91" spans="4:16" ht="23.25" customHeight="1">
      <c r="D91" s="271" t="s">
        <v>17</v>
      </c>
      <c r="E91" s="271" t="s">
        <v>349</v>
      </c>
      <c r="F91" s="264" t="s">
        <v>18</v>
      </c>
      <c r="G91" s="276">
        <v>4.2000000000000003E-2</v>
      </c>
      <c r="H91" s="268">
        <v>0</v>
      </c>
      <c r="I91" s="269" t="str">
        <f t="shared" si="34"/>
        <v/>
      </c>
      <c r="J91" s="268">
        <v>160788</v>
      </c>
      <c r="K91" s="269">
        <f t="shared" si="35"/>
        <v>6753.0960000000005</v>
      </c>
      <c r="L91" s="268">
        <v>0</v>
      </c>
      <c r="M91" s="277">
        <f t="shared" si="39"/>
        <v>0</v>
      </c>
      <c r="N91" s="277">
        <f t="shared" si="40"/>
        <v>160788</v>
      </c>
      <c r="O91" s="268">
        <f t="shared" si="41"/>
        <v>6753</v>
      </c>
      <c r="P91" s="270"/>
    </row>
    <row r="92" spans="4:16" ht="23.25" customHeight="1">
      <c r="D92" s="271" t="s">
        <v>17</v>
      </c>
      <c r="E92" s="271" t="s">
        <v>350</v>
      </c>
      <c r="F92" s="264" t="s">
        <v>18</v>
      </c>
      <c r="G92" s="276">
        <v>3.0000000000000001E-3</v>
      </c>
      <c r="H92" s="268">
        <v>0</v>
      </c>
      <c r="I92" s="269" t="str">
        <f t="shared" si="34"/>
        <v/>
      </c>
      <c r="J92" s="268">
        <v>125427</v>
      </c>
      <c r="K92" s="269">
        <f t="shared" si="35"/>
        <v>376.28100000000001</v>
      </c>
      <c r="L92" s="268">
        <v>0</v>
      </c>
      <c r="M92" s="277">
        <f t="shared" si="39"/>
        <v>0</v>
      </c>
      <c r="N92" s="277">
        <f t="shared" si="40"/>
        <v>125427</v>
      </c>
      <c r="O92" s="268">
        <f t="shared" si="41"/>
        <v>376.2</v>
      </c>
      <c r="P92" s="270"/>
    </row>
    <row r="93" spans="4:16" ht="23.25" customHeight="1">
      <c r="D93" s="271" t="s">
        <v>379</v>
      </c>
      <c r="E93" s="271" t="s">
        <v>380</v>
      </c>
      <c r="F93" s="264" t="s">
        <v>173</v>
      </c>
      <c r="G93" s="276">
        <v>1</v>
      </c>
      <c r="H93" s="66">
        <f>INT(K94*3%)</f>
        <v>213</v>
      </c>
      <c r="I93" s="268">
        <v>213.8</v>
      </c>
      <c r="J93" s="268">
        <v>0</v>
      </c>
      <c r="K93" s="269">
        <f t="shared" si="35"/>
        <v>0</v>
      </c>
      <c r="L93" s="268">
        <v>0</v>
      </c>
      <c r="M93" s="277">
        <f t="shared" si="39"/>
        <v>0</v>
      </c>
      <c r="N93" s="277">
        <f t="shared" si="40"/>
        <v>213</v>
      </c>
      <c r="O93" s="268">
        <f t="shared" si="41"/>
        <v>213.8</v>
      </c>
      <c r="P93" s="270"/>
    </row>
    <row r="94" spans="4:16" ht="23.25" customHeight="1">
      <c r="D94" s="271" t="s">
        <v>381</v>
      </c>
      <c r="E94" s="271" t="s">
        <v>82</v>
      </c>
      <c r="F94" s="264" t="s">
        <v>82</v>
      </c>
      <c r="G94" s="268"/>
      <c r="H94" s="268"/>
      <c r="I94" s="269">
        <f>TRUNC(SUM(I87:I93))</f>
        <v>2992</v>
      </c>
      <c r="J94" s="268"/>
      <c r="K94" s="269">
        <f>TRUNC(SUM(K87:K93))</f>
        <v>7129</v>
      </c>
      <c r="L94" s="268"/>
      <c r="M94" s="269">
        <f>TRUNC(SUM(M87:M93))</f>
        <v>0</v>
      </c>
      <c r="N94" s="268"/>
      <c r="O94" s="269">
        <f>TRUNC(SUM(O87:O93))</f>
        <v>10121</v>
      </c>
      <c r="P94" s="270"/>
    </row>
    <row r="95" spans="4:16" ht="23.25" customHeight="1">
      <c r="D95" s="271"/>
      <c r="E95" s="271"/>
      <c r="F95" s="264"/>
      <c r="G95" s="268"/>
      <c r="H95" s="268"/>
      <c r="I95" s="268"/>
      <c r="J95" s="268"/>
      <c r="K95" s="268"/>
      <c r="L95" s="268"/>
      <c r="M95" s="268"/>
      <c r="N95" s="268"/>
      <c r="O95" s="273"/>
      <c r="P95" s="270"/>
    </row>
    <row r="96" spans="4:16" ht="23.25" customHeight="1">
      <c r="D96" s="271" t="s">
        <v>392</v>
      </c>
      <c r="E96" s="271"/>
      <c r="F96" s="264"/>
      <c r="G96" s="268"/>
      <c r="H96" s="268"/>
      <c r="I96" s="268"/>
      <c r="J96" s="268"/>
      <c r="K96" s="268"/>
      <c r="L96" s="268"/>
      <c r="M96" s="268"/>
      <c r="N96" s="268"/>
      <c r="O96" s="273"/>
      <c r="P96" s="270"/>
    </row>
    <row r="97" spans="4:16" ht="23.25" customHeight="1">
      <c r="D97" s="271" t="s">
        <v>365</v>
      </c>
      <c r="E97" s="271" t="s">
        <v>336</v>
      </c>
      <c r="F97" s="264" t="s">
        <v>16</v>
      </c>
      <c r="G97" s="276">
        <v>1.05</v>
      </c>
      <c r="H97" s="268">
        <v>2178</v>
      </c>
      <c r="I97" s="269">
        <f t="shared" ref="I97:I103" si="42">IF(G97*H97&lt;&gt;0, TRUNC(G97*H97, 1), "")</f>
        <v>2286.9</v>
      </c>
      <c r="J97" s="268">
        <v>0</v>
      </c>
      <c r="K97" s="269">
        <f t="shared" ref="K97:K103" si="43">G97*J97</f>
        <v>0</v>
      </c>
      <c r="L97" s="268">
        <v>0</v>
      </c>
      <c r="M97" s="277">
        <f t="shared" ref="M97" si="44">TRUNC(L97*G97,1)</f>
        <v>0</v>
      </c>
      <c r="N97" s="277">
        <f t="shared" ref="N97" si="45">TRUNC(H97+J97+L97,1)</f>
        <v>2178</v>
      </c>
      <c r="O97" s="268">
        <f t="shared" ref="O97" si="46">IF(SUM(I97,K97,M97)&lt;&gt;0,TRUNC(SUM(I97,K97,M97),1),"")</f>
        <v>2286.9</v>
      </c>
      <c r="P97" s="270"/>
    </row>
    <row r="98" spans="4:16" ht="23.25" customHeight="1">
      <c r="D98" s="271" t="s">
        <v>388</v>
      </c>
      <c r="E98" s="271" t="s">
        <v>389</v>
      </c>
      <c r="F98" s="264" t="s">
        <v>173</v>
      </c>
      <c r="G98" s="276">
        <v>1</v>
      </c>
      <c r="H98" s="268">
        <v>45.73</v>
      </c>
      <c r="I98" s="269">
        <f t="shared" si="42"/>
        <v>45.7</v>
      </c>
      <c r="J98" s="268">
        <v>0</v>
      </c>
      <c r="K98" s="269">
        <f t="shared" si="43"/>
        <v>0</v>
      </c>
      <c r="L98" s="268">
        <v>0</v>
      </c>
      <c r="M98" s="277">
        <f t="shared" ref="M98:M103" si="47">TRUNC(L98*G98,1)</f>
        <v>0</v>
      </c>
      <c r="N98" s="277">
        <f t="shared" ref="N98:N103" si="48">TRUNC(H98+J98+L98,1)</f>
        <v>45.7</v>
      </c>
      <c r="O98" s="268">
        <f t="shared" ref="O98:O103" si="49">IF(SUM(I98,K98,M98)&lt;&gt;0,TRUNC(SUM(I98,K98,M98),1),"")</f>
        <v>45.7</v>
      </c>
      <c r="P98" s="270"/>
    </row>
    <row r="99" spans="4:16" ht="23.25" customHeight="1">
      <c r="D99" s="271" t="s">
        <v>366</v>
      </c>
      <c r="E99" s="271" t="s">
        <v>367</v>
      </c>
      <c r="F99" s="264" t="s">
        <v>368</v>
      </c>
      <c r="G99" s="276">
        <v>0.48</v>
      </c>
      <c r="H99" s="268">
        <v>1300</v>
      </c>
      <c r="I99" s="269">
        <f t="shared" si="42"/>
        <v>624</v>
      </c>
      <c r="J99" s="268">
        <v>0</v>
      </c>
      <c r="K99" s="269">
        <f t="shared" si="43"/>
        <v>0</v>
      </c>
      <c r="L99" s="268">
        <v>0</v>
      </c>
      <c r="M99" s="277">
        <f t="shared" si="47"/>
        <v>0</v>
      </c>
      <c r="N99" s="277">
        <f t="shared" si="48"/>
        <v>1300</v>
      </c>
      <c r="O99" s="268">
        <f t="shared" si="49"/>
        <v>624</v>
      </c>
      <c r="P99" s="270"/>
    </row>
    <row r="100" spans="4:16" ht="23.25" customHeight="1">
      <c r="D100" s="271" t="s">
        <v>369</v>
      </c>
      <c r="E100" s="271" t="s">
        <v>370</v>
      </c>
      <c r="F100" s="264" t="s">
        <v>16</v>
      </c>
      <c r="G100" s="276">
        <v>0.42</v>
      </c>
      <c r="H100" s="268">
        <v>300</v>
      </c>
      <c r="I100" s="269">
        <f t="shared" si="42"/>
        <v>126</v>
      </c>
      <c r="J100" s="268">
        <v>0</v>
      </c>
      <c r="K100" s="269">
        <f t="shared" si="43"/>
        <v>0</v>
      </c>
      <c r="L100" s="268">
        <v>0</v>
      </c>
      <c r="M100" s="277">
        <f t="shared" si="47"/>
        <v>0</v>
      </c>
      <c r="N100" s="277">
        <f t="shared" si="48"/>
        <v>300</v>
      </c>
      <c r="O100" s="268">
        <f t="shared" si="49"/>
        <v>126</v>
      </c>
      <c r="P100" s="270"/>
    </row>
    <row r="101" spans="4:16" ht="23.25" customHeight="1">
      <c r="D101" s="271" t="s">
        <v>17</v>
      </c>
      <c r="E101" s="271" t="s">
        <v>349</v>
      </c>
      <c r="F101" s="264" t="s">
        <v>18</v>
      </c>
      <c r="G101" s="276">
        <v>4.9000000000000002E-2</v>
      </c>
      <c r="H101" s="268">
        <v>0</v>
      </c>
      <c r="I101" s="269" t="str">
        <f t="shared" si="42"/>
        <v/>
      </c>
      <c r="J101" s="268">
        <v>160788</v>
      </c>
      <c r="K101" s="269">
        <f t="shared" si="43"/>
        <v>7878.6120000000001</v>
      </c>
      <c r="L101" s="268">
        <v>0</v>
      </c>
      <c r="M101" s="277">
        <f t="shared" si="47"/>
        <v>0</v>
      </c>
      <c r="N101" s="277">
        <f t="shared" si="48"/>
        <v>160788</v>
      </c>
      <c r="O101" s="268">
        <f t="shared" si="49"/>
        <v>7878.6</v>
      </c>
      <c r="P101" s="270"/>
    </row>
    <row r="102" spans="4:16" ht="23.25" customHeight="1">
      <c r="D102" s="271" t="s">
        <v>17</v>
      </c>
      <c r="E102" s="271" t="s">
        <v>350</v>
      </c>
      <c r="F102" s="264" t="s">
        <v>18</v>
      </c>
      <c r="G102" s="276">
        <v>4.0000000000000001E-3</v>
      </c>
      <c r="H102" s="268">
        <v>0</v>
      </c>
      <c r="I102" s="269" t="str">
        <f t="shared" si="42"/>
        <v/>
      </c>
      <c r="J102" s="268">
        <v>125427</v>
      </c>
      <c r="K102" s="269">
        <f t="shared" si="43"/>
        <v>501.70800000000003</v>
      </c>
      <c r="L102" s="268">
        <v>0</v>
      </c>
      <c r="M102" s="277">
        <f t="shared" si="47"/>
        <v>0</v>
      </c>
      <c r="N102" s="277">
        <f t="shared" si="48"/>
        <v>125427</v>
      </c>
      <c r="O102" s="268">
        <f t="shared" si="49"/>
        <v>501.7</v>
      </c>
      <c r="P102" s="270"/>
    </row>
    <row r="103" spans="4:16" ht="23.25" customHeight="1">
      <c r="D103" s="271" t="s">
        <v>379</v>
      </c>
      <c r="E103" s="271" t="s">
        <v>380</v>
      </c>
      <c r="F103" s="264" t="s">
        <v>173</v>
      </c>
      <c r="G103" s="276">
        <v>1</v>
      </c>
      <c r="H103" s="66">
        <f>INT(K104*3%)</f>
        <v>251</v>
      </c>
      <c r="I103" s="269">
        <f t="shared" si="42"/>
        <v>251</v>
      </c>
      <c r="J103" s="268">
        <v>0</v>
      </c>
      <c r="K103" s="269">
        <f t="shared" si="43"/>
        <v>0</v>
      </c>
      <c r="L103" s="268">
        <v>0</v>
      </c>
      <c r="M103" s="277">
        <f t="shared" si="47"/>
        <v>0</v>
      </c>
      <c r="N103" s="277">
        <f t="shared" si="48"/>
        <v>251</v>
      </c>
      <c r="O103" s="268">
        <f t="shared" si="49"/>
        <v>251</v>
      </c>
      <c r="P103" s="270"/>
    </row>
    <row r="104" spans="4:16" ht="23.25" customHeight="1">
      <c r="D104" s="271" t="s">
        <v>381</v>
      </c>
      <c r="E104" s="271" t="s">
        <v>82</v>
      </c>
      <c r="F104" s="264" t="s">
        <v>82</v>
      </c>
      <c r="G104" s="268"/>
      <c r="H104" s="268"/>
      <c r="I104" s="269">
        <f>TRUNC(SUM(I97:I103))</f>
        <v>3333</v>
      </c>
      <c r="J104" s="268"/>
      <c r="K104" s="269">
        <f>TRUNC(SUM(K97:K103))</f>
        <v>8380</v>
      </c>
      <c r="L104" s="268"/>
      <c r="M104" s="269">
        <f>TRUNC(SUM(M97:M103))</f>
        <v>0</v>
      </c>
      <c r="N104" s="268"/>
      <c r="O104" s="269">
        <f>TRUNC(SUM(O97:O103))</f>
        <v>11713</v>
      </c>
      <c r="P104" s="270"/>
    </row>
  </sheetData>
  <mergeCells count="15">
    <mergeCell ref="N2:O2"/>
    <mergeCell ref="P2:P3"/>
    <mergeCell ref="D5:E5"/>
    <mergeCell ref="D14:E14"/>
    <mergeCell ref="D1:M1"/>
    <mergeCell ref="A2:A3"/>
    <mergeCell ref="B2:B3"/>
    <mergeCell ref="C2:C3"/>
    <mergeCell ref="D2:D3"/>
    <mergeCell ref="E2:E3"/>
    <mergeCell ref="F2:F3"/>
    <mergeCell ref="G2:G3"/>
    <mergeCell ref="H2:I2"/>
    <mergeCell ref="J2:K2"/>
    <mergeCell ref="L2:M2"/>
  </mergeCells>
  <phoneticPr fontId="4" type="noConversion"/>
  <printOptions horizontalCentered="1"/>
  <pageMargins left="0.19685039370078741" right="0.19685039370078741" top="0.59055118110236227" bottom="0.19685039370078741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A29"/>
  <sheetViews>
    <sheetView view="pageBreakPreview" topLeftCell="D1" zoomScale="90" zoomScaleNormal="100" zoomScaleSheetLayoutView="90" workbookViewId="0">
      <selection activeCell="G9" sqref="G9"/>
    </sheetView>
  </sheetViews>
  <sheetFormatPr defaultRowHeight="21.95" customHeight="1"/>
  <cols>
    <col min="1" max="1" width="4.6640625" style="205" hidden="1" customWidth="1"/>
    <col min="2" max="2" width="6.5546875" style="206" hidden="1" customWidth="1"/>
    <col min="3" max="3" width="10.77734375" style="206" hidden="1" customWidth="1"/>
    <col min="4" max="5" width="24.33203125" style="206" customWidth="1"/>
    <col min="6" max="6" width="4.5546875" style="212" customWidth="1"/>
    <col min="7" max="7" width="10.109375" style="212" customWidth="1"/>
    <col min="8" max="8" width="9.33203125" style="212" customWidth="1"/>
    <col min="9" max="9" width="10" style="212" customWidth="1"/>
    <col min="10" max="10" width="5.21875" style="212" customWidth="1"/>
    <col min="11" max="11" width="4.77734375" style="206" hidden="1" customWidth="1"/>
    <col min="12" max="12" width="14.109375" style="212" customWidth="1"/>
    <col min="13" max="13" width="7.21875" style="212" customWidth="1"/>
    <col min="14" max="14" width="5.44140625" style="212" customWidth="1"/>
    <col min="15" max="15" width="8.77734375" style="212" customWidth="1"/>
    <col min="16" max="16" width="2.44140625" style="213" hidden="1" customWidth="1"/>
    <col min="17" max="17" width="1.21875" style="213" hidden="1" customWidth="1"/>
    <col min="18" max="18" width="5.109375" style="213" hidden="1" customWidth="1"/>
    <col min="19" max="19" width="9.21875" style="205" customWidth="1"/>
    <col min="20" max="20" width="11.109375" style="205" customWidth="1"/>
    <col min="21" max="29" width="8.88671875" style="205"/>
    <col min="30" max="55" width="11.77734375" style="205" customWidth="1"/>
    <col min="56" max="16384" width="8.88671875" style="205"/>
  </cols>
  <sheetData>
    <row r="1" spans="1:27" ht="24.95" customHeight="1">
      <c r="B1" s="206" t="s">
        <v>261</v>
      </c>
      <c r="D1" s="356" t="s">
        <v>262</v>
      </c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207"/>
      <c r="Q1" s="207"/>
      <c r="R1" s="207"/>
      <c r="AA1" s="205" t="s">
        <v>263</v>
      </c>
    </row>
    <row r="2" spans="1:27" s="208" customFormat="1" ht="24.95" customHeight="1">
      <c r="A2" s="341" t="s">
        <v>264</v>
      </c>
      <c r="B2" s="358" t="s">
        <v>265</v>
      </c>
      <c r="C2" s="358" t="s">
        <v>266</v>
      </c>
      <c r="D2" s="359" t="s">
        <v>267</v>
      </c>
      <c r="E2" s="359" t="s">
        <v>268</v>
      </c>
      <c r="F2" s="360" t="s">
        <v>269</v>
      </c>
      <c r="G2" s="360" t="s">
        <v>270</v>
      </c>
      <c r="H2" s="360"/>
      <c r="I2" s="360"/>
      <c r="J2" s="360"/>
      <c r="K2" s="359" t="s">
        <v>266</v>
      </c>
      <c r="L2" s="360" t="s">
        <v>271</v>
      </c>
      <c r="M2" s="360"/>
      <c r="N2" s="360"/>
      <c r="O2" s="360"/>
      <c r="P2" s="360" t="s">
        <v>272</v>
      </c>
      <c r="Q2" s="360"/>
      <c r="R2" s="360"/>
      <c r="S2" s="361" t="s">
        <v>273</v>
      </c>
      <c r="T2" s="361" t="s">
        <v>274</v>
      </c>
    </row>
    <row r="3" spans="1:27" s="208" customFormat="1" ht="24.95" customHeight="1">
      <c r="A3" s="341"/>
      <c r="B3" s="358"/>
      <c r="C3" s="358"/>
      <c r="D3" s="359"/>
      <c r="E3" s="359"/>
      <c r="F3" s="360"/>
      <c r="G3" s="209" t="s">
        <v>275</v>
      </c>
      <c r="H3" s="209" t="s">
        <v>276</v>
      </c>
      <c r="I3" s="209" t="s">
        <v>277</v>
      </c>
      <c r="J3" s="209" t="s">
        <v>278</v>
      </c>
      <c r="K3" s="359"/>
      <c r="L3" s="209" t="s">
        <v>279</v>
      </c>
      <c r="M3" s="209" t="s">
        <v>280</v>
      </c>
      <c r="N3" s="209" t="s">
        <v>281</v>
      </c>
      <c r="O3" s="209" t="s">
        <v>282</v>
      </c>
      <c r="P3" s="209" t="s">
        <v>283</v>
      </c>
      <c r="Q3" s="209" t="s">
        <v>284</v>
      </c>
      <c r="R3" s="209" t="s">
        <v>285</v>
      </c>
      <c r="S3" s="361"/>
      <c r="T3" s="361"/>
    </row>
    <row r="4" spans="1:27" ht="24.95" customHeight="1">
      <c r="B4" s="206" t="s">
        <v>286</v>
      </c>
      <c r="D4" s="362" t="s">
        <v>287</v>
      </c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4"/>
    </row>
    <row r="5" spans="1:27" ht="24.95" customHeight="1">
      <c r="B5" s="206" t="s">
        <v>288</v>
      </c>
      <c r="C5" s="206" t="s">
        <v>289</v>
      </c>
      <c r="D5" s="214" t="s">
        <v>213</v>
      </c>
      <c r="E5" s="214" t="s">
        <v>214</v>
      </c>
      <c r="F5" s="215" t="s">
        <v>202</v>
      </c>
      <c r="G5" s="215">
        <v>1</v>
      </c>
      <c r="H5" s="215">
        <f>IF(I5&lt;&gt;0, G5-I5, "")</f>
        <v>0</v>
      </c>
      <c r="I5" s="215">
        <v>1</v>
      </c>
      <c r="J5" s="215"/>
      <c r="K5" s="214" t="s">
        <v>290</v>
      </c>
      <c r="L5" s="215" t="s">
        <v>21</v>
      </c>
      <c r="M5" s="215">
        <v>3.5999999999999997E-2</v>
      </c>
      <c r="N5" s="215">
        <v>100</v>
      </c>
      <c r="O5" s="215">
        <f>IF(I5*M5=0, "", I5*M5*(N5/100))</f>
        <v>3.5999999999999997E-2</v>
      </c>
      <c r="P5" s="216"/>
      <c r="Q5" s="216">
        <f>TRUNC(P5*M5*N5/100)</f>
        <v>0</v>
      </c>
      <c r="R5" s="216"/>
      <c r="S5" s="217" t="s">
        <v>291</v>
      </c>
      <c r="T5" s="217"/>
      <c r="AA5" s="205">
        <f>O5</f>
        <v>3.5999999999999997E-2</v>
      </c>
    </row>
    <row r="6" spans="1:27" ht="24.95" customHeight="1">
      <c r="B6" s="206" t="s">
        <v>288</v>
      </c>
      <c r="C6" s="206" t="s">
        <v>35</v>
      </c>
      <c r="D6" s="214" t="s">
        <v>17</v>
      </c>
      <c r="E6" s="214" t="s">
        <v>21</v>
      </c>
      <c r="F6" s="215" t="s">
        <v>18</v>
      </c>
      <c r="G6" s="218">
        <f>ROUND(I6*H6%,3)</f>
        <v>2.9000000000000001E-2</v>
      </c>
      <c r="H6" s="215">
        <v>80</v>
      </c>
      <c r="I6" s="215">
        <f>SUM(O5)</f>
        <v>3.5999999999999997E-2</v>
      </c>
      <c r="J6" s="215"/>
      <c r="K6" s="214"/>
      <c r="L6" s="215"/>
      <c r="M6" s="215"/>
      <c r="N6" s="215"/>
      <c r="O6" s="215" t="str">
        <f>IF(I6*M6=0, "", I6*M6*(N6/100))</f>
        <v/>
      </c>
      <c r="P6" s="216"/>
      <c r="Q6" s="216">
        <f>TRUNC(P6*M6*N6/100)</f>
        <v>0</v>
      </c>
      <c r="R6" s="216"/>
      <c r="S6" s="217"/>
      <c r="T6" s="217"/>
      <c r="Z6" s="205" t="s">
        <v>292</v>
      </c>
      <c r="AA6" s="205">
        <f>SUM(AA5:AA5)</f>
        <v>3.5999999999999997E-2</v>
      </c>
    </row>
    <row r="7" spans="1:27" ht="24.95" customHeight="1">
      <c r="B7" s="206" t="s">
        <v>293</v>
      </c>
      <c r="D7" s="362" t="s">
        <v>294</v>
      </c>
      <c r="E7" s="365"/>
      <c r="F7" s="365"/>
      <c r="G7" s="365"/>
      <c r="H7" s="365"/>
      <c r="I7" s="365"/>
      <c r="J7" s="365"/>
      <c r="K7" s="365"/>
      <c r="L7" s="365"/>
      <c r="M7" s="365"/>
      <c r="N7" s="365"/>
      <c r="O7" s="365"/>
      <c r="P7" s="365"/>
      <c r="Q7" s="365"/>
      <c r="R7" s="365"/>
      <c r="S7" s="365"/>
      <c r="T7" s="366"/>
    </row>
    <row r="8" spans="1:27" ht="24.95" customHeight="1">
      <c r="B8" s="206" t="s">
        <v>288</v>
      </c>
      <c r="C8" s="206" t="s">
        <v>289</v>
      </c>
      <c r="D8" s="214" t="s">
        <v>213</v>
      </c>
      <c r="E8" s="214" t="s">
        <v>214</v>
      </c>
      <c r="F8" s="215" t="s">
        <v>202</v>
      </c>
      <c r="G8" s="215">
        <v>1</v>
      </c>
      <c r="H8" s="215">
        <f>IF(I8&lt;&gt;0, G8-I8, "")</f>
        <v>0</v>
      </c>
      <c r="I8" s="215">
        <v>1</v>
      </c>
      <c r="J8" s="215"/>
      <c r="K8" s="214" t="s">
        <v>290</v>
      </c>
      <c r="L8" s="215" t="s">
        <v>21</v>
      </c>
      <c r="M8" s="215">
        <v>3.5999999999999997E-2</v>
      </c>
      <c r="N8" s="215">
        <v>100</v>
      </c>
      <c r="O8" s="215">
        <f>IF(I8*M8=0, "", I8*M8*(N8/100))</f>
        <v>3.5999999999999997E-2</v>
      </c>
      <c r="P8" s="216"/>
      <c r="Q8" s="216">
        <f>TRUNC(P8*M8*N8/100)</f>
        <v>0</v>
      </c>
      <c r="R8" s="216"/>
      <c r="S8" s="217" t="s">
        <v>291</v>
      </c>
      <c r="T8" s="217"/>
      <c r="AA8" s="205">
        <f>O8</f>
        <v>3.5999999999999997E-2</v>
      </c>
    </row>
    <row r="9" spans="1:27" ht="24.95" customHeight="1">
      <c r="B9" s="206" t="s">
        <v>288</v>
      </c>
      <c r="C9" s="206" t="s">
        <v>35</v>
      </c>
      <c r="D9" s="214" t="s">
        <v>17</v>
      </c>
      <c r="E9" s="214" t="s">
        <v>21</v>
      </c>
      <c r="F9" s="215" t="s">
        <v>18</v>
      </c>
      <c r="G9" s="218">
        <f>ROUND(I9*H9%,3)</f>
        <v>2.9000000000000001E-2</v>
      </c>
      <c r="H9" s="215">
        <v>80</v>
      </c>
      <c r="I9" s="215">
        <f>SUM(O8)</f>
        <v>3.5999999999999997E-2</v>
      </c>
      <c r="J9" s="215"/>
      <c r="K9" s="214"/>
      <c r="L9" s="215"/>
      <c r="M9" s="215"/>
      <c r="N9" s="215"/>
      <c r="O9" s="215" t="str">
        <f>IF(I9*M9=0, "", I9*M9*(N9/100))</f>
        <v/>
      </c>
      <c r="P9" s="216"/>
      <c r="Q9" s="216">
        <f>TRUNC(P9*M9*N9/100)</f>
        <v>0</v>
      </c>
      <c r="R9" s="216"/>
      <c r="S9" s="217"/>
      <c r="T9" s="217"/>
      <c r="Z9" s="205" t="s">
        <v>292</v>
      </c>
      <c r="AA9" s="205">
        <f>SUM(AA8:AA8)</f>
        <v>3.5999999999999997E-2</v>
      </c>
    </row>
    <row r="10" spans="1:27" ht="24.95" customHeight="1">
      <c r="D10" s="214"/>
      <c r="E10" s="214"/>
      <c r="F10" s="215"/>
      <c r="G10" s="215"/>
      <c r="H10" s="215"/>
      <c r="I10" s="215"/>
      <c r="J10" s="215"/>
      <c r="K10" s="214"/>
      <c r="L10" s="215"/>
      <c r="M10" s="215"/>
      <c r="N10" s="215"/>
      <c r="O10" s="215"/>
      <c r="P10" s="216"/>
      <c r="Q10" s="216"/>
      <c r="R10" s="216"/>
      <c r="S10" s="217"/>
      <c r="T10" s="217"/>
    </row>
    <row r="11" spans="1:27" ht="24.95" customHeight="1">
      <c r="D11" s="214"/>
      <c r="E11" s="214"/>
      <c r="F11" s="215"/>
      <c r="G11" s="215"/>
      <c r="H11" s="215"/>
      <c r="I11" s="215"/>
      <c r="J11" s="215"/>
      <c r="K11" s="214"/>
      <c r="L11" s="215"/>
      <c r="M11" s="215"/>
      <c r="N11" s="215"/>
      <c r="O11" s="215"/>
      <c r="P11" s="216"/>
      <c r="Q11" s="216"/>
      <c r="R11" s="216"/>
      <c r="S11" s="217"/>
      <c r="T11" s="217"/>
    </row>
    <row r="12" spans="1:27" ht="24.95" customHeight="1">
      <c r="D12" s="214"/>
      <c r="E12" s="214"/>
      <c r="F12" s="215"/>
      <c r="G12" s="215"/>
      <c r="H12" s="215"/>
      <c r="I12" s="215"/>
      <c r="J12" s="215"/>
      <c r="K12" s="214"/>
      <c r="L12" s="215"/>
      <c r="M12" s="215"/>
      <c r="N12" s="215"/>
      <c r="O12" s="215"/>
      <c r="P12" s="216"/>
      <c r="Q12" s="216"/>
      <c r="R12" s="216"/>
      <c r="S12" s="217"/>
      <c r="T12" s="217"/>
    </row>
    <row r="13" spans="1:27" ht="24.95" customHeight="1">
      <c r="D13" s="214"/>
      <c r="E13" s="214"/>
      <c r="F13" s="215"/>
      <c r="G13" s="215"/>
      <c r="H13" s="215"/>
      <c r="I13" s="215"/>
      <c r="J13" s="215"/>
      <c r="K13" s="214"/>
      <c r="L13" s="215"/>
      <c r="M13" s="215"/>
      <c r="N13" s="215"/>
      <c r="O13" s="215"/>
      <c r="P13" s="216"/>
      <c r="Q13" s="216"/>
      <c r="R13" s="216"/>
      <c r="S13" s="217"/>
      <c r="T13" s="217"/>
    </row>
    <row r="14" spans="1:27" ht="24.95" customHeight="1">
      <c r="D14" s="214"/>
      <c r="E14" s="214"/>
      <c r="F14" s="215"/>
      <c r="G14" s="215"/>
      <c r="H14" s="215"/>
      <c r="I14" s="215"/>
      <c r="J14" s="215"/>
      <c r="K14" s="214"/>
      <c r="L14" s="215"/>
      <c r="M14" s="215"/>
      <c r="N14" s="215"/>
      <c r="O14" s="215"/>
      <c r="P14" s="216"/>
      <c r="Q14" s="216"/>
      <c r="R14" s="216"/>
      <c r="S14" s="217"/>
      <c r="T14" s="217"/>
    </row>
    <row r="15" spans="1:27" ht="24.95" customHeight="1">
      <c r="D15" s="214"/>
      <c r="E15" s="214"/>
      <c r="F15" s="215"/>
      <c r="G15" s="215"/>
      <c r="H15" s="215"/>
      <c r="I15" s="215"/>
      <c r="J15" s="215"/>
      <c r="K15" s="214"/>
      <c r="L15" s="215"/>
      <c r="M15" s="215"/>
      <c r="N15" s="215"/>
      <c r="O15" s="215"/>
      <c r="P15" s="216"/>
      <c r="Q15" s="216"/>
      <c r="R15" s="216"/>
      <c r="S15" s="217"/>
      <c r="T15" s="217"/>
    </row>
    <row r="16" spans="1:27" ht="24.95" customHeight="1">
      <c r="D16" s="214"/>
      <c r="E16" s="214"/>
      <c r="F16" s="215"/>
      <c r="G16" s="215"/>
      <c r="H16" s="215"/>
      <c r="I16" s="215"/>
      <c r="J16" s="215"/>
      <c r="K16" s="214"/>
      <c r="L16" s="215"/>
      <c r="M16" s="215"/>
      <c r="N16" s="215"/>
      <c r="O16" s="215"/>
      <c r="P16" s="216"/>
      <c r="Q16" s="216"/>
      <c r="R16" s="216"/>
      <c r="S16" s="217"/>
      <c r="T16" s="217"/>
    </row>
    <row r="17" spans="4:20" s="205" customFormat="1" ht="24.95" customHeight="1">
      <c r="D17" s="214"/>
      <c r="E17" s="214"/>
      <c r="F17" s="215"/>
      <c r="G17" s="215"/>
      <c r="H17" s="215"/>
      <c r="I17" s="215"/>
      <c r="J17" s="215"/>
      <c r="K17" s="214"/>
      <c r="L17" s="215"/>
      <c r="M17" s="215"/>
      <c r="N17" s="215"/>
      <c r="O17" s="215"/>
      <c r="P17" s="216"/>
      <c r="Q17" s="216"/>
      <c r="R17" s="216"/>
      <c r="S17" s="217"/>
      <c r="T17" s="217"/>
    </row>
    <row r="18" spans="4:20" s="205" customFormat="1" ht="24.95" customHeight="1">
      <c r="D18" s="214"/>
      <c r="E18" s="214"/>
      <c r="F18" s="215"/>
      <c r="G18" s="215"/>
      <c r="H18" s="215"/>
      <c r="I18" s="215"/>
      <c r="J18" s="215"/>
      <c r="K18" s="214"/>
      <c r="L18" s="215"/>
      <c r="M18" s="215"/>
      <c r="N18" s="215"/>
      <c r="O18" s="215"/>
      <c r="P18" s="216"/>
      <c r="Q18" s="216"/>
      <c r="R18" s="216"/>
      <c r="S18" s="217"/>
      <c r="T18" s="217"/>
    </row>
    <row r="19" spans="4:20" s="205" customFormat="1" ht="24.95" customHeight="1">
      <c r="D19" s="214"/>
      <c r="E19" s="214"/>
      <c r="F19" s="215"/>
      <c r="G19" s="215"/>
      <c r="H19" s="215"/>
      <c r="I19" s="215"/>
      <c r="J19" s="215"/>
      <c r="K19" s="214"/>
      <c r="L19" s="215"/>
      <c r="M19" s="215"/>
      <c r="N19" s="215"/>
      <c r="O19" s="215"/>
      <c r="P19" s="216"/>
      <c r="Q19" s="216"/>
      <c r="R19" s="216"/>
      <c r="S19" s="217"/>
      <c r="T19" s="217"/>
    </row>
    <row r="20" spans="4:20" s="205" customFormat="1" ht="24.95" customHeight="1">
      <c r="D20" s="214"/>
      <c r="E20" s="214"/>
      <c r="F20" s="215"/>
      <c r="G20" s="215"/>
      <c r="H20" s="215"/>
      <c r="I20" s="215"/>
      <c r="J20" s="215"/>
      <c r="K20" s="214"/>
      <c r="L20" s="215"/>
      <c r="M20" s="215"/>
      <c r="N20" s="215"/>
      <c r="O20" s="215"/>
      <c r="P20" s="216"/>
      <c r="Q20" s="216"/>
      <c r="R20" s="216"/>
      <c r="S20" s="217"/>
      <c r="T20" s="217"/>
    </row>
    <row r="21" spans="4:20" s="205" customFormat="1" ht="24.95" customHeight="1">
      <c r="D21" s="214"/>
      <c r="E21" s="214"/>
      <c r="F21" s="215"/>
      <c r="G21" s="215"/>
      <c r="H21" s="215"/>
      <c r="I21" s="215"/>
      <c r="J21" s="215"/>
      <c r="K21" s="214"/>
      <c r="L21" s="215"/>
      <c r="M21" s="215"/>
      <c r="N21" s="215"/>
      <c r="O21" s="215"/>
      <c r="P21" s="216"/>
      <c r="Q21" s="216"/>
      <c r="R21" s="216"/>
      <c r="S21" s="217"/>
      <c r="T21" s="217"/>
    </row>
    <row r="22" spans="4:20" s="205" customFormat="1" ht="24.95" customHeight="1">
      <c r="D22" s="214"/>
      <c r="E22" s="214"/>
      <c r="F22" s="215"/>
      <c r="G22" s="215"/>
      <c r="H22" s="215"/>
      <c r="I22" s="215"/>
      <c r="J22" s="215"/>
      <c r="K22" s="214"/>
      <c r="L22" s="215"/>
      <c r="M22" s="215"/>
      <c r="N22" s="215"/>
      <c r="O22" s="215"/>
      <c r="P22" s="216"/>
      <c r="Q22" s="216"/>
      <c r="R22" s="216"/>
      <c r="S22" s="217"/>
      <c r="T22" s="217"/>
    </row>
    <row r="23" spans="4:20" s="205" customFormat="1" ht="24.95" customHeight="1">
      <c r="D23" s="214"/>
      <c r="E23" s="214"/>
      <c r="F23" s="215"/>
      <c r="G23" s="215"/>
      <c r="H23" s="215"/>
      <c r="I23" s="215"/>
      <c r="J23" s="215"/>
      <c r="K23" s="214"/>
      <c r="L23" s="215"/>
      <c r="M23" s="215"/>
      <c r="N23" s="215"/>
      <c r="O23" s="215"/>
      <c r="P23" s="216"/>
      <c r="Q23" s="216"/>
      <c r="R23" s="216"/>
      <c r="S23" s="217"/>
      <c r="T23" s="217"/>
    </row>
    <row r="24" spans="4:20" s="205" customFormat="1" ht="24.95" customHeight="1">
      <c r="D24" s="214"/>
      <c r="E24" s="214"/>
      <c r="F24" s="215"/>
      <c r="G24" s="215"/>
      <c r="H24" s="215"/>
      <c r="I24" s="215"/>
      <c r="J24" s="215"/>
      <c r="K24" s="214"/>
      <c r="L24" s="215"/>
      <c r="M24" s="215"/>
      <c r="N24" s="215"/>
      <c r="O24" s="215"/>
      <c r="P24" s="216"/>
      <c r="Q24" s="216"/>
      <c r="R24" s="216"/>
      <c r="S24" s="217"/>
      <c r="T24" s="217"/>
    </row>
    <row r="25" spans="4:20" s="205" customFormat="1" ht="24.95" customHeight="1">
      <c r="D25" s="214"/>
      <c r="E25" s="214"/>
      <c r="F25" s="215"/>
      <c r="G25" s="215"/>
      <c r="H25" s="215"/>
      <c r="I25" s="215"/>
      <c r="J25" s="215"/>
      <c r="K25" s="214"/>
      <c r="L25" s="215"/>
      <c r="M25" s="215"/>
      <c r="N25" s="215"/>
      <c r="O25" s="215"/>
      <c r="P25" s="216"/>
      <c r="Q25" s="216"/>
      <c r="R25" s="216"/>
      <c r="S25" s="217"/>
      <c r="T25" s="217"/>
    </row>
    <row r="26" spans="4:20" s="205" customFormat="1" ht="24.95" customHeight="1">
      <c r="D26" s="214"/>
      <c r="E26" s="214"/>
      <c r="F26" s="215"/>
      <c r="G26" s="215"/>
      <c r="H26" s="215"/>
      <c r="I26" s="215"/>
      <c r="J26" s="215"/>
      <c r="K26" s="214"/>
      <c r="L26" s="215"/>
      <c r="M26" s="215"/>
      <c r="N26" s="215"/>
      <c r="O26" s="215"/>
      <c r="P26" s="216"/>
      <c r="Q26" s="216"/>
      <c r="R26" s="216"/>
      <c r="S26" s="217"/>
      <c r="T26" s="217"/>
    </row>
    <row r="27" spans="4:20" s="205" customFormat="1" ht="24.95" customHeight="1">
      <c r="D27" s="200"/>
      <c r="E27" s="200"/>
      <c r="F27" s="201"/>
      <c r="G27" s="201"/>
      <c r="H27" s="201"/>
      <c r="I27" s="201"/>
      <c r="J27" s="201"/>
      <c r="K27" s="200"/>
      <c r="L27" s="201"/>
      <c r="M27" s="201"/>
      <c r="N27" s="201"/>
      <c r="O27" s="201"/>
      <c r="P27" s="210"/>
      <c r="Q27" s="210"/>
      <c r="R27" s="210"/>
      <c r="S27" s="211"/>
      <c r="T27" s="211"/>
    </row>
    <row r="28" spans="4:20" s="205" customFormat="1" ht="24.95" customHeight="1">
      <c r="D28" s="200"/>
      <c r="E28" s="200"/>
      <c r="F28" s="201"/>
      <c r="G28" s="201"/>
      <c r="H28" s="201"/>
      <c r="I28" s="201"/>
      <c r="J28" s="201"/>
      <c r="K28" s="200"/>
      <c r="L28" s="201"/>
      <c r="M28" s="201"/>
      <c r="N28" s="201"/>
      <c r="O28" s="201"/>
      <c r="P28" s="210"/>
      <c r="Q28" s="210"/>
      <c r="R28" s="210"/>
      <c r="S28" s="211"/>
      <c r="T28" s="211"/>
    </row>
    <row r="29" spans="4:20" s="205" customFormat="1" ht="24.95" customHeight="1">
      <c r="D29" s="200"/>
      <c r="E29" s="200"/>
      <c r="F29" s="201"/>
      <c r="G29" s="201"/>
      <c r="H29" s="201"/>
      <c r="I29" s="201"/>
      <c r="J29" s="201"/>
      <c r="K29" s="200"/>
      <c r="L29" s="201"/>
      <c r="M29" s="201"/>
      <c r="N29" s="201"/>
      <c r="O29" s="201"/>
      <c r="P29" s="210"/>
      <c r="Q29" s="210"/>
      <c r="R29" s="210"/>
      <c r="S29" s="211"/>
      <c r="T29" s="211"/>
    </row>
  </sheetData>
  <mergeCells count="15">
    <mergeCell ref="P2:R2"/>
    <mergeCell ref="S2:S3"/>
    <mergeCell ref="T2:T3"/>
    <mergeCell ref="D4:T4"/>
    <mergeCell ref="D7:T7"/>
    <mergeCell ref="D1:O1"/>
    <mergeCell ref="A2:A3"/>
    <mergeCell ref="B2:B3"/>
    <mergeCell ref="C2:C3"/>
    <mergeCell ref="D2:D3"/>
    <mergeCell ref="E2:E3"/>
    <mergeCell ref="F2:F3"/>
    <mergeCell ref="G2:J2"/>
    <mergeCell ref="K2:K3"/>
    <mergeCell ref="L2:O2"/>
  </mergeCells>
  <phoneticPr fontId="4" type="noConversion"/>
  <printOptions horizontalCentered="1"/>
  <pageMargins left="0.19685039370078741" right="0.19685039370078741" top="0.59055118110236227" bottom="0.19685039370078741" header="0.31496062992125984" footer="0.31496062992125984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R72"/>
  <sheetViews>
    <sheetView view="pageBreakPreview" topLeftCell="D1" zoomScale="80" zoomScaleSheetLayoutView="80" workbookViewId="0">
      <pane xSplit="3" ySplit="3" topLeftCell="G45" activePane="bottomRight" state="frozen"/>
      <selection activeCell="D1" sqref="D1"/>
      <selection pane="topRight" activeCell="G1" sqref="G1"/>
      <selection pane="bottomLeft" activeCell="D4" sqref="D4"/>
      <selection pane="bottomRight" activeCell="G44" sqref="G44"/>
    </sheetView>
  </sheetViews>
  <sheetFormatPr defaultColWidth="8.88671875" defaultRowHeight="18.95" customHeight="1"/>
  <cols>
    <col min="1" max="1" width="6.21875" style="16" hidden="1" customWidth="1"/>
    <col min="2" max="2" width="10.33203125" style="16" hidden="1" customWidth="1"/>
    <col min="3" max="3" width="15.44140625" style="16" hidden="1" customWidth="1"/>
    <col min="4" max="5" width="30.77734375" style="16" customWidth="1"/>
    <col min="6" max="6" width="4.5546875" style="17" customWidth="1"/>
    <col min="7" max="7" width="11.77734375" style="18" customWidth="1"/>
    <col min="8" max="8" width="11.77734375" style="19" customWidth="1"/>
    <col min="9" max="9" width="17.88671875" style="20" customWidth="1"/>
    <col min="10" max="10" width="11.77734375" style="19" customWidth="1"/>
    <col min="11" max="11" width="10.77734375" style="20" customWidth="1"/>
    <col min="12" max="12" width="11.77734375" style="19" customWidth="1"/>
    <col min="13" max="13" width="10.77734375" style="20" customWidth="1"/>
    <col min="14" max="14" width="11.77734375" style="19" customWidth="1"/>
    <col min="15" max="15" width="10.77734375" style="20" customWidth="1"/>
    <col min="16" max="16" width="9.88671875" style="19" customWidth="1"/>
    <col min="17" max="17" width="9.88671875" style="20" customWidth="1"/>
    <col min="18" max="18" width="6.6640625" style="16" customWidth="1"/>
    <col min="19" max="19" width="8.88671875" style="21" customWidth="1"/>
    <col min="20" max="252" width="8.88671875" style="21"/>
    <col min="253" max="255" width="0" style="21" hidden="1" customWidth="1"/>
    <col min="256" max="257" width="22.77734375" style="21" customWidth="1"/>
    <col min="258" max="258" width="4.5546875" style="21" customWidth="1"/>
    <col min="259" max="259" width="11.109375" style="21" customWidth="1"/>
    <col min="260" max="260" width="9.88671875" style="21" customWidth="1"/>
    <col min="261" max="261" width="0" style="21" hidden="1" customWidth="1"/>
    <col min="262" max="262" width="9.88671875" style="21" customWidth="1"/>
    <col min="263" max="263" width="5.44140625" style="21" customWidth="1"/>
    <col min="264" max="264" width="9.88671875" style="21" customWidth="1"/>
    <col min="265" max="265" width="5.44140625" style="21" customWidth="1"/>
    <col min="266" max="266" width="9.88671875" style="21" customWidth="1"/>
    <col min="267" max="267" width="5.44140625" style="21" customWidth="1"/>
    <col min="268" max="268" width="9.88671875" style="21" customWidth="1"/>
    <col min="269" max="269" width="5.44140625" style="21" customWidth="1"/>
    <col min="270" max="270" width="9.88671875" style="21" customWidth="1"/>
    <col min="271" max="271" width="5.44140625" style="21" customWidth="1"/>
    <col min="272" max="273" width="0" style="21" hidden="1" customWidth="1"/>
    <col min="274" max="274" width="10.77734375" style="21" customWidth="1"/>
    <col min="275" max="275" width="0" style="21" hidden="1" customWidth="1"/>
    <col min="276" max="508" width="8.88671875" style="21"/>
    <col min="509" max="511" width="0" style="21" hidden="1" customWidth="1"/>
    <col min="512" max="513" width="22.77734375" style="21" customWidth="1"/>
    <col min="514" max="514" width="4.5546875" style="21" customWidth="1"/>
    <col min="515" max="515" width="11.109375" style="21" customWidth="1"/>
    <col min="516" max="516" width="9.88671875" style="21" customWidth="1"/>
    <col min="517" max="517" width="0" style="21" hidden="1" customWidth="1"/>
    <col min="518" max="518" width="9.88671875" style="21" customWidth="1"/>
    <col min="519" max="519" width="5.44140625" style="21" customWidth="1"/>
    <col min="520" max="520" width="9.88671875" style="21" customWidth="1"/>
    <col min="521" max="521" width="5.44140625" style="21" customWidth="1"/>
    <col min="522" max="522" width="9.88671875" style="21" customWidth="1"/>
    <col min="523" max="523" width="5.44140625" style="21" customWidth="1"/>
    <col min="524" max="524" width="9.88671875" style="21" customWidth="1"/>
    <col min="525" max="525" width="5.44140625" style="21" customWidth="1"/>
    <col min="526" max="526" width="9.88671875" style="21" customWidth="1"/>
    <col min="527" max="527" width="5.44140625" style="21" customWidth="1"/>
    <col min="528" max="529" width="0" style="21" hidden="1" customWidth="1"/>
    <col min="530" max="530" width="10.77734375" style="21" customWidth="1"/>
    <col min="531" max="531" width="0" style="21" hidden="1" customWidth="1"/>
    <col min="532" max="764" width="8.88671875" style="21"/>
    <col min="765" max="767" width="0" style="21" hidden="1" customWidth="1"/>
    <col min="768" max="769" width="22.77734375" style="21" customWidth="1"/>
    <col min="770" max="770" width="4.5546875" style="21" customWidth="1"/>
    <col min="771" max="771" width="11.109375" style="21" customWidth="1"/>
    <col min="772" max="772" width="9.88671875" style="21" customWidth="1"/>
    <col min="773" max="773" width="0" style="21" hidden="1" customWidth="1"/>
    <col min="774" max="774" width="9.88671875" style="21" customWidth="1"/>
    <col min="775" max="775" width="5.44140625" style="21" customWidth="1"/>
    <col min="776" max="776" width="9.88671875" style="21" customWidth="1"/>
    <col min="777" max="777" width="5.44140625" style="21" customWidth="1"/>
    <col min="778" max="778" width="9.88671875" style="21" customWidth="1"/>
    <col min="779" max="779" width="5.44140625" style="21" customWidth="1"/>
    <col min="780" max="780" width="9.88671875" style="21" customWidth="1"/>
    <col min="781" max="781" width="5.44140625" style="21" customWidth="1"/>
    <col min="782" max="782" width="9.88671875" style="21" customWidth="1"/>
    <col min="783" max="783" width="5.44140625" style="21" customWidth="1"/>
    <col min="784" max="785" width="0" style="21" hidden="1" customWidth="1"/>
    <col min="786" max="786" width="10.77734375" style="21" customWidth="1"/>
    <col min="787" max="787" width="0" style="21" hidden="1" customWidth="1"/>
    <col min="788" max="1020" width="8.88671875" style="21"/>
    <col min="1021" max="1023" width="0" style="21" hidden="1" customWidth="1"/>
    <col min="1024" max="1025" width="22.77734375" style="21" customWidth="1"/>
    <col min="1026" max="1026" width="4.5546875" style="21" customWidth="1"/>
    <col min="1027" max="1027" width="11.109375" style="21" customWidth="1"/>
    <col min="1028" max="1028" width="9.88671875" style="21" customWidth="1"/>
    <col min="1029" max="1029" width="0" style="21" hidden="1" customWidth="1"/>
    <col min="1030" max="1030" width="9.88671875" style="21" customWidth="1"/>
    <col min="1031" max="1031" width="5.44140625" style="21" customWidth="1"/>
    <col min="1032" max="1032" width="9.88671875" style="21" customWidth="1"/>
    <col min="1033" max="1033" width="5.44140625" style="21" customWidth="1"/>
    <col min="1034" max="1034" width="9.88671875" style="21" customWidth="1"/>
    <col min="1035" max="1035" width="5.44140625" style="21" customWidth="1"/>
    <col min="1036" max="1036" width="9.88671875" style="21" customWidth="1"/>
    <col min="1037" max="1037" width="5.44140625" style="21" customWidth="1"/>
    <col min="1038" max="1038" width="9.88671875" style="21" customWidth="1"/>
    <col min="1039" max="1039" width="5.44140625" style="21" customWidth="1"/>
    <col min="1040" max="1041" width="0" style="21" hidden="1" customWidth="1"/>
    <col min="1042" max="1042" width="10.77734375" style="21" customWidth="1"/>
    <col min="1043" max="1043" width="0" style="21" hidden="1" customWidth="1"/>
    <col min="1044" max="1276" width="8.88671875" style="21"/>
    <col min="1277" max="1279" width="0" style="21" hidden="1" customWidth="1"/>
    <col min="1280" max="1281" width="22.77734375" style="21" customWidth="1"/>
    <col min="1282" max="1282" width="4.5546875" style="21" customWidth="1"/>
    <col min="1283" max="1283" width="11.109375" style="21" customWidth="1"/>
    <col min="1284" max="1284" width="9.88671875" style="21" customWidth="1"/>
    <col min="1285" max="1285" width="0" style="21" hidden="1" customWidth="1"/>
    <col min="1286" max="1286" width="9.88671875" style="21" customWidth="1"/>
    <col min="1287" max="1287" width="5.44140625" style="21" customWidth="1"/>
    <col min="1288" max="1288" width="9.88671875" style="21" customWidth="1"/>
    <col min="1289" max="1289" width="5.44140625" style="21" customWidth="1"/>
    <col min="1290" max="1290" width="9.88671875" style="21" customWidth="1"/>
    <col min="1291" max="1291" width="5.44140625" style="21" customWidth="1"/>
    <col min="1292" max="1292" width="9.88671875" style="21" customWidth="1"/>
    <col min="1293" max="1293" width="5.44140625" style="21" customWidth="1"/>
    <col min="1294" max="1294" width="9.88671875" style="21" customWidth="1"/>
    <col min="1295" max="1295" width="5.44140625" style="21" customWidth="1"/>
    <col min="1296" max="1297" width="0" style="21" hidden="1" customWidth="1"/>
    <col min="1298" max="1298" width="10.77734375" style="21" customWidth="1"/>
    <col min="1299" max="1299" width="0" style="21" hidden="1" customWidth="1"/>
    <col min="1300" max="1532" width="8.88671875" style="21"/>
    <col min="1533" max="1535" width="0" style="21" hidden="1" customWidth="1"/>
    <col min="1536" max="1537" width="22.77734375" style="21" customWidth="1"/>
    <col min="1538" max="1538" width="4.5546875" style="21" customWidth="1"/>
    <col min="1539" max="1539" width="11.109375" style="21" customWidth="1"/>
    <col min="1540" max="1540" width="9.88671875" style="21" customWidth="1"/>
    <col min="1541" max="1541" width="0" style="21" hidden="1" customWidth="1"/>
    <col min="1542" max="1542" width="9.88671875" style="21" customWidth="1"/>
    <col min="1543" max="1543" width="5.44140625" style="21" customWidth="1"/>
    <col min="1544" max="1544" width="9.88671875" style="21" customWidth="1"/>
    <col min="1545" max="1545" width="5.44140625" style="21" customWidth="1"/>
    <col min="1546" max="1546" width="9.88671875" style="21" customWidth="1"/>
    <col min="1547" max="1547" width="5.44140625" style="21" customWidth="1"/>
    <col min="1548" max="1548" width="9.88671875" style="21" customWidth="1"/>
    <col min="1549" max="1549" width="5.44140625" style="21" customWidth="1"/>
    <col min="1550" max="1550" width="9.88671875" style="21" customWidth="1"/>
    <col min="1551" max="1551" width="5.44140625" style="21" customWidth="1"/>
    <col min="1552" max="1553" width="0" style="21" hidden="1" customWidth="1"/>
    <col min="1554" max="1554" width="10.77734375" style="21" customWidth="1"/>
    <col min="1555" max="1555" width="0" style="21" hidden="1" customWidth="1"/>
    <col min="1556" max="1788" width="8.88671875" style="21"/>
    <col min="1789" max="1791" width="0" style="21" hidden="1" customWidth="1"/>
    <col min="1792" max="1793" width="22.77734375" style="21" customWidth="1"/>
    <col min="1794" max="1794" width="4.5546875" style="21" customWidth="1"/>
    <col min="1795" max="1795" width="11.109375" style="21" customWidth="1"/>
    <col min="1796" max="1796" width="9.88671875" style="21" customWidth="1"/>
    <col min="1797" max="1797" width="0" style="21" hidden="1" customWidth="1"/>
    <col min="1798" max="1798" width="9.88671875" style="21" customWidth="1"/>
    <col min="1799" max="1799" width="5.44140625" style="21" customWidth="1"/>
    <col min="1800" max="1800" width="9.88671875" style="21" customWidth="1"/>
    <col min="1801" max="1801" width="5.44140625" style="21" customWidth="1"/>
    <col min="1802" max="1802" width="9.88671875" style="21" customWidth="1"/>
    <col min="1803" max="1803" width="5.44140625" style="21" customWidth="1"/>
    <col min="1804" max="1804" width="9.88671875" style="21" customWidth="1"/>
    <col min="1805" max="1805" width="5.44140625" style="21" customWidth="1"/>
    <col min="1806" max="1806" width="9.88671875" style="21" customWidth="1"/>
    <col min="1807" max="1807" width="5.44140625" style="21" customWidth="1"/>
    <col min="1808" max="1809" width="0" style="21" hidden="1" customWidth="1"/>
    <col min="1810" max="1810" width="10.77734375" style="21" customWidth="1"/>
    <col min="1811" max="1811" width="0" style="21" hidden="1" customWidth="1"/>
    <col min="1812" max="2044" width="8.88671875" style="21"/>
    <col min="2045" max="2047" width="0" style="21" hidden="1" customWidth="1"/>
    <col min="2048" max="2049" width="22.77734375" style="21" customWidth="1"/>
    <col min="2050" max="2050" width="4.5546875" style="21" customWidth="1"/>
    <col min="2051" max="2051" width="11.109375" style="21" customWidth="1"/>
    <col min="2052" max="2052" width="9.88671875" style="21" customWidth="1"/>
    <col min="2053" max="2053" width="0" style="21" hidden="1" customWidth="1"/>
    <col min="2054" max="2054" width="9.88671875" style="21" customWidth="1"/>
    <col min="2055" max="2055" width="5.44140625" style="21" customWidth="1"/>
    <col min="2056" max="2056" width="9.88671875" style="21" customWidth="1"/>
    <col min="2057" max="2057" width="5.44140625" style="21" customWidth="1"/>
    <col min="2058" max="2058" width="9.88671875" style="21" customWidth="1"/>
    <col min="2059" max="2059" width="5.44140625" style="21" customWidth="1"/>
    <col min="2060" max="2060" width="9.88671875" style="21" customWidth="1"/>
    <col min="2061" max="2061" width="5.44140625" style="21" customWidth="1"/>
    <col min="2062" max="2062" width="9.88671875" style="21" customWidth="1"/>
    <col min="2063" max="2063" width="5.44140625" style="21" customWidth="1"/>
    <col min="2064" max="2065" width="0" style="21" hidden="1" customWidth="1"/>
    <col min="2066" max="2066" width="10.77734375" style="21" customWidth="1"/>
    <col min="2067" max="2067" width="0" style="21" hidden="1" customWidth="1"/>
    <col min="2068" max="2300" width="8.88671875" style="21"/>
    <col min="2301" max="2303" width="0" style="21" hidden="1" customWidth="1"/>
    <col min="2304" max="2305" width="22.77734375" style="21" customWidth="1"/>
    <col min="2306" max="2306" width="4.5546875" style="21" customWidth="1"/>
    <col min="2307" max="2307" width="11.109375" style="21" customWidth="1"/>
    <col min="2308" max="2308" width="9.88671875" style="21" customWidth="1"/>
    <col min="2309" max="2309" width="0" style="21" hidden="1" customWidth="1"/>
    <col min="2310" max="2310" width="9.88671875" style="21" customWidth="1"/>
    <col min="2311" max="2311" width="5.44140625" style="21" customWidth="1"/>
    <col min="2312" max="2312" width="9.88671875" style="21" customWidth="1"/>
    <col min="2313" max="2313" width="5.44140625" style="21" customWidth="1"/>
    <col min="2314" max="2314" width="9.88671875" style="21" customWidth="1"/>
    <col min="2315" max="2315" width="5.44140625" style="21" customWidth="1"/>
    <col min="2316" max="2316" width="9.88671875" style="21" customWidth="1"/>
    <col min="2317" max="2317" width="5.44140625" style="21" customWidth="1"/>
    <col min="2318" max="2318" width="9.88671875" style="21" customWidth="1"/>
    <col min="2319" max="2319" width="5.44140625" style="21" customWidth="1"/>
    <col min="2320" max="2321" width="0" style="21" hidden="1" customWidth="1"/>
    <col min="2322" max="2322" width="10.77734375" style="21" customWidth="1"/>
    <col min="2323" max="2323" width="0" style="21" hidden="1" customWidth="1"/>
    <col min="2324" max="2556" width="8.88671875" style="21"/>
    <col min="2557" max="2559" width="0" style="21" hidden="1" customWidth="1"/>
    <col min="2560" max="2561" width="22.77734375" style="21" customWidth="1"/>
    <col min="2562" max="2562" width="4.5546875" style="21" customWidth="1"/>
    <col min="2563" max="2563" width="11.109375" style="21" customWidth="1"/>
    <col min="2564" max="2564" width="9.88671875" style="21" customWidth="1"/>
    <col min="2565" max="2565" width="0" style="21" hidden="1" customWidth="1"/>
    <col min="2566" max="2566" width="9.88671875" style="21" customWidth="1"/>
    <col min="2567" max="2567" width="5.44140625" style="21" customWidth="1"/>
    <col min="2568" max="2568" width="9.88671875" style="21" customWidth="1"/>
    <col min="2569" max="2569" width="5.44140625" style="21" customWidth="1"/>
    <col min="2570" max="2570" width="9.88671875" style="21" customWidth="1"/>
    <col min="2571" max="2571" width="5.44140625" style="21" customWidth="1"/>
    <col min="2572" max="2572" width="9.88671875" style="21" customWidth="1"/>
    <col min="2573" max="2573" width="5.44140625" style="21" customWidth="1"/>
    <col min="2574" max="2574" width="9.88671875" style="21" customWidth="1"/>
    <col min="2575" max="2575" width="5.44140625" style="21" customWidth="1"/>
    <col min="2576" max="2577" width="0" style="21" hidden="1" customWidth="1"/>
    <col min="2578" max="2578" width="10.77734375" style="21" customWidth="1"/>
    <col min="2579" max="2579" width="0" style="21" hidden="1" customWidth="1"/>
    <col min="2580" max="2812" width="8.88671875" style="21"/>
    <col min="2813" max="2815" width="0" style="21" hidden="1" customWidth="1"/>
    <col min="2816" max="2817" width="22.77734375" style="21" customWidth="1"/>
    <col min="2818" max="2818" width="4.5546875" style="21" customWidth="1"/>
    <col min="2819" max="2819" width="11.109375" style="21" customWidth="1"/>
    <col min="2820" max="2820" width="9.88671875" style="21" customWidth="1"/>
    <col min="2821" max="2821" width="0" style="21" hidden="1" customWidth="1"/>
    <col min="2822" max="2822" width="9.88671875" style="21" customWidth="1"/>
    <col min="2823" max="2823" width="5.44140625" style="21" customWidth="1"/>
    <col min="2824" max="2824" width="9.88671875" style="21" customWidth="1"/>
    <col min="2825" max="2825" width="5.44140625" style="21" customWidth="1"/>
    <col min="2826" max="2826" width="9.88671875" style="21" customWidth="1"/>
    <col min="2827" max="2827" width="5.44140625" style="21" customWidth="1"/>
    <col min="2828" max="2828" width="9.88671875" style="21" customWidth="1"/>
    <col min="2829" max="2829" width="5.44140625" style="21" customWidth="1"/>
    <col min="2830" max="2830" width="9.88671875" style="21" customWidth="1"/>
    <col min="2831" max="2831" width="5.44140625" style="21" customWidth="1"/>
    <col min="2832" max="2833" width="0" style="21" hidden="1" customWidth="1"/>
    <col min="2834" max="2834" width="10.77734375" style="21" customWidth="1"/>
    <col min="2835" max="2835" width="0" style="21" hidden="1" customWidth="1"/>
    <col min="2836" max="3068" width="8.88671875" style="21"/>
    <col min="3069" max="3071" width="0" style="21" hidden="1" customWidth="1"/>
    <col min="3072" max="3073" width="22.77734375" style="21" customWidth="1"/>
    <col min="3074" max="3074" width="4.5546875" style="21" customWidth="1"/>
    <col min="3075" max="3075" width="11.109375" style="21" customWidth="1"/>
    <col min="3076" max="3076" width="9.88671875" style="21" customWidth="1"/>
    <col min="3077" max="3077" width="0" style="21" hidden="1" customWidth="1"/>
    <col min="3078" max="3078" width="9.88671875" style="21" customWidth="1"/>
    <col min="3079" max="3079" width="5.44140625" style="21" customWidth="1"/>
    <col min="3080" max="3080" width="9.88671875" style="21" customWidth="1"/>
    <col min="3081" max="3081" width="5.44140625" style="21" customWidth="1"/>
    <col min="3082" max="3082" width="9.88671875" style="21" customWidth="1"/>
    <col min="3083" max="3083" width="5.44140625" style="21" customWidth="1"/>
    <col min="3084" max="3084" width="9.88671875" style="21" customWidth="1"/>
    <col min="3085" max="3085" width="5.44140625" style="21" customWidth="1"/>
    <col min="3086" max="3086" width="9.88671875" style="21" customWidth="1"/>
    <col min="3087" max="3087" width="5.44140625" style="21" customWidth="1"/>
    <col min="3088" max="3089" width="0" style="21" hidden="1" customWidth="1"/>
    <col min="3090" max="3090" width="10.77734375" style="21" customWidth="1"/>
    <col min="3091" max="3091" width="0" style="21" hidden="1" customWidth="1"/>
    <col min="3092" max="3324" width="8.88671875" style="21"/>
    <col min="3325" max="3327" width="0" style="21" hidden="1" customWidth="1"/>
    <col min="3328" max="3329" width="22.77734375" style="21" customWidth="1"/>
    <col min="3330" max="3330" width="4.5546875" style="21" customWidth="1"/>
    <col min="3331" max="3331" width="11.109375" style="21" customWidth="1"/>
    <col min="3332" max="3332" width="9.88671875" style="21" customWidth="1"/>
    <col min="3333" max="3333" width="0" style="21" hidden="1" customWidth="1"/>
    <col min="3334" max="3334" width="9.88671875" style="21" customWidth="1"/>
    <col min="3335" max="3335" width="5.44140625" style="21" customWidth="1"/>
    <col min="3336" max="3336" width="9.88671875" style="21" customWidth="1"/>
    <col min="3337" max="3337" width="5.44140625" style="21" customWidth="1"/>
    <col min="3338" max="3338" width="9.88671875" style="21" customWidth="1"/>
    <col min="3339" max="3339" width="5.44140625" style="21" customWidth="1"/>
    <col min="3340" max="3340" width="9.88671875" style="21" customWidth="1"/>
    <col min="3341" max="3341" width="5.44140625" style="21" customWidth="1"/>
    <col min="3342" max="3342" width="9.88671875" style="21" customWidth="1"/>
    <col min="3343" max="3343" width="5.44140625" style="21" customWidth="1"/>
    <col min="3344" max="3345" width="0" style="21" hidden="1" customWidth="1"/>
    <col min="3346" max="3346" width="10.77734375" style="21" customWidth="1"/>
    <col min="3347" max="3347" width="0" style="21" hidden="1" customWidth="1"/>
    <col min="3348" max="3580" width="8.88671875" style="21"/>
    <col min="3581" max="3583" width="0" style="21" hidden="1" customWidth="1"/>
    <col min="3584" max="3585" width="22.77734375" style="21" customWidth="1"/>
    <col min="3586" max="3586" width="4.5546875" style="21" customWidth="1"/>
    <col min="3587" max="3587" width="11.109375" style="21" customWidth="1"/>
    <col min="3588" max="3588" width="9.88671875" style="21" customWidth="1"/>
    <col min="3589" max="3589" width="0" style="21" hidden="1" customWidth="1"/>
    <col min="3590" max="3590" width="9.88671875" style="21" customWidth="1"/>
    <col min="3591" max="3591" width="5.44140625" style="21" customWidth="1"/>
    <col min="3592" max="3592" width="9.88671875" style="21" customWidth="1"/>
    <col min="3593" max="3593" width="5.44140625" style="21" customWidth="1"/>
    <col min="3594" max="3594" width="9.88671875" style="21" customWidth="1"/>
    <col min="3595" max="3595" width="5.44140625" style="21" customWidth="1"/>
    <col min="3596" max="3596" width="9.88671875" style="21" customWidth="1"/>
    <col min="3597" max="3597" width="5.44140625" style="21" customWidth="1"/>
    <col min="3598" max="3598" width="9.88671875" style="21" customWidth="1"/>
    <col min="3599" max="3599" width="5.44140625" style="21" customWidth="1"/>
    <col min="3600" max="3601" width="0" style="21" hidden="1" customWidth="1"/>
    <col min="3602" max="3602" width="10.77734375" style="21" customWidth="1"/>
    <col min="3603" max="3603" width="0" style="21" hidden="1" customWidth="1"/>
    <col min="3604" max="3836" width="8.88671875" style="21"/>
    <col min="3837" max="3839" width="0" style="21" hidden="1" customWidth="1"/>
    <col min="3840" max="3841" width="22.77734375" style="21" customWidth="1"/>
    <col min="3842" max="3842" width="4.5546875" style="21" customWidth="1"/>
    <col min="3843" max="3843" width="11.109375" style="21" customWidth="1"/>
    <col min="3844" max="3844" width="9.88671875" style="21" customWidth="1"/>
    <col min="3845" max="3845" width="0" style="21" hidden="1" customWidth="1"/>
    <col min="3846" max="3846" width="9.88671875" style="21" customWidth="1"/>
    <col min="3847" max="3847" width="5.44140625" style="21" customWidth="1"/>
    <col min="3848" max="3848" width="9.88671875" style="21" customWidth="1"/>
    <col min="3849" max="3849" width="5.44140625" style="21" customWidth="1"/>
    <col min="3850" max="3850" width="9.88671875" style="21" customWidth="1"/>
    <col min="3851" max="3851" width="5.44140625" style="21" customWidth="1"/>
    <col min="3852" max="3852" width="9.88671875" style="21" customWidth="1"/>
    <col min="3853" max="3853" width="5.44140625" style="21" customWidth="1"/>
    <col min="3854" max="3854" width="9.88671875" style="21" customWidth="1"/>
    <col min="3855" max="3855" width="5.44140625" style="21" customWidth="1"/>
    <col min="3856" max="3857" width="0" style="21" hidden="1" customWidth="1"/>
    <col min="3858" max="3858" width="10.77734375" style="21" customWidth="1"/>
    <col min="3859" max="3859" width="0" style="21" hidden="1" customWidth="1"/>
    <col min="3860" max="4092" width="8.88671875" style="21"/>
    <col min="4093" max="4095" width="0" style="21" hidden="1" customWidth="1"/>
    <col min="4096" max="4097" width="22.77734375" style="21" customWidth="1"/>
    <col min="4098" max="4098" width="4.5546875" style="21" customWidth="1"/>
    <col min="4099" max="4099" width="11.109375" style="21" customWidth="1"/>
    <col min="4100" max="4100" width="9.88671875" style="21" customWidth="1"/>
    <col min="4101" max="4101" width="0" style="21" hidden="1" customWidth="1"/>
    <col min="4102" max="4102" width="9.88671875" style="21" customWidth="1"/>
    <col min="4103" max="4103" width="5.44140625" style="21" customWidth="1"/>
    <col min="4104" max="4104" width="9.88671875" style="21" customWidth="1"/>
    <col min="4105" max="4105" width="5.44140625" style="21" customWidth="1"/>
    <col min="4106" max="4106" width="9.88671875" style="21" customWidth="1"/>
    <col min="4107" max="4107" width="5.44140625" style="21" customWidth="1"/>
    <col min="4108" max="4108" width="9.88671875" style="21" customWidth="1"/>
    <col min="4109" max="4109" width="5.44140625" style="21" customWidth="1"/>
    <col min="4110" max="4110" width="9.88671875" style="21" customWidth="1"/>
    <col min="4111" max="4111" width="5.44140625" style="21" customWidth="1"/>
    <col min="4112" max="4113" width="0" style="21" hidden="1" customWidth="1"/>
    <col min="4114" max="4114" width="10.77734375" style="21" customWidth="1"/>
    <col min="4115" max="4115" width="0" style="21" hidden="1" customWidth="1"/>
    <col min="4116" max="4348" width="8.88671875" style="21"/>
    <col min="4349" max="4351" width="0" style="21" hidden="1" customWidth="1"/>
    <col min="4352" max="4353" width="22.77734375" style="21" customWidth="1"/>
    <col min="4354" max="4354" width="4.5546875" style="21" customWidth="1"/>
    <col min="4355" max="4355" width="11.109375" style="21" customWidth="1"/>
    <col min="4356" max="4356" width="9.88671875" style="21" customWidth="1"/>
    <col min="4357" max="4357" width="0" style="21" hidden="1" customWidth="1"/>
    <col min="4358" max="4358" width="9.88671875" style="21" customWidth="1"/>
    <col min="4359" max="4359" width="5.44140625" style="21" customWidth="1"/>
    <col min="4360" max="4360" width="9.88671875" style="21" customWidth="1"/>
    <col min="4361" max="4361" width="5.44140625" style="21" customWidth="1"/>
    <col min="4362" max="4362" width="9.88671875" style="21" customWidth="1"/>
    <col min="4363" max="4363" width="5.44140625" style="21" customWidth="1"/>
    <col min="4364" max="4364" width="9.88671875" style="21" customWidth="1"/>
    <col min="4365" max="4365" width="5.44140625" style="21" customWidth="1"/>
    <col min="4366" max="4366" width="9.88671875" style="21" customWidth="1"/>
    <col min="4367" max="4367" width="5.44140625" style="21" customWidth="1"/>
    <col min="4368" max="4369" width="0" style="21" hidden="1" customWidth="1"/>
    <col min="4370" max="4370" width="10.77734375" style="21" customWidth="1"/>
    <col min="4371" max="4371" width="0" style="21" hidden="1" customWidth="1"/>
    <col min="4372" max="4604" width="8.88671875" style="21"/>
    <col min="4605" max="4607" width="0" style="21" hidden="1" customWidth="1"/>
    <col min="4608" max="4609" width="22.77734375" style="21" customWidth="1"/>
    <col min="4610" max="4610" width="4.5546875" style="21" customWidth="1"/>
    <col min="4611" max="4611" width="11.109375" style="21" customWidth="1"/>
    <col min="4612" max="4612" width="9.88671875" style="21" customWidth="1"/>
    <col min="4613" max="4613" width="0" style="21" hidden="1" customWidth="1"/>
    <col min="4614" max="4614" width="9.88671875" style="21" customWidth="1"/>
    <col min="4615" max="4615" width="5.44140625" style="21" customWidth="1"/>
    <col min="4616" max="4616" width="9.88671875" style="21" customWidth="1"/>
    <col min="4617" max="4617" width="5.44140625" style="21" customWidth="1"/>
    <col min="4618" max="4618" width="9.88671875" style="21" customWidth="1"/>
    <col min="4619" max="4619" width="5.44140625" style="21" customWidth="1"/>
    <col min="4620" max="4620" width="9.88671875" style="21" customWidth="1"/>
    <col min="4621" max="4621" width="5.44140625" style="21" customWidth="1"/>
    <col min="4622" max="4622" width="9.88671875" style="21" customWidth="1"/>
    <col min="4623" max="4623" width="5.44140625" style="21" customWidth="1"/>
    <col min="4624" max="4625" width="0" style="21" hidden="1" customWidth="1"/>
    <col min="4626" max="4626" width="10.77734375" style="21" customWidth="1"/>
    <col min="4627" max="4627" width="0" style="21" hidden="1" customWidth="1"/>
    <col min="4628" max="4860" width="8.88671875" style="21"/>
    <col min="4861" max="4863" width="0" style="21" hidden="1" customWidth="1"/>
    <col min="4864" max="4865" width="22.77734375" style="21" customWidth="1"/>
    <col min="4866" max="4866" width="4.5546875" style="21" customWidth="1"/>
    <col min="4867" max="4867" width="11.109375" style="21" customWidth="1"/>
    <col min="4868" max="4868" width="9.88671875" style="21" customWidth="1"/>
    <col min="4869" max="4869" width="0" style="21" hidden="1" customWidth="1"/>
    <col min="4870" max="4870" width="9.88671875" style="21" customWidth="1"/>
    <col min="4871" max="4871" width="5.44140625" style="21" customWidth="1"/>
    <col min="4872" max="4872" width="9.88671875" style="21" customWidth="1"/>
    <col min="4873" max="4873" width="5.44140625" style="21" customWidth="1"/>
    <col min="4874" max="4874" width="9.88671875" style="21" customWidth="1"/>
    <col min="4875" max="4875" width="5.44140625" style="21" customWidth="1"/>
    <col min="4876" max="4876" width="9.88671875" style="21" customWidth="1"/>
    <col min="4877" max="4877" width="5.44140625" style="21" customWidth="1"/>
    <col min="4878" max="4878" width="9.88671875" style="21" customWidth="1"/>
    <col min="4879" max="4879" width="5.44140625" style="21" customWidth="1"/>
    <col min="4880" max="4881" width="0" style="21" hidden="1" customWidth="1"/>
    <col min="4882" max="4882" width="10.77734375" style="21" customWidth="1"/>
    <col min="4883" max="4883" width="0" style="21" hidden="1" customWidth="1"/>
    <col min="4884" max="5116" width="8.88671875" style="21"/>
    <col min="5117" max="5119" width="0" style="21" hidden="1" customWidth="1"/>
    <col min="5120" max="5121" width="22.77734375" style="21" customWidth="1"/>
    <col min="5122" max="5122" width="4.5546875" style="21" customWidth="1"/>
    <col min="5123" max="5123" width="11.109375" style="21" customWidth="1"/>
    <col min="5124" max="5124" width="9.88671875" style="21" customWidth="1"/>
    <col min="5125" max="5125" width="0" style="21" hidden="1" customWidth="1"/>
    <col min="5126" max="5126" width="9.88671875" style="21" customWidth="1"/>
    <col min="5127" max="5127" width="5.44140625" style="21" customWidth="1"/>
    <col min="5128" max="5128" width="9.88671875" style="21" customWidth="1"/>
    <col min="5129" max="5129" width="5.44140625" style="21" customWidth="1"/>
    <col min="5130" max="5130" width="9.88671875" style="21" customWidth="1"/>
    <col min="5131" max="5131" width="5.44140625" style="21" customWidth="1"/>
    <col min="5132" max="5132" width="9.88671875" style="21" customWidth="1"/>
    <col min="5133" max="5133" width="5.44140625" style="21" customWidth="1"/>
    <col min="5134" max="5134" width="9.88671875" style="21" customWidth="1"/>
    <col min="5135" max="5135" width="5.44140625" style="21" customWidth="1"/>
    <col min="5136" max="5137" width="0" style="21" hidden="1" customWidth="1"/>
    <col min="5138" max="5138" width="10.77734375" style="21" customWidth="1"/>
    <col min="5139" max="5139" width="0" style="21" hidden="1" customWidth="1"/>
    <col min="5140" max="5372" width="8.88671875" style="21"/>
    <col min="5373" max="5375" width="0" style="21" hidden="1" customWidth="1"/>
    <col min="5376" max="5377" width="22.77734375" style="21" customWidth="1"/>
    <col min="5378" max="5378" width="4.5546875" style="21" customWidth="1"/>
    <col min="5379" max="5379" width="11.109375" style="21" customWidth="1"/>
    <col min="5380" max="5380" width="9.88671875" style="21" customWidth="1"/>
    <col min="5381" max="5381" width="0" style="21" hidden="1" customWidth="1"/>
    <col min="5382" max="5382" width="9.88671875" style="21" customWidth="1"/>
    <col min="5383" max="5383" width="5.44140625" style="21" customWidth="1"/>
    <col min="5384" max="5384" width="9.88671875" style="21" customWidth="1"/>
    <col min="5385" max="5385" width="5.44140625" style="21" customWidth="1"/>
    <col min="5386" max="5386" width="9.88671875" style="21" customWidth="1"/>
    <col min="5387" max="5387" width="5.44140625" style="21" customWidth="1"/>
    <col min="5388" max="5388" width="9.88671875" style="21" customWidth="1"/>
    <col min="5389" max="5389" width="5.44140625" style="21" customWidth="1"/>
    <col min="5390" max="5390" width="9.88671875" style="21" customWidth="1"/>
    <col min="5391" max="5391" width="5.44140625" style="21" customWidth="1"/>
    <col min="5392" max="5393" width="0" style="21" hidden="1" customWidth="1"/>
    <col min="5394" max="5394" width="10.77734375" style="21" customWidth="1"/>
    <col min="5395" max="5395" width="0" style="21" hidden="1" customWidth="1"/>
    <col min="5396" max="5628" width="8.88671875" style="21"/>
    <col min="5629" max="5631" width="0" style="21" hidden="1" customWidth="1"/>
    <col min="5632" max="5633" width="22.77734375" style="21" customWidth="1"/>
    <col min="5634" max="5634" width="4.5546875" style="21" customWidth="1"/>
    <col min="5635" max="5635" width="11.109375" style="21" customWidth="1"/>
    <col min="5636" max="5636" width="9.88671875" style="21" customWidth="1"/>
    <col min="5637" max="5637" width="0" style="21" hidden="1" customWidth="1"/>
    <col min="5638" max="5638" width="9.88671875" style="21" customWidth="1"/>
    <col min="5639" max="5639" width="5.44140625" style="21" customWidth="1"/>
    <col min="5640" max="5640" width="9.88671875" style="21" customWidth="1"/>
    <col min="5641" max="5641" width="5.44140625" style="21" customWidth="1"/>
    <col min="5642" max="5642" width="9.88671875" style="21" customWidth="1"/>
    <col min="5643" max="5643" width="5.44140625" style="21" customWidth="1"/>
    <col min="5644" max="5644" width="9.88671875" style="21" customWidth="1"/>
    <col min="5645" max="5645" width="5.44140625" style="21" customWidth="1"/>
    <col min="5646" max="5646" width="9.88671875" style="21" customWidth="1"/>
    <col min="5647" max="5647" width="5.44140625" style="21" customWidth="1"/>
    <col min="5648" max="5649" width="0" style="21" hidden="1" customWidth="1"/>
    <col min="5650" max="5650" width="10.77734375" style="21" customWidth="1"/>
    <col min="5651" max="5651" width="0" style="21" hidden="1" customWidth="1"/>
    <col min="5652" max="5884" width="8.88671875" style="21"/>
    <col min="5885" max="5887" width="0" style="21" hidden="1" customWidth="1"/>
    <col min="5888" max="5889" width="22.77734375" style="21" customWidth="1"/>
    <col min="5890" max="5890" width="4.5546875" style="21" customWidth="1"/>
    <col min="5891" max="5891" width="11.109375" style="21" customWidth="1"/>
    <col min="5892" max="5892" width="9.88671875" style="21" customWidth="1"/>
    <col min="5893" max="5893" width="0" style="21" hidden="1" customWidth="1"/>
    <col min="5894" max="5894" width="9.88671875" style="21" customWidth="1"/>
    <col min="5895" max="5895" width="5.44140625" style="21" customWidth="1"/>
    <col min="5896" max="5896" width="9.88671875" style="21" customWidth="1"/>
    <col min="5897" max="5897" width="5.44140625" style="21" customWidth="1"/>
    <col min="5898" max="5898" width="9.88671875" style="21" customWidth="1"/>
    <col min="5899" max="5899" width="5.44140625" style="21" customWidth="1"/>
    <col min="5900" max="5900" width="9.88671875" style="21" customWidth="1"/>
    <col min="5901" max="5901" width="5.44140625" style="21" customWidth="1"/>
    <col min="5902" max="5902" width="9.88671875" style="21" customWidth="1"/>
    <col min="5903" max="5903" width="5.44140625" style="21" customWidth="1"/>
    <col min="5904" max="5905" width="0" style="21" hidden="1" customWidth="1"/>
    <col min="5906" max="5906" width="10.77734375" style="21" customWidth="1"/>
    <col min="5907" max="5907" width="0" style="21" hidden="1" customWidth="1"/>
    <col min="5908" max="6140" width="8.88671875" style="21"/>
    <col min="6141" max="6143" width="0" style="21" hidden="1" customWidth="1"/>
    <col min="6144" max="6145" width="22.77734375" style="21" customWidth="1"/>
    <col min="6146" max="6146" width="4.5546875" style="21" customWidth="1"/>
    <col min="6147" max="6147" width="11.109375" style="21" customWidth="1"/>
    <col min="6148" max="6148" width="9.88671875" style="21" customWidth="1"/>
    <col min="6149" max="6149" width="0" style="21" hidden="1" customWidth="1"/>
    <col min="6150" max="6150" width="9.88671875" style="21" customWidth="1"/>
    <col min="6151" max="6151" width="5.44140625" style="21" customWidth="1"/>
    <col min="6152" max="6152" width="9.88671875" style="21" customWidth="1"/>
    <col min="6153" max="6153" width="5.44140625" style="21" customWidth="1"/>
    <col min="6154" max="6154" width="9.88671875" style="21" customWidth="1"/>
    <col min="6155" max="6155" width="5.44140625" style="21" customWidth="1"/>
    <col min="6156" max="6156" width="9.88671875" style="21" customWidth="1"/>
    <col min="6157" max="6157" width="5.44140625" style="21" customWidth="1"/>
    <col min="6158" max="6158" width="9.88671875" style="21" customWidth="1"/>
    <col min="6159" max="6159" width="5.44140625" style="21" customWidth="1"/>
    <col min="6160" max="6161" width="0" style="21" hidden="1" customWidth="1"/>
    <col min="6162" max="6162" width="10.77734375" style="21" customWidth="1"/>
    <col min="6163" max="6163" width="0" style="21" hidden="1" customWidth="1"/>
    <col min="6164" max="6396" width="8.88671875" style="21"/>
    <col min="6397" max="6399" width="0" style="21" hidden="1" customWidth="1"/>
    <col min="6400" max="6401" width="22.77734375" style="21" customWidth="1"/>
    <col min="6402" max="6402" width="4.5546875" style="21" customWidth="1"/>
    <col min="6403" max="6403" width="11.109375" style="21" customWidth="1"/>
    <col min="6404" max="6404" width="9.88671875" style="21" customWidth="1"/>
    <col min="6405" max="6405" width="0" style="21" hidden="1" customWidth="1"/>
    <col min="6406" max="6406" width="9.88671875" style="21" customWidth="1"/>
    <col min="6407" max="6407" width="5.44140625" style="21" customWidth="1"/>
    <col min="6408" max="6408" width="9.88671875" style="21" customWidth="1"/>
    <col min="6409" max="6409" width="5.44140625" style="21" customWidth="1"/>
    <col min="6410" max="6410" width="9.88671875" style="21" customWidth="1"/>
    <col min="6411" max="6411" width="5.44140625" style="21" customWidth="1"/>
    <col min="6412" max="6412" width="9.88671875" style="21" customWidth="1"/>
    <col min="6413" max="6413" width="5.44140625" style="21" customWidth="1"/>
    <col min="6414" max="6414" width="9.88671875" style="21" customWidth="1"/>
    <col min="6415" max="6415" width="5.44140625" style="21" customWidth="1"/>
    <col min="6416" max="6417" width="0" style="21" hidden="1" customWidth="1"/>
    <col min="6418" max="6418" width="10.77734375" style="21" customWidth="1"/>
    <col min="6419" max="6419" width="0" style="21" hidden="1" customWidth="1"/>
    <col min="6420" max="6652" width="8.88671875" style="21"/>
    <col min="6653" max="6655" width="0" style="21" hidden="1" customWidth="1"/>
    <col min="6656" max="6657" width="22.77734375" style="21" customWidth="1"/>
    <col min="6658" max="6658" width="4.5546875" style="21" customWidth="1"/>
    <col min="6659" max="6659" width="11.109375" style="21" customWidth="1"/>
    <col min="6660" max="6660" width="9.88671875" style="21" customWidth="1"/>
    <col min="6661" max="6661" width="0" style="21" hidden="1" customWidth="1"/>
    <col min="6662" max="6662" width="9.88671875" style="21" customWidth="1"/>
    <col min="6663" max="6663" width="5.44140625" style="21" customWidth="1"/>
    <col min="6664" max="6664" width="9.88671875" style="21" customWidth="1"/>
    <col min="6665" max="6665" width="5.44140625" style="21" customWidth="1"/>
    <col min="6666" max="6666" width="9.88671875" style="21" customWidth="1"/>
    <col min="6667" max="6667" width="5.44140625" style="21" customWidth="1"/>
    <col min="6668" max="6668" width="9.88671875" style="21" customWidth="1"/>
    <col min="6669" max="6669" width="5.44140625" style="21" customWidth="1"/>
    <col min="6670" max="6670" width="9.88671875" style="21" customWidth="1"/>
    <col min="6671" max="6671" width="5.44140625" style="21" customWidth="1"/>
    <col min="6672" max="6673" width="0" style="21" hidden="1" customWidth="1"/>
    <col min="6674" max="6674" width="10.77734375" style="21" customWidth="1"/>
    <col min="6675" max="6675" width="0" style="21" hidden="1" customWidth="1"/>
    <col min="6676" max="6908" width="8.88671875" style="21"/>
    <col min="6909" max="6911" width="0" style="21" hidden="1" customWidth="1"/>
    <col min="6912" max="6913" width="22.77734375" style="21" customWidth="1"/>
    <col min="6914" max="6914" width="4.5546875" style="21" customWidth="1"/>
    <col min="6915" max="6915" width="11.109375" style="21" customWidth="1"/>
    <col min="6916" max="6916" width="9.88671875" style="21" customWidth="1"/>
    <col min="6917" max="6917" width="0" style="21" hidden="1" customWidth="1"/>
    <col min="6918" max="6918" width="9.88671875" style="21" customWidth="1"/>
    <col min="6919" max="6919" width="5.44140625" style="21" customWidth="1"/>
    <col min="6920" max="6920" width="9.88671875" style="21" customWidth="1"/>
    <col min="6921" max="6921" width="5.44140625" style="21" customWidth="1"/>
    <col min="6922" max="6922" width="9.88671875" style="21" customWidth="1"/>
    <col min="6923" max="6923" width="5.44140625" style="21" customWidth="1"/>
    <col min="6924" max="6924" width="9.88671875" style="21" customWidth="1"/>
    <col min="6925" max="6925" width="5.44140625" style="21" customWidth="1"/>
    <col min="6926" max="6926" width="9.88671875" style="21" customWidth="1"/>
    <col min="6927" max="6927" width="5.44140625" style="21" customWidth="1"/>
    <col min="6928" max="6929" width="0" style="21" hidden="1" customWidth="1"/>
    <col min="6930" max="6930" width="10.77734375" style="21" customWidth="1"/>
    <col min="6931" max="6931" width="0" style="21" hidden="1" customWidth="1"/>
    <col min="6932" max="7164" width="8.88671875" style="21"/>
    <col min="7165" max="7167" width="0" style="21" hidden="1" customWidth="1"/>
    <col min="7168" max="7169" width="22.77734375" style="21" customWidth="1"/>
    <col min="7170" max="7170" width="4.5546875" style="21" customWidth="1"/>
    <col min="7171" max="7171" width="11.109375" style="21" customWidth="1"/>
    <col min="7172" max="7172" width="9.88671875" style="21" customWidth="1"/>
    <col min="7173" max="7173" width="0" style="21" hidden="1" customWidth="1"/>
    <col min="7174" max="7174" width="9.88671875" style="21" customWidth="1"/>
    <col min="7175" max="7175" width="5.44140625" style="21" customWidth="1"/>
    <col min="7176" max="7176" width="9.88671875" style="21" customWidth="1"/>
    <col min="7177" max="7177" width="5.44140625" style="21" customWidth="1"/>
    <col min="7178" max="7178" width="9.88671875" style="21" customWidth="1"/>
    <col min="7179" max="7179" width="5.44140625" style="21" customWidth="1"/>
    <col min="7180" max="7180" width="9.88671875" style="21" customWidth="1"/>
    <col min="7181" max="7181" width="5.44140625" style="21" customWidth="1"/>
    <col min="7182" max="7182" width="9.88671875" style="21" customWidth="1"/>
    <col min="7183" max="7183" width="5.44140625" style="21" customWidth="1"/>
    <col min="7184" max="7185" width="0" style="21" hidden="1" customWidth="1"/>
    <col min="7186" max="7186" width="10.77734375" style="21" customWidth="1"/>
    <col min="7187" max="7187" width="0" style="21" hidden="1" customWidth="1"/>
    <col min="7188" max="7420" width="8.88671875" style="21"/>
    <col min="7421" max="7423" width="0" style="21" hidden="1" customWidth="1"/>
    <col min="7424" max="7425" width="22.77734375" style="21" customWidth="1"/>
    <col min="7426" max="7426" width="4.5546875" style="21" customWidth="1"/>
    <col min="7427" max="7427" width="11.109375" style="21" customWidth="1"/>
    <col min="7428" max="7428" width="9.88671875" style="21" customWidth="1"/>
    <col min="7429" max="7429" width="0" style="21" hidden="1" customWidth="1"/>
    <col min="7430" max="7430" width="9.88671875" style="21" customWidth="1"/>
    <col min="7431" max="7431" width="5.44140625" style="21" customWidth="1"/>
    <col min="7432" max="7432" width="9.88671875" style="21" customWidth="1"/>
    <col min="7433" max="7433" width="5.44140625" style="21" customWidth="1"/>
    <col min="7434" max="7434" width="9.88671875" style="21" customWidth="1"/>
    <col min="7435" max="7435" width="5.44140625" style="21" customWidth="1"/>
    <col min="7436" max="7436" width="9.88671875" style="21" customWidth="1"/>
    <col min="7437" max="7437" width="5.44140625" style="21" customWidth="1"/>
    <col min="7438" max="7438" width="9.88671875" style="21" customWidth="1"/>
    <col min="7439" max="7439" width="5.44140625" style="21" customWidth="1"/>
    <col min="7440" max="7441" width="0" style="21" hidden="1" customWidth="1"/>
    <col min="7442" max="7442" width="10.77734375" style="21" customWidth="1"/>
    <col min="7443" max="7443" width="0" style="21" hidden="1" customWidth="1"/>
    <col min="7444" max="7676" width="8.88671875" style="21"/>
    <col min="7677" max="7679" width="0" style="21" hidden="1" customWidth="1"/>
    <col min="7680" max="7681" width="22.77734375" style="21" customWidth="1"/>
    <col min="7682" max="7682" width="4.5546875" style="21" customWidth="1"/>
    <col min="7683" max="7683" width="11.109375" style="21" customWidth="1"/>
    <col min="7684" max="7684" width="9.88671875" style="21" customWidth="1"/>
    <col min="7685" max="7685" width="0" style="21" hidden="1" customWidth="1"/>
    <col min="7686" max="7686" width="9.88671875" style="21" customWidth="1"/>
    <col min="7687" max="7687" width="5.44140625" style="21" customWidth="1"/>
    <col min="7688" max="7688" width="9.88671875" style="21" customWidth="1"/>
    <col min="7689" max="7689" width="5.44140625" style="21" customWidth="1"/>
    <col min="7690" max="7690" width="9.88671875" style="21" customWidth="1"/>
    <col min="7691" max="7691" width="5.44140625" style="21" customWidth="1"/>
    <col min="7692" max="7692" width="9.88671875" style="21" customWidth="1"/>
    <col min="7693" max="7693" width="5.44140625" style="21" customWidth="1"/>
    <col min="7694" max="7694" width="9.88671875" style="21" customWidth="1"/>
    <col min="7695" max="7695" width="5.44140625" style="21" customWidth="1"/>
    <col min="7696" max="7697" width="0" style="21" hidden="1" customWidth="1"/>
    <col min="7698" max="7698" width="10.77734375" style="21" customWidth="1"/>
    <col min="7699" max="7699" width="0" style="21" hidden="1" customWidth="1"/>
    <col min="7700" max="7932" width="8.88671875" style="21"/>
    <col min="7933" max="7935" width="0" style="21" hidden="1" customWidth="1"/>
    <col min="7936" max="7937" width="22.77734375" style="21" customWidth="1"/>
    <col min="7938" max="7938" width="4.5546875" style="21" customWidth="1"/>
    <col min="7939" max="7939" width="11.109375" style="21" customWidth="1"/>
    <col min="7940" max="7940" width="9.88671875" style="21" customWidth="1"/>
    <col min="7941" max="7941" width="0" style="21" hidden="1" customWidth="1"/>
    <col min="7942" max="7942" width="9.88671875" style="21" customWidth="1"/>
    <col min="7943" max="7943" width="5.44140625" style="21" customWidth="1"/>
    <col min="7944" max="7944" width="9.88671875" style="21" customWidth="1"/>
    <col min="7945" max="7945" width="5.44140625" style="21" customWidth="1"/>
    <col min="7946" max="7946" width="9.88671875" style="21" customWidth="1"/>
    <col min="7947" max="7947" width="5.44140625" style="21" customWidth="1"/>
    <col min="7948" max="7948" width="9.88671875" style="21" customWidth="1"/>
    <col min="7949" max="7949" width="5.44140625" style="21" customWidth="1"/>
    <col min="7950" max="7950" width="9.88671875" style="21" customWidth="1"/>
    <col min="7951" max="7951" width="5.44140625" style="21" customWidth="1"/>
    <col min="7952" max="7953" width="0" style="21" hidden="1" customWidth="1"/>
    <col min="7954" max="7954" width="10.77734375" style="21" customWidth="1"/>
    <col min="7955" max="7955" width="0" style="21" hidden="1" customWidth="1"/>
    <col min="7956" max="8188" width="8.88671875" style="21"/>
    <col min="8189" max="8191" width="0" style="21" hidden="1" customWidth="1"/>
    <col min="8192" max="8193" width="22.77734375" style="21" customWidth="1"/>
    <col min="8194" max="8194" width="4.5546875" style="21" customWidth="1"/>
    <col min="8195" max="8195" width="11.109375" style="21" customWidth="1"/>
    <col min="8196" max="8196" width="9.88671875" style="21" customWidth="1"/>
    <col min="8197" max="8197" width="0" style="21" hidden="1" customWidth="1"/>
    <col min="8198" max="8198" width="9.88671875" style="21" customWidth="1"/>
    <col min="8199" max="8199" width="5.44140625" style="21" customWidth="1"/>
    <col min="8200" max="8200" width="9.88671875" style="21" customWidth="1"/>
    <col min="8201" max="8201" width="5.44140625" style="21" customWidth="1"/>
    <col min="8202" max="8202" width="9.88671875" style="21" customWidth="1"/>
    <col min="8203" max="8203" width="5.44140625" style="21" customWidth="1"/>
    <col min="8204" max="8204" width="9.88671875" style="21" customWidth="1"/>
    <col min="8205" max="8205" width="5.44140625" style="21" customWidth="1"/>
    <col min="8206" max="8206" width="9.88671875" style="21" customWidth="1"/>
    <col min="8207" max="8207" width="5.44140625" style="21" customWidth="1"/>
    <col min="8208" max="8209" width="0" style="21" hidden="1" customWidth="1"/>
    <col min="8210" max="8210" width="10.77734375" style="21" customWidth="1"/>
    <col min="8211" max="8211" width="0" style="21" hidden="1" customWidth="1"/>
    <col min="8212" max="8444" width="8.88671875" style="21"/>
    <col min="8445" max="8447" width="0" style="21" hidden="1" customWidth="1"/>
    <col min="8448" max="8449" width="22.77734375" style="21" customWidth="1"/>
    <col min="8450" max="8450" width="4.5546875" style="21" customWidth="1"/>
    <col min="8451" max="8451" width="11.109375" style="21" customWidth="1"/>
    <col min="8452" max="8452" width="9.88671875" style="21" customWidth="1"/>
    <col min="8453" max="8453" width="0" style="21" hidden="1" customWidth="1"/>
    <col min="8454" max="8454" width="9.88671875" style="21" customWidth="1"/>
    <col min="8455" max="8455" width="5.44140625" style="21" customWidth="1"/>
    <col min="8456" max="8456" width="9.88671875" style="21" customWidth="1"/>
    <col min="8457" max="8457" width="5.44140625" style="21" customWidth="1"/>
    <col min="8458" max="8458" width="9.88671875" style="21" customWidth="1"/>
    <col min="8459" max="8459" width="5.44140625" style="21" customWidth="1"/>
    <col min="8460" max="8460" width="9.88671875" style="21" customWidth="1"/>
    <col min="8461" max="8461" width="5.44140625" style="21" customWidth="1"/>
    <col min="8462" max="8462" width="9.88671875" style="21" customWidth="1"/>
    <col min="8463" max="8463" width="5.44140625" style="21" customWidth="1"/>
    <col min="8464" max="8465" width="0" style="21" hidden="1" customWidth="1"/>
    <col min="8466" max="8466" width="10.77734375" style="21" customWidth="1"/>
    <col min="8467" max="8467" width="0" style="21" hidden="1" customWidth="1"/>
    <col min="8468" max="8700" width="8.88671875" style="21"/>
    <col min="8701" max="8703" width="0" style="21" hidden="1" customWidth="1"/>
    <col min="8704" max="8705" width="22.77734375" style="21" customWidth="1"/>
    <col min="8706" max="8706" width="4.5546875" style="21" customWidth="1"/>
    <col min="8707" max="8707" width="11.109375" style="21" customWidth="1"/>
    <col min="8708" max="8708" width="9.88671875" style="21" customWidth="1"/>
    <col min="8709" max="8709" width="0" style="21" hidden="1" customWidth="1"/>
    <col min="8710" max="8710" width="9.88671875" style="21" customWidth="1"/>
    <col min="8711" max="8711" width="5.44140625" style="21" customWidth="1"/>
    <col min="8712" max="8712" width="9.88671875" style="21" customWidth="1"/>
    <col min="8713" max="8713" width="5.44140625" style="21" customWidth="1"/>
    <col min="8714" max="8714" width="9.88671875" style="21" customWidth="1"/>
    <col min="8715" max="8715" width="5.44140625" style="21" customWidth="1"/>
    <col min="8716" max="8716" width="9.88671875" style="21" customWidth="1"/>
    <col min="8717" max="8717" width="5.44140625" style="21" customWidth="1"/>
    <col min="8718" max="8718" width="9.88671875" style="21" customWidth="1"/>
    <col min="8719" max="8719" width="5.44140625" style="21" customWidth="1"/>
    <col min="8720" max="8721" width="0" style="21" hidden="1" customWidth="1"/>
    <col min="8722" max="8722" width="10.77734375" style="21" customWidth="1"/>
    <col min="8723" max="8723" width="0" style="21" hidden="1" customWidth="1"/>
    <col min="8724" max="8956" width="8.88671875" style="21"/>
    <col min="8957" max="8959" width="0" style="21" hidden="1" customWidth="1"/>
    <col min="8960" max="8961" width="22.77734375" style="21" customWidth="1"/>
    <col min="8962" max="8962" width="4.5546875" style="21" customWidth="1"/>
    <col min="8963" max="8963" width="11.109375" style="21" customWidth="1"/>
    <col min="8964" max="8964" width="9.88671875" style="21" customWidth="1"/>
    <col min="8965" max="8965" width="0" style="21" hidden="1" customWidth="1"/>
    <col min="8966" max="8966" width="9.88671875" style="21" customWidth="1"/>
    <col min="8967" max="8967" width="5.44140625" style="21" customWidth="1"/>
    <col min="8968" max="8968" width="9.88671875" style="21" customWidth="1"/>
    <col min="8969" max="8969" width="5.44140625" style="21" customWidth="1"/>
    <col min="8970" max="8970" width="9.88671875" style="21" customWidth="1"/>
    <col min="8971" max="8971" width="5.44140625" style="21" customWidth="1"/>
    <col min="8972" max="8972" width="9.88671875" style="21" customWidth="1"/>
    <col min="8973" max="8973" width="5.44140625" style="21" customWidth="1"/>
    <col min="8974" max="8974" width="9.88671875" style="21" customWidth="1"/>
    <col min="8975" max="8975" width="5.44140625" style="21" customWidth="1"/>
    <col min="8976" max="8977" width="0" style="21" hidden="1" customWidth="1"/>
    <col min="8978" max="8978" width="10.77734375" style="21" customWidth="1"/>
    <col min="8979" max="8979" width="0" style="21" hidden="1" customWidth="1"/>
    <col min="8980" max="9212" width="8.88671875" style="21"/>
    <col min="9213" max="9215" width="0" style="21" hidden="1" customWidth="1"/>
    <col min="9216" max="9217" width="22.77734375" style="21" customWidth="1"/>
    <col min="9218" max="9218" width="4.5546875" style="21" customWidth="1"/>
    <col min="9219" max="9219" width="11.109375" style="21" customWidth="1"/>
    <col min="9220" max="9220" width="9.88671875" style="21" customWidth="1"/>
    <col min="9221" max="9221" width="0" style="21" hidden="1" customWidth="1"/>
    <col min="9222" max="9222" width="9.88671875" style="21" customWidth="1"/>
    <col min="9223" max="9223" width="5.44140625" style="21" customWidth="1"/>
    <col min="9224" max="9224" width="9.88671875" style="21" customWidth="1"/>
    <col min="9225" max="9225" width="5.44140625" style="21" customWidth="1"/>
    <col min="9226" max="9226" width="9.88671875" style="21" customWidth="1"/>
    <col min="9227" max="9227" width="5.44140625" style="21" customWidth="1"/>
    <col min="9228" max="9228" width="9.88671875" style="21" customWidth="1"/>
    <col min="9229" max="9229" width="5.44140625" style="21" customWidth="1"/>
    <col min="9230" max="9230" width="9.88671875" style="21" customWidth="1"/>
    <col min="9231" max="9231" width="5.44140625" style="21" customWidth="1"/>
    <col min="9232" max="9233" width="0" style="21" hidden="1" customWidth="1"/>
    <col min="9234" max="9234" width="10.77734375" style="21" customWidth="1"/>
    <col min="9235" max="9235" width="0" style="21" hidden="1" customWidth="1"/>
    <col min="9236" max="9468" width="8.88671875" style="21"/>
    <col min="9469" max="9471" width="0" style="21" hidden="1" customWidth="1"/>
    <col min="9472" max="9473" width="22.77734375" style="21" customWidth="1"/>
    <col min="9474" max="9474" width="4.5546875" style="21" customWidth="1"/>
    <col min="9475" max="9475" width="11.109375" style="21" customWidth="1"/>
    <col min="9476" max="9476" width="9.88671875" style="21" customWidth="1"/>
    <col min="9477" max="9477" width="0" style="21" hidden="1" customWidth="1"/>
    <col min="9478" max="9478" width="9.88671875" style="21" customWidth="1"/>
    <col min="9479" max="9479" width="5.44140625" style="21" customWidth="1"/>
    <col min="9480" max="9480" width="9.88671875" style="21" customWidth="1"/>
    <col min="9481" max="9481" width="5.44140625" style="21" customWidth="1"/>
    <col min="9482" max="9482" width="9.88671875" style="21" customWidth="1"/>
    <col min="9483" max="9483" width="5.44140625" style="21" customWidth="1"/>
    <col min="9484" max="9484" width="9.88671875" style="21" customWidth="1"/>
    <col min="9485" max="9485" width="5.44140625" style="21" customWidth="1"/>
    <col min="9486" max="9486" width="9.88671875" style="21" customWidth="1"/>
    <col min="9487" max="9487" width="5.44140625" style="21" customWidth="1"/>
    <col min="9488" max="9489" width="0" style="21" hidden="1" customWidth="1"/>
    <col min="9490" max="9490" width="10.77734375" style="21" customWidth="1"/>
    <col min="9491" max="9491" width="0" style="21" hidden="1" customWidth="1"/>
    <col min="9492" max="9724" width="8.88671875" style="21"/>
    <col min="9725" max="9727" width="0" style="21" hidden="1" customWidth="1"/>
    <col min="9728" max="9729" width="22.77734375" style="21" customWidth="1"/>
    <col min="9730" max="9730" width="4.5546875" style="21" customWidth="1"/>
    <col min="9731" max="9731" width="11.109375" style="21" customWidth="1"/>
    <col min="9732" max="9732" width="9.88671875" style="21" customWidth="1"/>
    <col min="9733" max="9733" width="0" style="21" hidden="1" customWidth="1"/>
    <col min="9734" max="9734" width="9.88671875" style="21" customWidth="1"/>
    <col min="9735" max="9735" width="5.44140625" style="21" customWidth="1"/>
    <col min="9736" max="9736" width="9.88671875" style="21" customWidth="1"/>
    <col min="9737" max="9737" width="5.44140625" style="21" customWidth="1"/>
    <col min="9738" max="9738" width="9.88671875" style="21" customWidth="1"/>
    <col min="9739" max="9739" width="5.44140625" style="21" customWidth="1"/>
    <col min="9740" max="9740" width="9.88671875" style="21" customWidth="1"/>
    <col min="9741" max="9741" width="5.44140625" style="21" customWidth="1"/>
    <col min="9742" max="9742" width="9.88671875" style="21" customWidth="1"/>
    <col min="9743" max="9743" width="5.44140625" style="21" customWidth="1"/>
    <col min="9744" max="9745" width="0" style="21" hidden="1" customWidth="1"/>
    <col min="9746" max="9746" width="10.77734375" style="21" customWidth="1"/>
    <col min="9747" max="9747" width="0" style="21" hidden="1" customWidth="1"/>
    <col min="9748" max="9980" width="8.88671875" style="21"/>
    <col min="9981" max="9983" width="0" style="21" hidden="1" customWidth="1"/>
    <col min="9984" max="9985" width="22.77734375" style="21" customWidth="1"/>
    <col min="9986" max="9986" width="4.5546875" style="21" customWidth="1"/>
    <col min="9987" max="9987" width="11.109375" style="21" customWidth="1"/>
    <col min="9988" max="9988" width="9.88671875" style="21" customWidth="1"/>
    <col min="9989" max="9989" width="0" style="21" hidden="1" customWidth="1"/>
    <col min="9990" max="9990" width="9.88671875" style="21" customWidth="1"/>
    <col min="9991" max="9991" width="5.44140625" style="21" customWidth="1"/>
    <col min="9992" max="9992" width="9.88671875" style="21" customWidth="1"/>
    <col min="9993" max="9993" width="5.44140625" style="21" customWidth="1"/>
    <col min="9994" max="9994" width="9.88671875" style="21" customWidth="1"/>
    <col min="9995" max="9995" width="5.44140625" style="21" customWidth="1"/>
    <col min="9996" max="9996" width="9.88671875" style="21" customWidth="1"/>
    <col min="9997" max="9997" width="5.44140625" style="21" customWidth="1"/>
    <col min="9998" max="9998" width="9.88671875" style="21" customWidth="1"/>
    <col min="9999" max="9999" width="5.44140625" style="21" customWidth="1"/>
    <col min="10000" max="10001" width="0" style="21" hidden="1" customWidth="1"/>
    <col min="10002" max="10002" width="10.77734375" style="21" customWidth="1"/>
    <col min="10003" max="10003" width="0" style="21" hidden="1" customWidth="1"/>
    <col min="10004" max="10236" width="8.88671875" style="21"/>
    <col min="10237" max="10239" width="0" style="21" hidden="1" customWidth="1"/>
    <col min="10240" max="10241" width="22.77734375" style="21" customWidth="1"/>
    <col min="10242" max="10242" width="4.5546875" style="21" customWidth="1"/>
    <col min="10243" max="10243" width="11.109375" style="21" customWidth="1"/>
    <col min="10244" max="10244" width="9.88671875" style="21" customWidth="1"/>
    <col min="10245" max="10245" width="0" style="21" hidden="1" customWidth="1"/>
    <col min="10246" max="10246" width="9.88671875" style="21" customWidth="1"/>
    <col min="10247" max="10247" width="5.44140625" style="21" customWidth="1"/>
    <col min="10248" max="10248" width="9.88671875" style="21" customWidth="1"/>
    <col min="10249" max="10249" width="5.44140625" style="21" customWidth="1"/>
    <col min="10250" max="10250" width="9.88671875" style="21" customWidth="1"/>
    <col min="10251" max="10251" width="5.44140625" style="21" customWidth="1"/>
    <col min="10252" max="10252" width="9.88671875" style="21" customWidth="1"/>
    <col min="10253" max="10253" width="5.44140625" style="21" customWidth="1"/>
    <col min="10254" max="10254" width="9.88671875" style="21" customWidth="1"/>
    <col min="10255" max="10255" width="5.44140625" style="21" customWidth="1"/>
    <col min="10256" max="10257" width="0" style="21" hidden="1" customWidth="1"/>
    <col min="10258" max="10258" width="10.77734375" style="21" customWidth="1"/>
    <col min="10259" max="10259" width="0" style="21" hidden="1" customWidth="1"/>
    <col min="10260" max="10492" width="8.88671875" style="21"/>
    <col min="10493" max="10495" width="0" style="21" hidden="1" customWidth="1"/>
    <col min="10496" max="10497" width="22.77734375" style="21" customWidth="1"/>
    <col min="10498" max="10498" width="4.5546875" style="21" customWidth="1"/>
    <col min="10499" max="10499" width="11.109375" style="21" customWidth="1"/>
    <col min="10500" max="10500" width="9.88671875" style="21" customWidth="1"/>
    <col min="10501" max="10501" width="0" style="21" hidden="1" customWidth="1"/>
    <col min="10502" max="10502" width="9.88671875" style="21" customWidth="1"/>
    <col min="10503" max="10503" width="5.44140625" style="21" customWidth="1"/>
    <col min="10504" max="10504" width="9.88671875" style="21" customWidth="1"/>
    <col min="10505" max="10505" width="5.44140625" style="21" customWidth="1"/>
    <col min="10506" max="10506" width="9.88671875" style="21" customWidth="1"/>
    <col min="10507" max="10507" width="5.44140625" style="21" customWidth="1"/>
    <col min="10508" max="10508" width="9.88671875" style="21" customWidth="1"/>
    <col min="10509" max="10509" width="5.44140625" style="21" customWidth="1"/>
    <col min="10510" max="10510" width="9.88671875" style="21" customWidth="1"/>
    <col min="10511" max="10511" width="5.44140625" style="21" customWidth="1"/>
    <col min="10512" max="10513" width="0" style="21" hidden="1" customWidth="1"/>
    <col min="10514" max="10514" width="10.77734375" style="21" customWidth="1"/>
    <col min="10515" max="10515" width="0" style="21" hidden="1" customWidth="1"/>
    <col min="10516" max="10748" width="8.88671875" style="21"/>
    <col min="10749" max="10751" width="0" style="21" hidden="1" customWidth="1"/>
    <col min="10752" max="10753" width="22.77734375" style="21" customWidth="1"/>
    <col min="10754" max="10754" width="4.5546875" style="21" customWidth="1"/>
    <col min="10755" max="10755" width="11.109375" style="21" customWidth="1"/>
    <col min="10756" max="10756" width="9.88671875" style="21" customWidth="1"/>
    <col min="10757" max="10757" width="0" style="21" hidden="1" customWidth="1"/>
    <col min="10758" max="10758" width="9.88671875" style="21" customWidth="1"/>
    <col min="10759" max="10759" width="5.44140625" style="21" customWidth="1"/>
    <col min="10760" max="10760" width="9.88671875" style="21" customWidth="1"/>
    <col min="10761" max="10761" width="5.44140625" style="21" customWidth="1"/>
    <col min="10762" max="10762" width="9.88671875" style="21" customWidth="1"/>
    <col min="10763" max="10763" width="5.44140625" style="21" customWidth="1"/>
    <col min="10764" max="10764" width="9.88671875" style="21" customWidth="1"/>
    <col min="10765" max="10765" width="5.44140625" style="21" customWidth="1"/>
    <col min="10766" max="10766" width="9.88671875" style="21" customWidth="1"/>
    <col min="10767" max="10767" width="5.44140625" style="21" customWidth="1"/>
    <col min="10768" max="10769" width="0" style="21" hidden="1" customWidth="1"/>
    <col min="10770" max="10770" width="10.77734375" style="21" customWidth="1"/>
    <col min="10771" max="10771" width="0" style="21" hidden="1" customWidth="1"/>
    <col min="10772" max="11004" width="8.88671875" style="21"/>
    <col min="11005" max="11007" width="0" style="21" hidden="1" customWidth="1"/>
    <col min="11008" max="11009" width="22.77734375" style="21" customWidth="1"/>
    <col min="11010" max="11010" width="4.5546875" style="21" customWidth="1"/>
    <col min="11011" max="11011" width="11.109375" style="21" customWidth="1"/>
    <col min="11012" max="11012" width="9.88671875" style="21" customWidth="1"/>
    <col min="11013" max="11013" width="0" style="21" hidden="1" customWidth="1"/>
    <col min="11014" max="11014" width="9.88671875" style="21" customWidth="1"/>
    <col min="11015" max="11015" width="5.44140625" style="21" customWidth="1"/>
    <col min="11016" max="11016" width="9.88671875" style="21" customWidth="1"/>
    <col min="11017" max="11017" width="5.44140625" style="21" customWidth="1"/>
    <col min="11018" max="11018" width="9.88671875" style="21" customWidth="1"/>
    <col min="11019" max="11019" width="5.44140625" style="21" customWidth="1"/>
    <col min="11020" max="11020" width="9.88671875" style="21" customWidth="1"/>
    <col min="11021" max="11021" width="5.44140625" style="21" customWidth="1"/>
    <col min="11022" max="11022" width="9.88671875" style="21" customWidth="1"/>
    <col min="11023" max="11023" width="5.44140625" style="21" customWidth="1"/>
    <col min="11024" max="11025" width="0" style="21" hidden="1" customWidth="1"/>
    <col min="11026" max="11026" width="10.77734375" style="21" customWidth="1"/>
    <col min="11027" max="11027" width="0" style="21" hidden="1" customWidth="1"/>
    <col min="11028" max="11260" width="8.88671875" style="21"/>
    <col min="11261" max="11263" width="0" style="21" hidden="1" customWidth="1"/>
    <col min="11264" max="11265" width="22.77734375" style="21" customWidth="1"/>
    <col min="11266" max="11266" width="4.5546875" style="21" customWidth="1"/>
    <col min="11267" max="11267" width="11.109375" style="21" customWidth="1"/>
    <col min="11268" max="11268" width="9.88671875" style="21" customWidth="1"/>
    <col min="11269" max="11269" width="0" style="21" hidden="1" customWidth="1"/>
    <col min="11270" max="11270" width="9.88671875" style="21" customWidth="1"/>
    <col min="11271" max="11271" width="5.44140625" style="21" customWidth="1"/>
    <col min="11272" max="11272" width="9.88671875" style="21" customWidth="1"/>
    <col min="11273" max="11273" width="5.44140625" style="21" customWidth="1"/>
    <col min="11274" max="11274" width="9.88671875" style="21" customWidth="1"/>
    <col min="11275" max="11275" width="5.44140625" style="21" customWidth="1"/>
    <col min="11276" max="11276" width="9.88671875" style="21" customWidth="1"/>
    <col min="11277" max="11277" width="5.44140625" style="21" customWidth="1"/>
    <col min="11278" max="11278" width="9.88671875" style="21" customWidth="1"/>
    <col min="11279" max="11279" width="5.44140625" style="21" customWidth="1"/>
    <col min="11280" max="11281" width="0" style="21" hidden="1" customWidth="1"/>
    <col min="11282" max="11282" width="10.77734375" style="21" customWidth="1"/>
    <col min="11283" max="11283" width="0" style="21" hidden="1" customWidth="1"/>
    <col min="11284" max="11516" width="8.88671875" style="21"/>
    <col min="11517" max="11519" width="0" style="21" hidden="1" customWidth="1"/>
    <col min="11520" max="11521" width="22.77734375" style="21" customWidth="1"/>
    <col min="11522" max="11522" width="4.5546875" style="21" customWidth="1"/>
    <col min="11523" max="11523" width="11.109375" style="21" customWidth="1"/>
    <col min="11524" max="11524" width="9.88671875" style="21" customWidth="1"/>
    <col min="11525" max="11525" width="0" style="21" hidden="1" customWidth="1"/>
    <col min="11526" max="11526" width="9.88671875" style="21" customWidth="1"/>
    <col min="11527" max="11527" width="5.44140625" style="21" customWidth="1"/>
    <col min="11528" max="11528" width="9.88671875" style="21" customWidth="1"/>
    <col min="11529" max="11529" width="5.44140625" style="21" customWidth="1"/>
    <col min="11530" max="11530" width="9.88671875" style="21" customWidth="1"/>
    <col min="11531" max="11531" width="5.44140625" style="21" customWidth="1"/>
    <col min="11532" max="11532" width="9.88671875" style="21" customWidth="1"/>
    <col min="11533" max="11533" width="5.44140625" style="21" customWidth="1"/>
    <col min="11534" max="11534" width="9.88671875" style="21" customWidth="1"/>
    <col min="11535" max="11535" width="5.44140625" style="21" customWidth="1"/>
    <col min="11536" max="11537" width="0" style="21" hidden="1" customWidth="1"/>
    <col min="11538" max="11538" width="10.77734375" style="21" customWidth="1"/>
    <col min="11539" max="11539" width="0" style="21" hidden="1" customWidth="1"/>
    <col min="11540" max="11772" width="8.88671875" style="21"/>
    <col min="11773" max="11775" width="0" style="21" hidden="1" customWidth="1"/>
    <col min="11776" max="11777" width="22.77734375" style="21" customWidth="1"/>
    <col min="11778" max="11778" width="4.5546875" style="21" customWidth="1"/>
    <col min="11779" max="11779" width="11.109375" style="21" customWidth="1"/>
    <col min="11780" max="11780" width="9.88671875" style="21" customWidth="1"/>
    <col min="11781" max="11781" width="0" style="21" hidden="1" customWidth="1"/>
    <col min="11782" max="11782" width="9.88671875" style="21" customWidth="1"/>
    <col min="11783" max="11783" width="5.44140625" style="21" customWidth="1"/>
    <col min="11784" max="11784" width="9.88671875" style="21" customWidth="1"/>
    <col min="11785" max="11785" width="5.44140625" style="21" customWidth="1"/>
    <col min="11786" max="11786" width="9.88671875" style="21" customWidth="1"/>
    <col min="11787" max="11787" width="5.44140625" style="21" customWidth="1"/>
    <col min="11788" max="11788" width="9.88671875" style="21" customWidth="1"/>
    <col min="11789" max="11789" width="5.44140625" style="21" customWidth="1"/>
    <col min="11790" max="11790" width="9.88671875" style="21" customWidth="1"/>
    <col min="11791" max="11791" width="5.44140625" style="21" customWidth="1"/>
    <col min="11792" max="11793" width="0" style="21" hidden="1" customWidth="1"/>
    <col min="11794" max="11794" width="10.77734375" style="21" customWidth="1"/>
    <col min="11795" max="11795" width="0" style="21" hidden="1" customWidth="1"/>
    <col min="11796" max="12028" width="8.88671875" style="21"/>
    <col min="12029" max="12031" width="0" style="21" hidden="1" customWidth="1"/>
    <col min="12032" max="12033" width="22.77734375" style="21" customWidth="1"/>
    <col min="12034" max="12034" width="4.5546875" style="21" customWidth="1"/>
    <col min="12035" max="12035" width="11.109375" style="21" customWidth="1"/>
    <col min="12036" max="12036" width="9.88671875" style="21" customWidth="1"/>
    <col min="12037" max="12037" width="0" style="21" hidden="1" customWidth="1"/>
    <col min="12038" max="12038" width="9.88671875" style="21" customWidth="1"/>
    <col min="12039" max="12039" width="5.44140625" style="21" customWidth="1"/>
    <col min="12040" max="12040" width="9.88671875" style="21" customWidth="1"/>
    <col min="12041" max="12041" width="5.44140625" style="21" customWidth="1"/>
    <col min="12042" max="12042" width="9.88671875" style="21" customWidth="1"/>
    <col min="12043" max="12043" width="5.44140625" style="21" customWidth="1"/>
    <col min="12044" max="12044" width="9.88671875" style="21" customWidth="1"/>
    <col min="12045" max="12045" width="5.44140625" style="21" customWidth="1"/>
    <col min="12046" max="12046" width="9.88671875" style="21" customWidth="1"/>
    <col min="12047" max="12047" width="5.44140625" style="21" customWidth="1"/>
    <col min="12048" max="12049" width="0" style="21" hidden="1" customWidth="1"/>
    <col min="12050" max="12050" width="10.77734375" style="21" customWidth="1"/>
    <col min="12051" max="12051" width="0" style="21" hidden="1" customWidth="1"/>
    <col min="12052" max="12284" width="8.88671875" style="21"/>
    <col min="12285" max="12287" width="0" style="21" hidden="1" customWidth="1"/>
    <col min="12288" max="12289" width="22.77734375" style="21" customWidth="1"/>
    <col min="12290" max="12290" width="4.5546875" style="21" customWidth="1"/>
    <col min="12291" max="12291" width="11.109375" style="21" customWidth="1"/>
    <col min="12292" max="12292" width="9.88671875" style="21" customWidth="1"/>
    <col min="12293" max="12293" width="0" style="21" hidden="1" customWidth="1"/>
    <col min="12294" max="12294" width="9.88671875" style="21" customWidth="1"/>
    <col min="12295" max="12295" width="5.44140625" style="21" customWidth="1"/>
    <col min="12296" max="12296" width="9.88671875" style="21" customWidth="1"/>
    <col min="12297" max="12297" width="5.44140625" style="21" customWidth="1"/>
    <col min="12298" max="12298" width="9.88671875" style="21" customWidth="1"/>
    <col min="12299" max="12299" width="5.44140625" style="21" customWidth="1"/>
    <col min="12300" max="12300" width="9.88671875" style="21" customWidth="1"/>
    <col min="12301" max="12301" width="5.44140625" style="21" customWidth="1"/>
    <col min="12302" max="12302" width="9.88671875" style="21" customWidth="1"/>
    <col min="12303" max="12303" width="5.44140625" style="21" customWidth="1"/>
    <col min="12304" max="12305" width="0" style="21" hidden="1" customWidth="1"/>
    <col min="12306" max="12306" width="10.77734375" style="21" customWidth="1"/>
    <col min="12307" max="12307" width="0" style="21" hidden="1" customWidth="1"/>
    <col min="12308" max="12540" width="8.88671875" style="21"/>
    <col min="12541" max="12543" width="0" style="21" hidden="1" customWidth="1"/>
    <col min="12544" max="12545" width="22.77734375" style="21" customWidth="1"/>
    <col min="12546" max="12546" width="4.5546875" style="21" customWidth="1"/>
    <col min="12547" max="12547" width="11.109375" style="21" customWidth="1"/>
    <col min="12548" max="12548" width="9.88671875" style="21" customWidth="1"/>
    <col min="12549" max="12549" width="0" style="21" hidden="1" customWidth="1"/>
    <col min="12550" max="12550" width="9.88671875" style="21" customWidth="1"/>
    <col min="12551" max="12551" width="5.44140625" style="21" customWidth="1"/>
    <col min="12552" max="12552" width="9.88671875" style="21" customWidth="1"/>
    <col min="12553" max="12553" width="5.44140625" style="21" customWidth="1"/>
    <col min="12554" max="12554" width="9.88671875" style="21" customWidth="1"/>
    <col min="12555" max="12555" width="5.44140625" style="21" customWidth="1"/>
    <col min="12556" max="12556" width="9.88671875" style="21" customWidth="1"/>
    <col min="12557" max="12557" width="5.44140625" style="21" customWidth="1"/>
    <col min="12558" max="12558" width="9.88671875" style="21" customWidth="1"/>
    <col min="12559" max="12559" width="5.44140625" style="21" customWidth="1"/>
    <col min="12560" max="12561" width="0" style="21" hidden="1" customWidth="1"/>
    <col min="12562" max="12562" width="10.77734375" style="21" customWidth="1"/>
    <col min="12563" max="12563" width="0" style="21" hidden="1" customWidth="1"/>
    <col min="12564" max="12796" width="8.88671875" style="21"/>
    <col min="12797" max="12799" width="0" style="21" hidden="1" customWidth="1"/>
    <col min="12800" max="12801" width="22.77734375" style="21" customWidth="1"/>
    <col min="12802" max="12802" width="4.5546875" style="21" customWidth="1"/>
    <col min="12803" max="12803" width="11.109375" style="21" customWidth="1"/>
    <col min="12804" max="12804" width="9.88671875" style="21" customWidth="1"/>
    <col min="12805" max="12805" width="0" style="21" hidden="1" customWidth="1"/>
    <col min="12806" max="12806" width="9.88671875" style="21" customWidth="1"/>
    <col min="12807" max="12807" width="5.44140625" style="21" customWidth="1"/>
    <col min="12808" max="12808" width="9.88671875" style="21" customWidth="1"/>
    <col min="12809" max="12809" width="5.44140625" style="21" customWidth="1"/>
    <col min="12810" max="12810" width="9.88671875" style="21" customWidth="1"/>
    <col min="12811" max="12811" width="5.44140625" style="21" customWidth="1"/>
    <col min="12812" max="12812" width="9.88671875" style="21" customWidth="1"/>
    <col min="12813" max="12813" width="5.44140625" style="21" customWidth="1"/>
    <col min="12814" max="12814" width="9.88671875" style="21" customWidth="1"/>
    <col min="12815" max="12815" width="5.44140625" style="21" customWidth="1"/>
    <col min="12816" max="12817" width="0" style="21" hidden="1" customWidth="1"/>
    <col min="12818" max="12818" width="10.77734375" style="21" customWidth="1"/>
    <col min="12819" max="12819" width="0" style="21" hidden="1" customWidth="1"/>
    <col min="12820" max="13052" width="8.88671875" style="21"/>
    <col min="13053" max="13055" width="0" style="21" hidden="1" customWidth="1"/>
    <col min="13056" max="13057" width="22.77734375" style="21" customWidth="1"/>
    <col min="13058" max="13058" width="4.5546875" style="21" customWidth="1"/>
    <col min="13059" max="13059" width="11.109375" style="21" customWidth="1"/>
    <col min="13060" max="13060" width="9.88671875" style="21" customWidth="1"/>
    <col min="13061" max="13061" width="0" style="21" hidden="1" customWidth="1"/>
    <col min="13062" max="13062" width="9.88671875" style="21" customWidth="1"/>
    <col min="13063" max="13063" width="5.44140625" style="21" customWidth="1"/>
    <col min="13064" max="13064" width="9.88671875" style="21" customWidth="1"/>
    <col min="13065" max="13065" width="5.44140625" style="21" customWidth="1"/>
    <col min="13066" max="13066" width="9.88671875" style="21" customWidth="1"/>
    <col min="13067" max="13067" width="5.44140625" style="21" customWidth="1"/>
    <col min="13068" max="13068" width="9.88671875" style="21" customWidth="1"/>
    <col min="13069" max="13069" width="5.44140625" style="21" customWidth="1"/>
    <col min="13070" max="13070" width="9.88671875" style="21" customWidth="1"/>
    <col min="13071" max="13071" width="5.44140625" style="21" customWidth="1"/>
    <col min="13072" max="13073" width="0" style="21" hidden="1" customWidth="1"/>
    <col min="13074" max="13074" width="10.77734375" style="21" customWidth="1"/>
    <col min="13075" max="13075" width="0" style="21" hidden="1" customWidth="1"/>
    <col min="13076" max="13308" width="8.88671875" style="21"/>
    <col min="13309" max="13311" width="0" style="21" hidden="1" customWidth="1"/>
    <col min="13312" max="13313" width="22.77734375" style="21" customWidth="1"/>
    <col min="13314" max="13314" width="4.5546875" style="21" customWidth="1"/>
    <col min="13315" max="13315" width="11.109375" style="21" customWidth="1"/>
    <col min="13316" max="13316" width="9.88671875" style="21" customWidth="1"/>
    <col min="13317" max="13317" width="0" style="21" hidden="1" customWidth="1"/>
    <col min="13318" max="13318" width="9.88671875" style="21" customWidth="1"/>
    <col min="13319" max="13319" width="5.44140625" style="21" customWidth="1"/>
    <col min="13320" max="13320" width="9.88671875" style="21" customWidth="1"/>
    <col min="13321" max="13321" width="5.44140625" style="21" customWidth="1"/>
    <col min="13322" max="13322" width="9.88671875" style="21" customWidth="1"/>
    <col min="13323" max="13323" width="5.44140625" style="21" customWidth="1"/>
    <col min="13324" max="13324" width="9.88671875" style="21" customWidth="1"/>
    <col min="13325" max="13325" width="5.44140625" style="21" customWidth="1"/>
    <col min="13326" max="13326" width="9.88671875" style="21" customWidth="1"/>
    <col min="13327" max="13327" width="5.44140625" style="21" customWidth="1"/>
    <col min="13328" max="13329" width="0" style="21" hidden="1" customWidth="1"/>
    <col min="13330" max="13330" width="10.77734375" style="21" customWidth="1"/>
    <col min="13331" max="13331" width="0" style="21" hidden="1" customWidth="1"/>
    <col min="13332" max="13564" width="8.88671875" style="21"/>
    <col min="13565" max="13567" width="0" style="21" hidden="1" customWidth="1"/>
    <col min="13568" max="13569" width="22.77734375" style="21" customWidth="1"/>
    <col min="13570" max="13570" width="4.5546875" style="21" customWidth="1"/>
    <col min="13571" max="13571" width="11.109375" style="21" customWidth="1"/>
    <col min="13572" max="13572" width="9.88671875" style="21" customWidth="1"/>
    <col min="13573" max="13573" width="0" style="21" hidden="1" customWidth="1"/>
    <col min="13574" max="13574" width="9.88671875" style="21" customWidth="1"/>
    <col min="13575" max="13575" width="5.44140625" style="21" customWidth="1"/>
    <col min="13576" max="13576" width="9.88671875" style="21" customWidth="1"/>
    <col min="13577" max="13577" width="5.44140625" style="21" customWidth="1"/>
    <col min="13578" max="13578" width="9.88671875" style="21" customWidth="1"/>
    <col min="13579" max="13579" width="5.44140625" style="21" customWidth="1"/>
    <col min="13580" max="13580" width="9.88671875" style="21" customWidth="1"/>
    <col min="13581" max="13581" width="5.44140625" style="21" customWidth="1"/>
    <col min="13582" max="13582" width="9.88671875" style="21" customWidth="1"/>
    <col min="13583" max="13583" width="5.44140625" style="21" customWidth="1"/>
    <col min="13584" max="13585" width="0" style="21" hidden="1" customWidth="1"/>
    <col min="13586" max="13586" width="10.77734375" style="21" customWidth="1"/>
    <col min="13587" max="13587" width="0" style="21" hidden="1" customWidth="1"/>
    <col min="13588" max="13820" width="8.88671875" style="21"/>
    <col min="13821" max="13823" width="0" style="21" hidden="1" customWidth="1"/>
    <col min="13824" max="13825" width="22.77734375" style="21" customWidth="1"/>
    <col min="13826" max="13826" width="4.5546875" style="21" customWidth="1"/>
    <col min="13827" max="13827" width="11.109375" style="21" customWidth="1"/>
    <col min="13828" max="13828" width="9.88671875" style="21" customWidth="1"/>
    <col min="13829" max="13829" width="0" style="21" hidden="1" customWidth="1"/>
    <col min="13830" max="13830" width="9.88671875" style="21" customWidth="1"/>
    <col min="13831" max="13831" width="5.44140625" style="21" customWidth="1"/>
    <col min="13832" max="13832" width="9.88671875" style="21" customWidth="1"/>
    <col min="13833" max="13833" width="5.44140625" style="21" customWidth="1"/>
    <col min="13834" max="13834" width="9.88671875" style="21" customWidth="1"/>
    <col min="13835" max="13835" width="5.44140625" style="21" customWidth="1"/>
    <col min="13836" max="13836" width="9.88671875" style="21" customWidth="1"/>
    <col min="13837" max="13837" width="5.44140625" style="21" customWidth="1"/>
    <col min="13838" max="13838" width="9.88671875" style="21" customWidth="1"/>
    <col min="13839" max="13839" width="5.44140625" style="21" customWidth="1"/>
    <col min="13840" max="13841" width="0" style="21" hidden="1" customWidth="1"/>
    <col min="13842" max="13842" width="10.77734375" style="21" customWidth="1"/>
    <col min="13843" max="13843" width="0" style="21" hidden="1" customWidth="1"/>
    <col min="13844" max="14076" width="8.88671875" style="21"/>
    <col min="14077" max="14079" width="0" style="21" hidden="1" customWidth="1"/>
    <col min="14080" max="14081" width="22.77734375" style="21" customWidth="1"/>
    <col min="14082" max="14082" width="4.5546875" style="21" customWidth="1"/>
    <col min="14083" max="14083" width="11.109375" style="21" customWidth="1"/>
    <col min="14084" max="14084" width="9.88671875" style="21" customWidth="1"/>
    <col min="14085" max="14085" width="0" style="21" hidden="1" customWidth="1"/>
    <col min="14086" max="14086" width="9.88671875" style="21" customWidth="1"/>
    <col min="14087" max="14087" width="5.44140625" style="21" customWidth="1"/>
    <col min="14088" max="14088" width="9.88671875" style="21" customWidth="1"/>
    <col min="14089" max="14089" width="5.44140625" style="21" customWidth="1"/>
    <col min="14090" max="14090" width="9.88671875" style="21" customWidth="1"/>
    <col min="14091" max="14091" width="5.44140625" style="21" customWidth="1"/>
    <col min="14092" max="14092" width="9.88671875" style="21" customWidth="1"/>
    <col min="14093" max="14093" width="5.44140625" style="21" customWidth="1"/>
    <col min="14094" max="14094" width="9.88671875" style="21" customWidth="1"/>
    <col min="14095" max="14095" width="5.44140625" style="21" customWidth="1"/>
    <col min="14096" max="14097" width="0" style="21" hidden="1" customWidth="1"/>
    <col min="14098" max="14098" width="10.77734375" style="21" customWidth="1"/>
    <col min="14099" max="14099" width="0" style="21" hidden="1" customWidth="1"/>
    <col min="14100" max="14332" width="8.88671875" style="21"/>
    <col min="14333" max="14335" width="0" style="21" hidden="1" customWidth="1"/>
    <col min="14336" max="14337" width="22.77734375" style="21" customWidth="1"/>
    <col min="14338" max="14338" width="4.5546875" style="21" customWidth="1"/>
    <col min="14339" max="14339" width="11.109375" style="21" customWidth="1"/>
    <col min="14340" max="14340" width="9.88671875" style="21" customWidth="1"/>
    <col min="14341" max="14341" width="0" style="21" hidden="1" customWidth="1"/>
    <col min="14342" max="14342" width="9.88671875" style="21" customWidth="1"/>
    <col min="14343" max="14343" width="5.44140625" style="21" customWidth="1"/>
    <col min="14344" max="14344" width="9.88671875" style="21" customWidth="1"/>
    <col min="14345" max="14345" width="5.44140625" style="21" customWidth="1"/>
    <col min="14346" max="14346" width="9.88671875" style="21" customWidth="1"/>
    <col min="14347" max="14347" width="5.44140625" style="21" customWidth="1"/>
    <col min="14348" max="14348" width="9.88671875" style="21" customWidth="1"/>
    <col min="14349" max="14349" width="5.44140625" style="21" customWidth="1"/>
    <col min="14350" max="14350" width="9.88671875" style="21" customWidth="1"/>
    <col min="14351" max="14351" width="5.44140625" style="21" customWidth="1"/>
    <col min="14352" max="14353" width="0" style="21" hidden="1" customWidth="1"/>
    <col min="14354" max="14354" width="10.77734375" style="21" customWidth="1"/>
    <col min="14355" max="14355" width="0" style="21" hidden="1" customWidth="1"/>
    <col min="14356" max="14588" width="8.88671875" style="21"/>
    <col min="14589" max="14591" width="0" style="21" hidden="1" customWidth="1"/>
    <col min="14592" max="14593" width="22.77734375" style="21" customWidth="1"/>
    <col min="14594" max="14594" width="4.5546875" style="21" customWidth="1"/>
    <col min="14595" max="14595" width="11.109375" style="21" customWidth="1"/>
    <col min="14596" max="14596" width="9.88671875" style="21" customWidth="1"/>
    <col min="14597" max="14597" width="0" style="21" hidden="1" customWidth="1"/>
    <col min="14598" max="14598" width="9.88671875" style="21" customWidth="1"/>
    <col min="14599" max="14599" width="5.44140625" style="21" customWidth="1"/>
    <col min="14600" max="14600" width="9.88671875" style="21" customWidth="1"/>
    <col min="14601" max="14601" width="5.44140625" style="21" customWidth="1"/>
    <col min="14602" max="14602" width="9.88671875" style="21" customWidth="1"/>
    <col min="14603" max="14603" width="5.44140625" style="21" customWidth="1"/>
    <col min="14604" max="14604" width="9.88671875" style="21" customWidth="1"/>
    <col min="14605" max="14605" width="5.44140625" style="21" customWidth="1"/>
    <col min="14606" max="14606" width="9.88671875" style="21" customWidth="1"/>
    <col min="14607" max="14607" width="5.44140625" style="21" customWidth="1"/>
    <col min="14608" max="14609" width="0" style="21" hidden="1" customWidth="1"/>
    <col min="14610" max="14610" width="10.77734375" style="21" customWidth="1"/>
    <col min="14611" max="14611" width="0" style="21" hidden="1" customWidth="1"/>
    <col min="14612" max="14844" width="8.88671875" style="21"/>
    <col min="14845" max="14847" width="0" style="21" hidden="1" customWidth="1"/>
    <col min="14848" max="14849" width="22.77734375" style="21" customWidth="1"/>
    <col min="14850" max="14850" width="4.5546875" style="21" customWidth="1"/>
    <col min="14851" max="14851" width="11.109375" style="21" customWidth="1"/>
    <col min="14852" max="14852" width="9.88671875" style="21" customWidth="1"/>
    <col min="14853" max="14853" width="0" style="21" hidden="1" customWidth="1"/>
    <col min="14854" max="14854" width="9.88671875" style="21" customWidth="1"/>
    <col min="14855" max="14855" width="5.44140625" style="21" customWidth="1"/>
    <col min="14856" max="14856" width="9.88671875" style="21" customWidth="1"/>
    <col min="14857" max="14857" width="5.44140625" style="21" customWidth="1"/>
    <col min="14858" max="14858" width="9.88671875" style="21" customWidth="1"/>
    <col min="14859" max="14859" width="5.44140625" style="21" customWidth="1"/>
    <col min="14860" max="14860" width="9.88671875" style="21" customWidth="1"/>
    <col min="14861" max="14861" width="5.44140625" style="21" customWidth="1"/>
    <col min="14862" max="14862" width="9.88671875" style="21" customWidth="1"/>
    <col min="14863" max="14863" width="5.44140625" style="21" customWidth="1"/>
    <col min="14864" max="14865" width="0" style="21" hidden="1" customWidth="1"/>
    <col min="14866" max="14866" width="10.77734375" style="21" customWidth="1"/>
    <col min="14867" max="14867" width="0" style="21" hidden="1" customWidth="1"/>
    <col min="14868" max="15100" width="8.88671875" style="21"/>
    <col min="15101" max="15103" width="0" style="21" hidden="1" customWidth="1"/>
    <col min="15104" max="15105" width="22.77734375" style="21" customWidth="1"/>
    <col min="15106" max="15106" width="4.5546875" style="21" customWidth="1"/>
    <col min="15107" max="15107" width="11.109375" style="21" customWidth="1"/>
    <col min="15108" max="15108" width="9.88671875" style="21" customWidth="1"/>
    <col min="15109" max="15109" width="0" style="21" hidden="1" customWidth="1"/>
    <col min="15110" max="15110" width="9.88671875" style="21" customWidth="1"/>
    <col min="15111" max="15111" width="5.44140625" style="21" customWidth="1"/>
    <col min="15112" max="15112" width="9.88671875" style="21" customWidth="1"/>
    <col min="15113" max="15113" width="5.44140625" style="21" customWidth="1"/>
    <col min="15114" max="15114" width="9.88671875" style="21" customWidth="1"/>
    <col min="15115" max="15115" width="5.44140625" style="21" customWidth="1"/>
    <col min="15116" max="15116" width="9.88671875" style="21" customWidth="1"/>
    <col min="15117" max="15117" width="5.44140625" style="21" customWidth="1"/>
    <col min="15118" max="15118" width="9.88671875" style="21" customWidth="1"/>
    <col min="15119" max="15119" width="5.44140625" style="21" customWidth="1"/>
    <col min="15120" max="15121" width="0" style="21" hidden="1" customWidth="1"/>
    <col min="15122" max="15122" width="10.77734375" style="21" customWidth="1"/>
    <col min="15123" max="15123" width="0" style="21" hidden="1" customWidth="1"/>
    <col min="15124" max="15356" width="8.88671875" style="21"/>
    <col min="15357" max="15359" width="0" style="21" hidden="1" customWidth="1"/>
    <col min="15360" max="15361" width="22.77734375" style="21" customWidth="1"/>
    <col min="15362" max="15362" width="4.5546875" style="21" customWidth="1"/>
    <col min="15363" max="15363" width="11.109375" style="21" customWidth="1"/>
    <col min="15364" max="15364" width="9.88671875" style="21" customWidth="1"/>
    <col min="15365" max="15365" width="0" style="21" hidden="1" customWidth="1"/>
    <col min="15366" max="15366" width="9.88671875" style="21" customWidth="1"/>
    <col min="15367" max="15367" width="5.44140625" style="21" customWidth="1"/>
    <col min="15368" max="15368" width="9.88671875" style="21" customWidth="1"/>
    <col min="15369" max="15369" width="5.44140625" style="21" customWidth="1"/>
    <col min="15370" max="15370" width="9.88671875" style="21" customWidth="1"/>
    <col min="15371" max="15371" width="5.44140625" style="21" customWidth="1"/>
    <col min="15372" max="15372" width="9.88671875" style="21" customWidth="1"/>
    <col min="15373" max="15373" width="5.44140625" style="21" customWidth="1"/>
    <col min="15374" max="15374" width="9.88671875" style="21" customWidth="1"/>
    <col min="15375" max="15375" width="5.44140625" style="21" customWidth="1"/>
    <col min="15376" max="15377" width="0" style="21" hidden="1" customWidth="1"/>
    <col min="15378" max="15378" width="10.77734375" style="21" customWidth="1"/>
    <col min="15379" max="15379" width="0" style="21" hidden="1" customWidth="1"/>
    <col min="15380" max="15612" width="8.88671875" style="21"/>
    <col min="15613" max="15615" width="0" style="21" hidden="1" customWidth="1"/>
    <col min="15616" max="15617" width="22.77734375" style="21" customWidth="1"/>
    <col min="15618" max="15618" width="4.5546875" style="21" customWidth="1"/>
    <col min="15619" max="15619" width="11.109375" style="21" customWidth="1"/>
    <col min="15620" max="15620" width="9.88671875" style="21" customWidth="1"/>
    <col min="15621" max="15621" width="0" style="21" hidden="1" customWidth="1"/>
    <col min="15622" max="15622" width="9.88671875" style="21" customWidth="1"/>
    <col min="15623" max="15623" width="5.44140625" style="21" customWidth="1"/>
    <col min="15624" max="15624" width="9.88671875" style="21" customWidth="1"/>
    <col min="15625" max="15625" width="5.44140625" style="21" customWidth="1"/>
    <col min="15626" max="15626" width="9.88671875" style="21" customWidth="1"/>
    <col min="15627" max="15627" width="5.44140625" style="21" customWidth="1"/>
    <col min="15628" max="15628" width="9.88671875" style="21" customWidth="1"/>
    <col min="15629" max="15629" width="5.44140625" style="21" customWidth="1"/>
    <col min="15630" max="15630" width="9.88671875" style="21" customWidth="1"/>
    <col min="15631" max="15631" width="5.44140625" style="21" customWidth="1"/>
    <col min="15632" max="15633" width="0" style="21" hidden="1" customWidth="1"/>
    <col min="15634" max="15634" width="10.77734375" style="21" customWidth="1"/>
    <col min="15635" max="15635" width="0" style="21" hidden="1" customWidth="1"/>
    <col min="15636" max="15868" width="8.88671875" style="21"/>
    <col min="15869" max="15871" width="0" style="21" hidden="1" customWidth="1"/>
    <col min="15872" max="15873" width="22.77734375" style="21" customWidth="1"/>
    <col min="15874" max="15874" width="4.5546875" style="21" customWidth="1"/>
    <col min="15875" max="15875" width="11.109375" style="21" customWidth="1"/>
    <col min="15876" max="15876" width="9.88671875" style="21" customWidth="1"/>
    <col min="15877" max="15877" width="0" style="21" hidden="1" customWidth="1"/>
    <col min="15878" max="15878" width="9.88671875" style="21" customWidth="1"/>
    <col min="15879" max="15879" width="5.44140625" style="21" customWidth="1"/>
    <col min="15880" max="15880" width="9.88671875" style="21" customWidth="1"/>
    <col min="15881" max="15881" width="5.44140625" style="21" customWidth="1"/>
    <col min="15882" max="15882" width="9.88671875" style="21" customWidth="1"/>
    <col min="15883" max="15883" width="5.44140625" style="21" customWidth="1"/>
    <col min="15884" max="15884" width="9.88671875" style="21" customWidth="1"/>
    <col min="15885" max="15885" width="5.44140625" style="21" customWidth="1"/>
    <col min="15886" max="15886" width="9.88671875" style="21" customWidth="1"/>
    <col min="15887" max="15887" width="5.44140625" style="21" customWidth="1"/>
    <col min="15888" max="15889" width="0" style="21" hidden="1" customWidth="1"/>
    <col min="15890" max="15890" width="10.77734375" style="21" customWidth="1"/>
    <col min="15891" max="15891" width="0" style="21" hidden="1" customWidth="1"/>
    <col min="15892" max="16124" width="8.88671875" style="21"/>
    <col min="16125" max="16127" width="0" style="21" hidden="1" customWidth="1"/>
    <col min="16128" max="16129" width="22.77734375" style="21" customWidth="1"/>
    <col min="16130" max="16130" width="4.5546875" style="21" customWidth="1"/>
    <col min="16131" max="16131" width="11.109375" style="21" customWidth="1"/>
    <col min="16132" max="16132" width="9.88671875" style="21" customWidth="1"/>
    <col min="16133" max="16133" width="0" style="21" hidden="1" customWidth="1"/>
    <col min="16134" max="16134" width="9.88671875" style="21" customWidth="1"/>
    <col min="16135" max="16135" width="5.44140625" style="21" customWidth="1"/>
    <col min="16136" max="16136" width="9.88671875" style="21" customWidth="1"/>
    <col min="16137" max="16137" width="5.44140625" style="21" customWidth="1"/>
    <col min="16138" max="16138" width="9.88671875" style="21" customWidth="1"/>
    <col min="16139" max="16139" width="5.44140625" style="21" customWidth="1"/>
    <col min="16140" max="16140" width="9.88671875" style="21" customWidth="1"/>
    <col min="16141" max="16141" width="5.44140625" style="21" customWidth="1"/>
    <col min="16142" max="16142" width="9.88671875" style="21" customWidth="1"/>
    <col min="16143" max="16143" width="5.44140625" style="21" customWidth="1"/>
    <col min="16144" max="16145" width="0" style="21" hidden="1" customWidth="1"/>
    <col min="16146" max="16146" width="10.77734375" style="21" customWidth="1"/>
    <col min="16147" max="16147" width="0" style="21" hidden="1" customWidth="1"/>
    <col min="16148" max="16384" width="8.88671875" style="21"/>
  </cols>
  <sheetData>
    <row r="1" spans="1:18" s="4" customFormat="1" ht="24.95" customHeight="1">
      <c r="A1" s="14"/>
      <c r="B1" s="14" t="s">
        <v>37</v>
      </c>
      <c r="C1" s="14"/>
      <c r="D1" s="368" t="s">
        <v>191</v>
      </c>
      <c r="E1" s="369"/>
      <c r="F1" s="369"/>
      <c r="G1" s="369"/>
      <c r="H1" s="369"/>
      <c r="I1" s="369"/>
      <c r="J1" s="369"/>
      <c r="K1" s="369"/>
      <c r="L1" s="370" t="s">
        <v>38</v>
      </c>
      <c r="M1" s="370"/>
      <c r="N1" s="370"/>
      <c r="O1" s="370"/>
      <c r="P1" s="370"/>
      <c r="Q1" s="370"/>
      <c r="R1" s="14"/>
    </row>
    <row r="2" spans="1:18" s="4" customFormat="1" ht="23.1" customHeight="1">
      <c r="A2" s="371" t="s">
        <v>39</v>
      </c>
      <c r="B2" s="371" t="s">
        <v>40</v>
      </c>
      <c r="C2" s="371" t="s">
        <v>41</v>
      </c>
      <c r="D2" s="367" t="s">
        <v>42</v>
      </c>
      <c r="E2" s="367" t="s">
        <v>43</v>
      </c>
      <c r="F2" s="367" t="s">
        <v>44</v>
      </c>
      <c r="G2" s="372" t="s">
        <v>45</v>
      </c>
      <c r="H2" s="373" t="s">
        <v>46</v>
      </c>
      <c r="I2" s="374"/>
      <c r="J2" s="367" t="s">
        <v>229</v>
      </c>
      <c r="K2" s="367"/>
      <c r="L2" s="367" t="s">
        <v>47</v>
      </c>
      <c r="M2" s="367"/>
      <c r="N2" s="367" t="s">
        <v>48</v>
      </c>
      <c r="O2" s="367"/>
      <c r="P2" s="367" t="s">
        <v>376</v>
      </c>
      <c r="Q2" s="367"/>
      <c r="R2" s="367" t="s">
        <v>49</v>
      </c>
    </row>
    <row r="3" spans="1:18" s="4" customFormat="1" ht="23.1" customHeight="1">
      <c r="A3" s="371"/>
      <c r="B3" s="371"/>
      <c r="C3" s="371"/>
      <c r="D3" s="367"/>
      <c r="E3" s="367"/>
      <c r="F3" s="367"/>
      <c r="G3" s="372"/>
      <c r="H3" s="15" t="s">
        <v>50</v>
      </c>
      <c r="I3" s="172" t="s">
        <v>62</v>
      </c>
      <c r="J3" s="15" t="s">
        <v>50</v>
      </c>
      <c r="K3" s="172" t="s">
        <v>51</v>
      </c>
      <c r="L3" s="15" t="s">
        <v>50</v>
      </c>
      <c r="M3" s="172" t="s">
        <v>51</v>
      </c>
      <c r="N3" s="15" t="s">
        <v>50</v>
      </c>
      <c r="O3" s="172" t="s">
        <v>51</v>
      </c>
      <c r="P3" s="15" t="s">
        <v>50</v>
      </c>
      <c r="Q3" s="172" t="s">
        <v>51</v>
      </c>
      <c r="R3" s="367"/>
    </row>
    <row r="4" spans="1:18" s="4" customFormat="1" ht="24" customHeight="1">
      <c r="A4" s="198"/>
      <c r="B4" s="198"/>
      <c r="C4" s="198"/>
      <c r="D4" s="130" t="s">
        <v>329</v>
      </c>
      <c r="E4" s="197"/>
      <c r="F4" s="197"/>
      <c r="G4" s="199"/>
      <c r="H4" s="15"/>
      <c r="I4" s="197"/>
      <c r="J4" s="15"/>
      <c r="K4" s="197"/>
      <c r="L4" s="15"/>
      <c r="M4" s="197"/>
      <c r="N4" s="15"/>
      <c r="O4" s="197"/>
      <c r="P4" s="15"/>
      <c r="Q4" s="197"/>
      <c r="R4" s="197"/>
    </row>
    <row r="5" spans="1:18" s="4" customFormat="1" ht="24" customHeight="1">
      <c r="A5" s="14"/>
      <c r="B5" s="14"/>
      <c r="C5" s="14"/>
      <c r="D5" s="129" t="s">
        <v>195</v>
      </c>
      <c r="E5" s="129" t="s">
        <v>196</v>
      </c>
      <c r="F5" s="172" t="s">
        <v>197</v>
      </c>
      <c r="G5" s="79">
        <f>INT(SMALL(H5:Q5,1)*R5)</f>
        <v>1547</v>
      </c>
      <c r="H5" s="66">
        <v>1547</v>
      </c>
      <c r="I5" s="134"/>
      <c r="J5" s="65">
        <v>1852</v>
      </c>
      <c r="K5" s="131" t="s">
        <v>230</v>
      </c>
      <c r="L5" s="66">
        <v>2171</v>
      </c>
      <c r="M5" s="131" t="s">
        <v>239</v>
      </c>
      <c r="N5" s="66"/>
      <c r="O5" s="132"/>
      <c r="P5" s="66"/>
      <c r="Q5" s="128"/>
      <c r="R5" s="172" t="s">
        <v>317</v>
      </c>
    </row>
    <row r="6" spans="1:18" ht="24" customHeight="1">
      <c r="D6" s="120" t="s">
        <v>195</v>
      </c>
      <c r="E6" s="120" t="s">
        <v>198</v>
      </c>
      <c r="F6" s="172" t="s">
        <v>197</v>
      </c>
      <c r="G6" s="79">
        <f>SMALL(H6:Q6,1)*R6</f>
        <v>1989</v>
      </c>
      <c r="H6" s="66">
        <v>1989</v>
      </c>
      <c r="I6" s="128"/>
      <c r="J6" s="66">
        <v>2355</v>
      </c>
      <c r="K6" s="197" t="s">
        <v>230</v>
      </c>
      <c r="L6" s="66">
        <v>2811</v>
      </c>
      <c r="M6" s="197" t="s">
        <v>240</v>
      </c>
      <c r="N6" s="66"/>
      <c r="O6" s="127"/>
      <c r="P6" s="66"/>
      <c r="Q6" s="128"/>
      <c r="R6" s="197" t="s">
        <v>317</v>
      </c>
    </row>
    <row r="7" spans="1:18" ht="24" customHeight="1">
      <c r="D7" s="120" t="s">
        <v>199</v>
      </c>
      <c r="E7" s="120" t="s">
        <v>200</v>
      </c>
      <c r="F7" s="172" t="s">
        <v>197</v>
      </c>
      <c r="G7" s="79">
        <f>INT(SMALL(H7:Q7,1)*R7)</f>
        <v>360</v>
      </c>
      <c r="H7" s="66">
        <v>360</v>
      </c>
      <c r="I7" s="133"/>
      <c r="J7" s="65">
        <v>1200</v>
      </c>
      <c r="K7" s="131" t="s">
        <v>231</v>
      </c>
      <c r="L7" s="66"/>
      <c r="M7" s="131"/>
      <c r="N7" s="66"/>
      <c r="O7" s="173"/>
      <c r="P7" s="66"/>
      <c r="Q7" s="66"/>
      <c r="R7" s="197" t="s">
        <v>317</v>
      </c>
    </row>
    <row r="8" spans="1:18" ht="24" customHeight="1">
      <c r="D8" s="120" t="s">
        <v>199</v>
      </c>
      <c r="E8" s="120" t="s">
        <v>201</v>
      </c>
      <c r="F8" s="172" t="s">
        <v>202</v>
      </c>
      <c r="G8" s="79">
        <f>SMALL(H8:Q8,1)*R8</f>
        <v>229</v>
      </c>
      <c r="H8" s="66">
        <v>229</v>
      </c>
      <c r="I8" s="127"/>
      <c r="J8" s="179">
        <v>990</v>
      </c>
      <c r="K8" s="197" t="s">
        <v>231</v>
      </c>
      <c r="L8" s="66"/>
      <c r="M8" s="197"/>
      <c r="N8" s="179"/>
      <c r="O8" s="127"/>
      <c r="P8" s="179"/>
      <c r="Q8" s="128"/>
      <c r="R8" s="197" t="s">
        <v>317</v>
      </c>
    </row>
    <row r="9" spans="1:18" ht="24" customHeight="1">
      <c r="D9" s="120" t="s">
        <v>203</v>
      </c>
      <c r="E9" s="120" t="s">
        <v>204</v>
      </c>
      <c r="F9" s="172" t="s">
        <v>202</v>
      </c>
      <c r="G9" s="79">
        <f>SMALL(H9:Q9,1)*R9</f>
        <v>547</v>
      </c>
      <c r="H9" s="66">
        <v>547</v>
      </c>
      <c r="I9" s="127"/>
      <c r="J9" s="179">
        <v>796</v>
      </c>
      <c r="K9" s="197" t="s">
        <v>232</v>
      </c>
      <c r="L9" s="66">
        <v>704</v>
      </c>
      <c r="M9" s="197" t="s">
        <v>241</v>
      </c>
      <c r="N9" s="179"/>
      <c r="O9" s="127"/>
      <c r="P9" s="179"/>
      <c r="Q9" s="128"/>
      <c r="R9" s="197" t="s">
        <v>317</v>
      </c>
    </row>
    <row r="10" spans="1:18" ht="24" customHeight="1">
      <c r="D10" s="120" t="s">
        <v>205</v>
      </c>
      <c r="E10" s="120" t="s">
        <v>204</v>
      </c>
      <c r="F10" s="172" t="s">
        <v>202</v>
      </c>
      <c r="G10" s="79">
        <f>INT(SMALL(H10:Q10,1)*R10)</f>
        <v>547</v>
      </c>
      <c r="H10" s="66">
        <v>547</v>
      </c>
      <c r="I10" s="172"/>
      <c r="J10" s="179">
        <v>796</v>
      </c>
      <c r="K10" s="197" t="s">
        <v>232</v>
      </c>
      <c r="L10" s="66">
        <v>704</v>
      </c>
      <c r="M10" s="197" t="s">
        <v>241</v>
      </c>
      <c r="N10" s="179"/>
      <c r="O10" s="127"/>
      <c r="P10" s="179"/>
      <c r="Q10" s="128"/>
      <c r="R10" s="197" t="s">
        <v>317</v>
      </c>
    </row>
    <row r="11" spans="1:18" ht="24" customHeight="1">
      <c r="D11" s="120" t="s">
        <v>206</v>
      </c>
      <c r="E11" s="120" t="s">
        <v>207</v>
      </c>
      <c r="F11" s="172" t="s">
        <v>202</v>
      </c>
      <c r="G11" s="79">
        <f>SMALL(H11:Q11,1)*R11</f>
        <v>483</v>
      </c>
      <c r="H11" s="66">
        <v>483</v>
      </c>
      <c r="I11" s="127"/>
      <c r="J11" s="179">
        <v>697</v>
      </c>
      <c r="K11" s="197" t="s">
        <v>232</v>
      </c>
      <c r="L11" s="66">
        <v>583</v>
      </c>
      <c r="M11" s="197" t="s">
        <v>241</v>
      </c>
      <c r="N11" s="179"/>
      <c r="O11" s="127"/>
      <c r="P11" s="179"/>
      <c r="Q11" s="128"/>
      <c r="R11" s="197" t="s">
        <v>317</v>
      </c>
    </row>
    <row r="12" spans="1:18" ht="24" customHeight="1">
      <c r="D12" s="120" t="s">
        <v>208</v>
      </c>
      <c r="E12" s="120" t="s">
        <v>209</v>
      </c>
      <c r="F12" s="172" t="s">
        <v>202</v>
      </c>
      <c r="G12" s="79">
        <f>SMALL(H12:Q12,1)*R12</f>
        <v>286</v>
      </c>
      <c r="H12" s="66"/>
      <c r="I12" s="127"/>
      <c r="J12" s="179">
        <v>328</v>
      </c>
      <c r="K12" s="197" t="s">
        <v>232</v>
      </c>
      <c r="L12" s="66">
        <v>286</v>
      </c>
      <c r="M12" s="197" t="s">
        <v>241</v>
      </c>
      <c r="N12" s="179"/>
      <c r="O12" s="127"/>
      <c r="P12" s="179"/>
      <c r="Q12" s="128"/>
      <c r="R12" s="197" t="s">
        <v>317</v>
      </c>
    </row>
    <row r="13" spans="1:18" ht="24" customHeight="1">
      <c r="D13" s="120" t="s">
        <v>210</v>
      </c>
      <c r="E13" s="120" t="s">
        <v>211</v>
      </c>
      <c r="F13" s="172" t="s">
        <v>202</v>
      </c>
      <c r="G13" s="79">
        <f>SMALL(H13:Q13,1)*R13</f>
        <v>294</v>
      </c>
      <c r="H13" s="66">
        <v>294</v>
      </c>
      <c r="I13" s="127"/>
      <c r="J13" s="179">
        <v>606</v>
      </c>
      <c r="K13" s="197" t="s">
        <v>233</v>
      </c>
      <c r="L13" s="66">
        <v>606</v>
      </c>
      <c r="M13" s="197" t="s">
        <v>242</v>
      </c>
      <c r="N13" s="179"/>
      <c r="O13" s="127"/>
      <c r="P13" s="179"/>
      <c r="Q13" s="128"/>
      <c r="R13" s="197" t="s">
        <v>317</v>
      </c>
    </row>
    <row r="14" spans="1:18" ht="24" customHeight="1">
      <c r="D14" s="120" t="s">
        <v>210</v>
      </c>
      <c r="E14" s="120" t="s">
        <v>212</v>
      </c>
      <c r="F14" s="172" t="s">
        <v>202</v>
      </c>
      <c r="G14" s="79">
        <f>SMALL(H14:Q14,1)*R14</f>
        <v>309</v>
      </c>
      <c r="H14" s="66">
        <v>309</v>
      </c>
      <c r="I14" s="127"/>
      <c r="J14" s="179">
        <v>621</v>
      </c>
      <c r="K14" s="197" t="s">
        <v>233</v>
      </c>
      <c r="L14" s="66">
        <v>621</v>
      </c>
      <c r="M14" s="197" t="s">
        <v>242</v>
      </c>
      <c r="N14" s="179"/>
      <c r="O14" s="127"/>
      <c r="P14" s="179"/>
      <c r="Q14" s="128"/>
      <c r="R14" s="197" t="s">
        <v>317</v>
      </c>
    </row>
    <row r="15" spans="1:18" ht="24" customHeight="1">
      <c r="D15" s="120" t="s">
        <v>213</v>
      </c>
      <c r="E15" s="120" t="s">
        <v>214</v>
      </c>
      <c r="F15" s="172" t="s">
        <v>202</v>
      </c>
      <c r="G15" s="79">
        <f>SMALL(H15:Q15,1)*R15</f>
        <v>150</v>
      </c>
      <c r="H15" s="66"/>
      <c r="I15" s="127"/>
      <c r="J15" s="179">
        <v>350</v>
      </c>
      <c r="K15" s="197" t="s">
        <v>234</v>
      </c>
      <c r="L15" s="66">
        <v>150</v>
      </c>
      <c r="M15" s="197" t="s">
        <v>243</v>
      </c>
      <c r="N15" s="179"/>
      <c r="O15" s="127"/>
      <c r="P15" s="179"/>
      <c r="Q15" s="128"/>
      <c r="R15" s="197" t="s">
        <v>317</v>
      </c>
    </row>
    <row r="16" spans="1:18" s="4" customFormat="1" ht="24" customHeight="1">
      <c r="A16" s="14"/>
      <c r="B16" s="14"/>
      <c r="C16" s="14"/>
      <c r="D16" s="129" t="s">
        <v>215</v>
      </c>
      <c r="E16" s="129" t="s">
        <v>216</v>
      </c>
      <c r="F16" s="197" t="s">
        <v>202</v>
      </c>
      <c r="G16" s="79">
        <f>INT(SMALL(H16:Q16,1)*R16)</f>
        <v>798</v>
      </c>
      <c r="H16" s="66"/>
      <c r="I16" s="134"/>
      <c r="J16" s="65">
        <v>1068</v>
      </c>
      <c r="K16" s="131" t="s">
        <v>235</v>
      </c>
      <c r="L16" s="66">
        <v>798</v>
      </c>
      <c r="M16" s="131" t="s">
        <v>243</v>
      </c>
      <c r="N16" s="66"/>
      <c r="O16" s="132"/>
      <c r="P16" s="66"/>
      <c r="Q16" s="128"/>
      <c r="R16" s="197" t="s">
        <v>317</v>
      </c>
    </row>
    <row r="17" spans="1:18" ht="24" customHeight="1">
      <c r="D17" s="120" t="s">
        <v>217</v>
      </c>
      <c r="E17" s="120" t="s">
        <v>218</v>
      </c>
      <c r="F17" s="197" t="s">
        <v>197</v>
      </c>
      <c r="G17" s="79">
        <f>SMALL(H17:Q17,1)*R17</f>
        <v>183</v>
      </c>
      <c r="H17" s="66">
        <v>183</v>
      </c>
      <c r="I17" s="128"/>
      <c r="J17" s="66">
        <v>223</v>
      </c>
      <c r="K17" s="197" t="s">
        <v>236</v>
      </c>
      <c r="L17" s="66">
        <v>262</v>
      </c>
      <c r="M17" s="197" t="s">
        <v>244</v>
      </c>
      <c r="N17" s="66"/>
      <c r="O17" s="127"/>
      <c r="P17" s="66"/>
      <c r="Q17" s="128"/>
      <c r="R17" s="197" t="s">
        <v>317</v>
      </c>
    </row>
    <row r="18" spans="1:18" ht="24" customHeight="1">
      <c r="D18" s="120" t="s">
        <v>217</v>
      </c>
      <c r="E18" s="120" t="s">
        <v>219</v>
      </c>
      <c r="F18" s="197" t="s">
        <v>197</v>
      </c>
      <c r="G18" s="79">
        <f>INT(SMALL(H18:Q18,1)*R18)</f>
        <v>272</v>
      </c>
      <c r="H18" s="66">
        <v>272</v>
      </c>
      <c r="I18" s="133"/>
      <c r="J18" s="65">
        <v>329</v>
      </c>
      <c r="K18" s="131" t="s">
        <v>236</v>
      </c>
      <c r="L18" s="66">
        <v>431</v>
      </c>
      <c r="M18" s="131" t="s">
        <v>244</v>
      </c>
      <c r="N18" s="66"/>
      <c r="O18" s="173"/>
      <c r="P18" s="66"/>
      <c r="Q18" s="66"/>
      <c r="R18" s="197" t="s">
        <v>317</v>
      </c>
    </row>
    <row r="19" spans="1:18" ht="24" customHeight="1">
      <c r="D19" s="120" t="s">
        <v>220</v>
      </c>
      <c r="E19" s="120" t="s">
        <v>221</v>
      </c>
      <c r="F19" s="197" t="s">
        <v>202</v>
      </c>
      <c r="G19" s="79">
        <f>SMALL(H19:Q19,1)*R19</f>
        <v>3500</v>
      </c>
      <c r="H19" s="66">
        <v>3500</v>
      </c>
      <c r="I19" s="127"/>
      <c r="J19" s="179">
        <v>5000</v>
      </c>
      <c r="K19" s="197" t="s">
        <v>237</v>
      </c>
      <c r="L19" s="66">
        <v>4800</v>
      </c>
      <c r="M19" s="197" t="s">
        <v>245</v>
      </c>
      <c r="N19" s="179"/>
      <c r="O19" s="127"/>
      <c r="P19" s="179"/>
      <c r="Q19" s="128"/>
      <c r="R19" s="197" t="s">
        <v>317</v>
      </c>
    </row>
    <row r="20" spans="1:18" ht="24" customHeight="1">
      <c r="D20" s="120" t="s">
        <v>222</v>
      </c>
      <c r="E20" s="120" t="s">
        <v>223</v>
      </c>
      <c r="F20" s="197" t="s">
        <v>202</v>
      </c>
      <c r="G20" s="79">
        <f>SMALL(H20:Q20,1)*R20</f>
        <v>39000</v>
      </c>
      <c r="H20" s="66">
        <v>39000</v>
      </c>
      <c r="I20" s="127"/>
      <c r="J20" s="179">
        <v>160000</v>
      </c>
      <c r="K20" s="197" t="s">
        <v>237</v>
      </c>
      <c r="L20" s="66">
        <v>160000</v>
      </c>
      <c r="M20" s="197" t="s">
        <v>246</v>
      </c>
      <c r="N20" s="179"/>
      <c r="O20" s="127"/>
      <c r="P20" s="179"/>
      <c r="Q20" s="128"/>
      <c r="R20" s="197" t="s">
        <v>317</v>
      </c>
    </row>
    <row r="21" spans="1:18" ht="24" customHeight="1">
      <c r="D21" s="120" t="s">
        <v>224</v>
      </c>
      <c r="E21" s="120" t="s">
        <v>225</v>
      </c>
      <c r="F21" s="197" t="s">
        <v>226</v>
      </c>
      <c r="G21" s="79">
        <f>INT(SMALL(H21:Q21,1)*R21)</f>
        <v>22</v>
      </c>
      <c r="H21" s="66"/>
      <c r="I21" s="197"/>
      <c r="J21" s="179">
        <v>25</v>
      </c>
      <c r="K21" s="197" t="s">
        <v>238</v>
      </c>
      <c r="L21" s="66">
        <v>22</v>
      </c>
      <c r="M21" s="197" t="s">
        <v>247</v>
      </c>
      <c r="N21" s="179"/>
      <c r="O21" s="127"/>
      <c r="P21" s="179"/>
      <c r="Q21" s="128"/>
      <c r="R21" s="197" t="s">
        <v>317</v>
      </c>
    </row>
    <row r="22" spans="1:18" ht="24" customHeight="1">
      <c r="D22" s="120" t="s">
        <v>227</v>
      </c>
      <c r="E22" s="120" t="s">
        <v>228</v>
      </c>
      <c r="F22" s="197" t="s">
        <v>226</v>
      </c>
      <c r="G22" s="79">
        <f>SMALL(H22:Q22,1)*R22</f>
        <v>7</v>
      </c>
      <c r="H22" s="66"/>
      <c r="I22" s="127"/>
      <c r="J22" s="179">
        <v>21</v>
      </c>
      <c r="K22" s="197" t="s">
        <v>238</v>
      </c>
      <c r="L22" s="66">
        <v>7</v>
      </c>
      <c r="M22" s="197" t="s">
        <v>248</v>
      </c>
      <c r="N22" s="179"/>
      <c r="O22" s="127"/>
      <c r="P22" s="179"/>
      <c r="Q22" s="128"/>
      <c r="R22" s="197" t="s">
        <v>317</v>
      </c>
    </row>
    <row r="23" spans="1:18" ht="24" customHeight="1">
      <c r="D23" s="120"/>
      <c r="E23" s="120"/>
      <c r="F23" s="197"/>
      <c r="G23" s="79"/>
      <c r="H23" s="66"/>
      <c r="I23" s="127"/>
      <c r="J23" s="179"/>
      <c r="K23" s="127"/>
      <c r="L23" s="179"/>
      <c r="M23" s="197"/>
      <c r="N23" s="179"/>
      <c r="O23" s="127"/>
      <c r="P23" s="179"/>
      <c r="Q23" s="128"/>
      <c r="R23" s="197"/>
    </row>
    <row r="24" spans="1:18" s="4" customFormat="1" ht="24" customHeight="1">
      <c r="A24" s="198"/>
      <c r="B24" s="198"/>
      <c r="C24" s="198"/>
      <c r="D24" s="130"/>
      <c r="E24" s="197"/>
      <c r="F24" s="197"/>
      <c r="G24" s="199"/>
      <c r="H24" s="15"/>
      <c r="I24" s="197"/>
      <c r="J24" s="15"/>
      <c r="K24" s="197"/>
      <c r="L24" s="15"/>
      <c r="M24" s="197"/>
      <c r="N24" s="15"/>
      <c r="O24" s="197"/>
      <c r="P24" s="15"/>
      <c r="Q24" s="197"/>
      <c r="R24" s="197"/>
    </row>
    <row r="25" spans="1:18" ht="24" customHeight="1">
      <c r="D25" s="120"/>
      <c r="E25" s="120"/>
      <c r="F25" s="197"/>
      <c r="G25" s="79"/>
      <c r="H25" s="66"/>
      <c r="I25" s="127"/>
      <c r="J25" s="179"/>
      <c r="K25" s="127"/>
      <c r="L25" s="179"/>
      <c r="M25" s="197"/>
      <c r="N25" s="179"/>
      <c r="O25" s="127"/>
      <c r="P25" s="179"/>
      <c r="Q25" s="128"/>
      <c r="R25" s="197"/>
    </row>
    <row r="26" spans="1:18" ht="24" customHeight="1">
      <c r="D26" s="120"/>
      <c r="E26" s="120"/>
      <c r="F26" s="197"/>
      <c r="G26" s="79"/>
      <c r="H26" s="66"/>
      <c r="I26" s="127"/>
      <c r="J26" s="179"/>
      <c r="K26" s="127"/>
      <c r="L26" s="179"/>
      <c r="M26" s="197"/>
      <c r="N26" s="179"/>
      <c r="O26" s="127"/>
      <c r="P26" s="179"/>
      <c r="Q26" s="128"/>
      <c r="R26" s="197"/>
    </row>
    <row r="27" spans="1:18" ht="24" customHeight="1">
      <c r="D27" s="120"/>
      <c r="E27" s="120"/>
      <c r="F27" s="197"/>
      <c r="G27" s="79"/>
      <c r="H27" s="66"/>
      <c r="I27" s="127"/>
      <c r="J27" s="179"/>
      <c r="K27" s="127"/>
      <c r="L27" s="179"/>
      <c r="M27" s="197"/>
      <c r="N27" s="179"/>
      <c r="O27" s="127"/>
      <c r="P27" s="179"/>
      <c r="Q27" s="128"/>
      <c r="R27" s="174"/>
    </row>
    <row r="28" spans="1:18" ht="24" customHeight="1">
      <c r="D28" s="120"/>
      <c r="E28" s="120"/>
      <c r="F28" s="197"/>
      <c r="G28" s="79"/>
      <c r="H28" s="66"/>
      <c r="I28" s="127"/>
      <c r="J28" s="179"/>
      <c r="K28" s="127"/>
      <c r="L28" s="179"/>
      <c r="M28" s="197"/>
      <c r="N28" s="179"/>
      <c r="O28" s="127"/>
      <c r="P28" s="179"/>
      <c r="Q28" s="128"/>
      <c r="R28" s="197"/>
    </row>
    <row r="29" spans="1:18" ht="24" customHeight="1">
      <c r="D29" s="120"/>
      <c r="E29" s="120"/>
      <c r="F29" s="197"/>
      <c r="G29" s="79"/>
      <c r="H29" s="66"/>
      <c r="I29" s="127"/>
      <c r="J29" s="179"/>
      <c r="K29" s="127"/>
      <c r="L29" s="179"/>
      <c r="M29" s="197"/>
      <c r="N29" s="179"/>
      <c r="O29" s="127"/>
      <c r="P29" s="179"/>
      <c r="Q29" s="128"/>
      <c r="R29" s="197"/>
    </row>
    <row r="30" spans="1:18" ht="24" customHeight="1">
      <c r="D30" s="120"/>
      <c r="E30" s="120"/>
      <c r="F30" s="197"/>
      <c r="G30" s="79"/>
      <c r="H30" s="66"/>
      <c r="I30" s="127"/>
      <c r="J30" s="179"/>
      <c r="K30" s="127"/>
      <c r="L30" s="179"/>
      <c r="M30" s="197"/>
      <c r="N30" s="179"/>
      <c r="O30" s="127"/>
      <c r="P30" s="179"/>
      <c r="Q30" s="128"/>
      <c r="R30" s="174"/>
    </row>
    <row r="31" spans="1:18" ht="24" customHeight="1">
      <c r="D31" s="120"/>
      <c r="E31" s="120"/>
      <c r="F31" s="197"/>
      <c r="G31" s="79"/>
      <c r="H31" s="66"/>
      <c r="I31" s="127"/>
      <c r="J31" s="179"/>
      <c r="K31" s="127"/>
      <c r="L31" s="179"/>
      <c r="M31" s="197"/>
      <c r="N31" s="179"/>
      <c r="O31" s="127"/>
      <c r="P31" s="179"/>
      <c r="Q31" s="128"/>
      <c r="R31" s="197"/>
    </row>
    <row r="32" spans="1:18" ht="24" customHeight="1">
      <c r="D32" s="120"/>
      <c r="E32" s="120"/>
      <c r="F32" s="197"/>
      <c r="G32" s="79"/>
      <c r="H32" s="66"/>
      <c r="I32" s="127"/>
      <c r="J32" s="179"/>
      <c r="K32" s="127"/>
      <c r="L32" s="179"/>
      <c r="M32" s="197"/>
      <c r="N32" s="179"/>
      <c r="O32" s="127"/>
      <c r="P32" s="179"/>
      <c r="Q32" s="128"/>
      <c r="R32" s="197"/>
    </row>
    <row r="33" spans="1:18" ht="24" customHeight="1">
      <c r="D33" s="120"/>
      <c r="E33" s="120"/>
      <c r="F33" s="197"/>
      <c r="G33" s="79"/>
      <c r="H33" s="66"/>
      <c r="I33" s="127"/>
      <c r="J33" s="179"/>
      <c r="K33" s="127"/>
      <c r="L33" s="179"/>
      <c r="M33" s="197"/>
      <c r="N33" s="179"/>
      <c r="O33" s="127"/>
      <c r="P33" s="179"/>
      <c r="Q33" s="128"/>
      <c r="R33" s="174"/>
    </row>
    <row r="34" spans="1:18" ht="24" customHeight="1">
      <c r="D34" s="120"/>
      <c r="E34" s="120"/>
      <c r="F34" s="197"/>
      <c r="G34" s="79"/>
      <c r="H34" s="66"/>
      <c r="I34" s="127"/>
      <c r="J34" s="179"/>
      <c r="K34" s="127"/>
      <c r="L34" s="179"/>
      <c r="M34" s="197"/>
      <c r="N34" s="179"/>
      <c r="O34" s="127"/>
      <c r="P34" s="179"/>
      <c r="Q34" s="128"/>
      <c r="R34" s="174"/>
    </row>
    <row r="35" spans="1:18" ht="24" customHeight="1">
      <c r="D35" s="120"/>
      <c r="E35" s="120"/>
      <c r="F35" s="197"/>
      <c r="G35" s="79"/>
      <c r="H35" s="66"/>
      <c r="I35" s="127"/>
      <c r="J35" s="179"/>
      <c r="K35" s="127"/>
      <c r="L35" s="179"/>
      <c r="M35" s="197"/>
      <c r="N35" s="179"/>
      <c r="O35" s="127"/>
      <c r="P35" s="179"/>
      <c r="Q35" s="128"/>
      <c r="R35" s="197"/>
    </row>
    <row r="36" spans="1:18" ht="24" customHeight="1">
      <c r="D36" s="120"/>
      <c r="E36" s="120"/>
      <c r="F36" s="197"/>
      <c r="G36" s="79"/>
      <c r="H36" s="66"/>
      <c r="I36" s="127"/>
      <c r="J36" s="179"/>
      <c r="K36" s="127"/>
      <c r="L36" s="179"/>
      <c r="M36" s="197"/>
      <c r="N36" s="179"/>
      <c r="O36" s="127"/>
      <c r="P36" s="179"/>
      <c r="Q36" s="128"/>
      <c r="R36" s="197"/>
    </row>
    <row r="37" spans="1:18" ht="24" customHeight="1">
      <c r="D37" s="120"/>
      <c r="E37" s="120"/>
      <c r="F37" s="197"/>
      <c r="G37" s="79"/>
      <c r="H37" s="66"/>
      <c r="I37" s="127"/>
      <c r="J37" s="179"/>
      <c r="K37" s="127"/>
      <c r="L37" s="179"/>
      <c r="M37" s="197"/>
      <c r="N37" s="179"/>
      <c r="O37" s="127"/>
      <c r="P37" s="179"/>
      <c r="Q37" s="128"/>
      <c r="R37" s="197"/>
    </row>
    <row r="38" spans="1:18" s="4" customFormat="1" ht="24" customHeight="1">
      <c r="A38" s="198"/>
      <c r="B38" s="198"/>
      <c r="C38" s="198"/>
      <c r="D38" s="130" t="s">
        <v>371</v>
      </c>
      <c r="E38" s="197"/>
      <c r="F38" s="197"/>
      <c r="G38" s="199"/>
      <c r="H38" s="15"/>
      <c r="I38" s="197"/>
      <c r="J38" s="15"/>
      <c r="K38" s="197"/>
      <c r="L38" s="15"/>
      <c r="M38" s="197"/>
      <c r="N38" s="15"/>
      <c r="O38" s="197"/>
      <c r="P38" s="15"/>
      <c r="Q38" s="197"/>
      <c r="R38" s="197"/>
    </row>
    <row r="39" spans="1:18" ht="24" customHeight="1">
      <c r="D39" s="120" t="s">
        <v>332</v>
      </c>
      <c r="E39" s="120" t="s">
        <v>333</v>
      </c>
      <c r="F39" s="197" t="s">
        <v>197</v>
      </c>
      <c r="G39" s="79">
        <f t="shared" ref="G39:G72" si="0">SMALL(H39:Q39,1)*R39</f>
        <v>2411</v>
      </c>
      <c r="H39" s="66"/>
      <c r="I39" s="127"/>
      <c r="J39" s="179"/>
      <c r="K39" s="127"/>
      <c r="L39" s="179">
        <v>3304</v>
      </c>
      <c r="M39" s="131" t="s">
        <v>412</v>
      </c>
      <c r="N39" s="179">
        <v>3220</v>
      </c>
      <c r="O39" s="131" t="s">
        <v>421</v>
      </c>
      <c r="P39" s="179">
        <v>2411</v>
      </c>
      <c r="Q39" s="128"/>
      <c r="R39" s="197" t="s">
        <v>317</v>
      </c>
    </row>
    <row r="40" spans="1:18" ht="24" customHeight="1">
      <c r="D40" s="120" t="s">
        <v>332</v>
      </c>
      <c r="E40" s="120" t="s">
        <v>334</v>
      </c>
      <c r="F40" s="197" t="s">
        <v>197</v>
      </c>
      <c r="G40" s="79">
        <f t="shared" si="0"/>
        <v>3094</v>
      </c>
      <c r="H40" s="66"/>
      <c r="I40" s="127"/>
      <c r="J40" s="179"/>
      <c r="K40" s="127"/>
      <c r="L40" s="179">
        <v>4243</v>
      </c>
      <c r="M40" s="131" t="s">
        <v>412</v>
      </c>
      <c r="N40" s="179">
        <v>4130</v>
      </c>
      <c r="O40" s="131" t="s">
        <v>421</v>
      </c>
      <c r="P40" s="179">
        <v>3094</v>
      </c>
      <c r="Q40" s="128"/>
      <c r="R40" s="197" t="s">
        <v>317</v>
      </c>
    </row>
    <row r="41" spans="1:18" ht="24" customHeight="1">
      <c r="D41" s="120" t="s">
        <v>332</v>
      </c>
      <c r="E41" s="120" t="s">
        <v>335</v>
      </c>
      <c r="F41" s="197" t="s">
        <v>197</v>
      </c>
      <c r="G41" s="79">
        <f t="shared" si="0"/>
        <v>3554</v>
      </c>
      <c r="H41" s="66"/>
      <c r="I41" s="127"/>
      <c r="J41" s="179"/>
      <c r="K41" s="127"/>
      <c r="L41" s="179">
        <v>4875</v>
      </c>
      <c r="M41" s="131" t="s">
        <v>412</v>
      </c>
      <c r="N41" s="179">
        <v>4740</v>
      </c>
      <c r="O41" s="131" t="s">
        <v>421</v>
      </c>
      <c r="P41" s="179">
        <v>3554</v>
      </c>
      <c r="Q41" s="128"/>
      <c r="R41" s="174">
        <v>1</v>
      </c>
    </row>
    <row r="42" spans="1:18" ht="24" customHeight="1">
      <c r="D42" s="120" t="s">
        <v>332</v>
      </c>
      <c r="E42" s="120" t="s">
        <v>336</v>
      </c>
      <c r="F42" s="197" t="s">
        <v>197</v>
      </c>
      <c r="G42" s="79">
        <f t="shared" si="0"/>
        <v>5006</v>
      </c>
      <c r="H42" s="66"/>
      <c r="I42" s="127"/>
      <c r="J42" s="179"/>
      <c r="K42" s="127"/>
      <c r="L42" s="179">
        <v>6864</v>
      </c>
      <c r="M42" s="131" t="s">
        <v>412</v>
      </c>
      <c r="N42" s="179">
        <v>6680</v>
      </c>
      <c r="O42" s="131" t="s">
        <v>421</v>
      </c>
      <c r="P42" s="179">
        <v>5006</v>
      </c>
      <c r="Q42" s="128"/>
      <c r="R42" s="197" t="s">
        <v>317</v>
      </c>
    </row>
    <row r="43" spans="1:18" ht="24" customHeight="1">
      <c r="D43" s="120" t="s">
        <v>337</v>
      </c>
      <c r="E43" s="120" t="s">
        <v>338</v>
      </c>
      <c r="F43" s="197" t="s">
        <v>226</v>
      </c>
      <c r="G43" s="79">
        <f t="shared" si="0"/>
        <v>10217</v>
      </c>
      <c r="H43" s="66"/>
      <c r="I43" s="127"/>
      <c r="J43" s="179"/>
      <c r="K43" s="127"/>
      <c r="L43" s="179">
        <v>14590</v>
      </c>
      <c r="M43" s="131" t="s">
        <v>413</v>
      </c>
      <c r="N43" s="179">
        <v>14190</v>
      </c>
      <c r="O43" s="131" t="s">
        <v>422</v>
      </c>
      <c r="P43" s="179">
        <v>10217</v>
      </c>
      <c r="Q43" s="128"/>
      <c r="R43" s="197" t="s">
        <v>317</v>
      </c>
    </row>
    <row r="44" spans="1:18" ht="24" customHeight="1">
      <c r="D44" s="120" t="s">
        <v>339</v>
      </c>
      <c r="E44" s="120" t="s">
        <v>333</v>
      </c>
      <c r="F44" s="197" t="s">
        <v>226</v>
      </c>
      <c r="G44" s="79">
        <f t="shared" si="0"/>
        <v>1001</v>
      </c>
      <c r="H44" s="66"/>
      <c r="I44" s="127"/>
      <c r="J44" s="179"/>
      <c r="K44" s="127"/>
      <c r="L44" s="179">
        <v>1220</v>
      </c>
      <c r="M44" s="131" t="s">
        <v>414</v>
      </c>
      <c r="N44" s="179">
        <v>1220</v>
      </c>
      <c r="O44" s="131" t="s">
        <v>423</v>
      </c>
      <c r="P44" s="179">
        <v>1001</v>
      </c>
      <c r="Q44" s="128"/>
      <c r="R44" s="174">
        <v>1</v>
      </c>
    </row>
    <row r="45" spans="1:18" ht="24" customHeight="1">
      <c r="D45" s="120" t="s">
        <v>339</v>
      </c>
      <c r="E45" s="120" t="s">
        <v>336</v>
      </c>
      <c r="F45" s="197" t="s">
        <v>226</v>
      </c>
      <c r="G45" s="79">
        <f t="shared" si="0"/>
        <v>2801</v>
      </c>
      <c r="H45" s="66"/>
      <c r="I45" s="127"/>
      <c r="J45" s="179"/>
      <c r="K45" s="127"/>
      <c r="L45" s="179">
        <v>3420</v>
      </c>
      <c r="M45" s="131" t="s">
        <v>414</v>
      </c>
      <c r="N45" s="179">
        <v>3410</v>
      </c>
      <c r="O45" s="131" t="s">
        <v>423</v>
      </c>
      <c r="P45" s="179">
        <v>2801</v>
      </c>
      <c r="Q45" s="128"/>
      <c r="R45" s="197" t="s">
        <v>317</v>
      </c>
    </row>
    <row r="46" spans="1:18" ht="24" customHeight="1">
      <c r="D46" s="120" t="s">
        <v>340</v>
      </c>
      <c r="E46" s="120" t="s">
        <v>333</v>
      </c>
      <c r="F46" s="197" t="s">
        <v>226</v>
      </c>
      <c r="G46" s="79">
        <f t="shared" si="0"/>
        <v>1382</v>
      </c>
      <c r="H46" s="66"/>
      <c r="I46" s="127"/>
      <c r="J46" s="179"/>
      <c r="K46" s="127"/>
      <c r="L46" s="179">
        <v>1690</v>
      </c>
      <c r="M46" s="131" t="s">
        <v>413</v>
      </c>
      <c r="N46" s="179">
        <v>1690</v>
      </c>
      <c r="O46" s="131" t="s">
        <v>423</v>
      </c>
      <c r="P46" s="179">
        <v>1382</v>
      </c>
      <c r="Q46" s="128"/>
      <c r="R46" s="197" t="s">
        <v>317</v>
      </c>
    </row>
    <row r="47" spans="1:18" ht="24" customHeight="1">
      <c r="D47" s="120" t="s">
        <v>340</v>
      </c>
      <c r="E47" s="120" t="s">
        <v>334</v>
      </c>
      <c r="F47" s="197" t="s">
        <v>226</v>
      </c>
      <c r="G47" s="79">
        <f t="shared" si="0"/>
        <v>1865</v>
      </c>
      <c r="H47" s="66"/>
      <c r="I47" s="127"/>
      <c r="J47" s="179"/>
      <c r="K47" s="127"/>
      <c r="L47" s="179">
        <v>2280</v>
      </c>
      <c r="M47" s="131" t="s">
        <v>413</v>
      </c>
      <c r="N47" s="179">
        <v>2280</v>
      </c>
      <c r="O47" s="131" t="s">
        <v>423</v>
      </c>
      <c r="P47" s="179">
        <v>1865</v>
      </c>
      <c r="Q47" s="128"/>
      <c r="R47" s="174">
        <v>1</v>
      </c>
    </row>
    <row r="48" spans="1:18" ht="24" customHeight="1">
      <c r="D48" s="120" t="s">
        <v>340</v>
      </c>
      <c r="E48" s="120" t="s">
        <v>335</v>
      </c>
      <c r="F48" s="197" t="s">
        <v>226</v>
      </c>
      <c r="G48" s="79">
        <f t="shared" si="0"/>
        <v>2491</v>
      </c>
      <c r="H48" s="66"/>
      <c r="I48" s="127"/>
      <c r="J48" s="179"/>
      <c r="K48" s="127"/>
      <c r="L48" s="179">
        <v>3050</v>
      </c>
      <c r="M48" s="131" t="s">
        <v>413</v>
      </c>
      <c r="N48" s="179">
        <v>3040</v>
      </c>
      <c r="O48" s="131" t="s">
        <v>423</v>
      </c>
      <c r="P48" s="179">
        <v>2491</v>
      </c>
      <c r="Q48" s="128"/>
      <c r="R48" s="197" t="s">
        <v>317</v>
      </c>
    </row>
    <row r="49" spans="4:18" ht="24" customHeight="1">
      <c r="D49" s="120" t="s">
        <v>340</v>
      </c>
      <c r="E49" s="120" t="s">
        <v>336</v>
      </c>
      <c r="F49" s="197" t="s">
        <v>226</v>
      </c>
      <c r="G49" s="79">
        <f t="shared" si="0"/>
        <v>3636</v>
      </c>
      <c r="H49" s="66"/>
      <c r="I49" s="127"/>
      <c r="J49" s="179"/>
      <c r="K49" s="127"/>
      <c r="L49" s="179">
        <v>4460</v>
      </c>
      <c r="M49" s="131" t="s">
        <v>413</v>
      </c>
      <c r="N49" s="179">
        <v>4440</v>
      </c>
      <c r="O49" s="131" t="s">
        <v>423</v>
      </c>
      <c r="P49" s="179">
        <v>3636</v>
      </c>
      <c r="Q49" s="128"/>
      <c r="R49" s="197" t="s">
        <v>317</v>
      </c>
    </row>
    <row r="50" spans="4:18" ht="24" customHeight="1">
      <c r="D50" s="120" t="s">
        <v>341</v>
      </c>
      <c r="E50" s="120" t="s">
        <v>334</v>
      </c>
      <c r="F50" s="197" t="s">
        <v>226</v>
      </c>
      <c r="G50" s="79">
        <f t="shared" si="0"/>
        <v>1400</v>
      </c>
      <c r="H50" s="66"/>
      <c r="I50" s="127"/>
      <c r="J50" s="179"/>
      <c r="K50" s="127"/>
      <c r="L50" s="179">
        <v>1400</v>
      </c>
      <c r="M50" s="131" t="s">
        <v>414</v>
      </c>
      <c r="N50" s="179">
        <v>1400</v>
      </c>
      <c r="O50" s="131" t="s">
        <v>423</v>
      </c>
      <c r="P50" s="179"/>
      <c r="Q50" s="128"/>
      <c r="R50" s="174">
        <v>1</v>
      </c>
    </row>
    <row r="51" spans="4:18" ht="24" customHeight="1">
      <c r="D51" s="120" t="s">
        <v>341</v>
      </c>
      <c r="E51" s="120" t="s">
        <v>335</v>
      </c>
      <c r="F51" s="197" t="s">
        <v>226</v>
      </c>
      <c r="G51" s="79">
        <f t="shared" si="0"/>
        <v>1660</v>
      </c>
      <c r="H51" s="66"/>
      <c r="I51" s="127"/>
      <c r="J51" s="179"/>
      <c r="K51" s="127"/>
      <c r="L51" s="179">
        <v>1670</v>
      </c>
      <c r="M51" s="131" t="s">
        <v>414</v>
      </c>
      <c r="N51" s="179">
        <v>1660</v>
      </c>
      <c r="O51" s="131" t="s">
        <v>423</v>
      </c>
      <c r="P51" s="179"/>
      <c r="Q51" s="128"/>
      <c r="R51" s="197" t="s">
        <v>317</v>
      </c>
    </row>
    <row r="52" spans="4:18" ht="24" customHeight="1">
      <c r="D52" s="120" t="s">
        <v>341</v>
      </c>
      <c r="E52" s="120" t="s">
        <v>336</v>
      </c>
      <c r="F52" s="197" t="s">
        <v>226</v>
      </c>
      <c r="G52" s="79">
        <f t="shared" si="0"/>
        <v>2650</v>
      </c>
      <c r="H52" s="66"/>
      <c r="I52" s="127"/>
      <c r="J52" s="179"/>
      <c r="K52" s="127"/>
      <c r="L52" s="179">
        <v>2670</v>
      </c>
      <c r="M52" s="131" t="s">
        <v>414</v>
      </c>
      <c r="N52" s="179">
        <v>2650</v>
      </c>
      <c r="O52" s="131" t="s">
        <v>423</v>
      </c>
      <c r="P52" s="179"/>
      <c r="Q52" s="128"/>
      <c r="R52" s="197" t="s">
        <v>317</v>
      </c>
    </row>
    <row r="53" spans="4:18" ht="24" customHeight="1">
      <c r="D53" s="120" t="s">
        <v>342</v>
      </c>
      <c r="E53" s="120" t="s">
        <v>336</v>
      </c>
      <c r="F53" s="197" t="s">
        <v>226</v>
      </c>
      <c r="G53" s="79">
        <f t="shared" si="0"/>
        <v>2182</v>
      </c>
      <c r="H53" s="66"/>
      <c r="I53" s="127"/>
      <c r="J53" s="179"/>
      <c r="K53" s="127"/>
      <c r="L53" s="179">
        <v>2670</v>
      </c>
      <c r="M53" s="131" t="s">
        <v>414</v>
      </c>
      <c r="N53" s="179">
        <v>2650</v>
      </c>
      <c r="O53" s="131" t="s">
        <v>423</v>
      </c>
      <c r="P53" s="179">
        <v>2182</v>
      </c>
      <c r="Q53" s="128"/>
      <c r="R53" s="174">
        <v>1</v>
      </c>
    </row>
    <row r="54" spans="4:18" ht="24" customHeight="1">
      <c r="D54" s="120" t="s">
        <v>343</v>
      </c>
      <c r="E54" s="120" t="s">
        <v>333</v>
      </c>
      <c r="F54" s="197" t="s">
        <v>226</v>
      </c>
      <c r="G54" s="79">
        <f t="shared" si="0"/>
        <v>662</v>
      </c>
      <c r="H54" s="66"/>
      <c r="I54" s="127"/>
      <c r="J54" s="179"/>
      <c r="K54" s="127"/>
      <c r="L54" s="179">
        <v>810</v>
      </c>
      <c r="M54" s="131" t="s">
        <v>414</v>
      </c>
      <c r="N54" s="179">
        <v>810</v>
      </c>
      <c r="O54" s="131" t="s">
        <v>423</v>
      </c>
      <c r="P54" s="179">
        <v>662</v>
      </c>
      <c r="Q54" s="128"/>
      <c r="R54" s="197" t="s">
        <v>317</v>
      </c>
    </row>
    <row r="55" spans="4:18" ht="24" customHeight="1">
      <c r="D55" s="120" t="s">
        <v>344</v>
      </c>
      <c r="E55" s="120" t="s">
        <v>345</v>
      </c>
      <c r="F55" s="197" t="s">
        <v>202</v>
      </c>
      <c r="G55" s="79">
        <f t="shared" si="0"/>
        <v>520</v>
      </c>
      <c r="H55" s="66"/>
      <c r="I55" s="127"/>
      <c r="J55" s="179"/>
      <c r="K55" s="127"/>
      <c r="L55" s="179">
        <v>921</v>
      </c>
      <c r="M55" s="131" t="s">
        <v>415</v>
      </c>
      <c r="N55" s="179">
        <v>1017</v>
      </c>
      <c r="O55" s="131" t="s">
        <v>424</v>
      </c>
      <c r="P55" s="179">
        <v>520</v>
      </c>
      <c r="Q55" s="128"/>
      <c r="R55" s="197" t="s">
        <v>317</v>
      </c>
    </row>
    <row r="56" spans="4:18" ht="24" customHeight="1">
      <c r="D56" s="120" t="s">
        <v>213</v>
      </c>
      <c r="E56" s="120" t="s">
        <v>346</v>
      </c>
      <c r="F56" s="197" t="s">
        <v>202</v>
      </c>
      <c r="G56" s="79">
        <f t="shared" si="0"/>
        <v>137</v>
      </c>
      <c r="H56" s="66"/>
      <c r="I56" s="127"/>
      <c r="J56" s="179"/>
      <c r="K56" s="127"/>
      <c r="L56" s="179">
        <v>137</v>
      </c>
      <c r="M56" s="131" t="s">
        <v>416</v>
      </c>
      <c r="N56" s="179"/>
      <c r="O56" s="197" t="s">
        <v>372</v>
      </c>
      <c r="P56" s="179"/>
      <c r="Q56" s="128"/>
      <c r="R56" s="174">
        <v>1</v>
      </c>
    </row>
    <row r="57" spans="4:18" ht="24" customHeight="1">
      <c r="D57" s="120" t="s">
        <v>347</v>
      </c>
      <c r="E57" s="120" t="s">
        <v>333</v>
      </c>
      <c r="F57" s="197" t="s">
        <v>226</v>
      </c>
      <c r="G57" s="79">
        <f t="shared" si="0"/>
        <v>270</v>
      </c>
      <c r="H57" s="66"/>
      <c r="I57" s="127"/>
      <c r="J57" s="179"/>
      <c r="K57" s="127"/>
      <c r="L57" s="179">
        <v>370</v>
      </c>
      <c r="M57" s="131" t="s">
        <v>417</v>
      </c>
      <c r="N57" s="179">
        <v>350</v>
      </c>
      <c r="O57" s="131" t="s">
        <v>425</v>
      </c>
      <c r="P57" s="179">
        <v>270</v>
      </c>
      <c r="Q57" s="128"/>
      <c r="R57" s="197" t="s">
        <v>317</v>
      </c>
    </row>
    <row r="58" spans="4:18" ht="24" customHeight="1">
      <c r="D58" s="120" t="s">
        <v>347</v>
      </c>
      <c r="E58" s="120" t="s">
        <v>334</v>
      </c>
      <c r="F58" s="197" t="s">
        <v>226</v>
      </c>
      <c r="G58" s="79">
        <f t="shared" si="0"/>
        <v>290</v>
      </c>
      <c r="H58" s="66"/>
      <c r="I58" s="127"/>
      <c r="J58" s="179"/>
      <c r="K58" s="127"/>
      <c r="L58" s="179">
        <v>400</v>
      </c>
      <c r="M58" s="131" t="s">
        <v>417</v>
      </c>
      <c r="N58" s="179">
        <v>370</v>
      </c>
      <c r="O58" s="131" t="s">
        <v>425</v>
      </c>
      <c r="P58" s="179">
        <v>290</v>
      </c>
      <c r="Q58" s="128"/>
      <c r="R58" s="197" t="s">
        <v>317</v>
      </c>
    </row>
    <row r="59" spans="4:18" ht="24" customHeight="1">
      <c r="D59" s="120" t="s">
        <v>347</v>
      </c>
      <c r="E59" s="120" t="s">
        <v>335</v>
      </c>
      <c r="F59" s="197" t="s">
        <v>226</v>
      </c>
      <c r="G59" s="79">
        <f t="shared" si="0"/>
        <v>320</v>
      </c>
      <c r="H59" s="66"/>
      <c r="I59" s="127"/>
      <c r="J59" s="179"/>
      <c r="K59" s="127"/>
      <c r="L59" s="179">
        <v>430</v>
      </c>
      <c r="M59" s="131" t="s">
        <v>417</v>
      </c>
      <c r="N59" s="179">
        <v>400</v>
      </c>
      <c r="O59" s="131" t="s">
        <v>425</v>
      </c>
      <c r="P59" s="179">
        <v>320</v>
      </c>
      <c r="Q59" s="128"/>
      <c r="R59" s="174">
        <v>1</v>
      </c>
    </row>
    <row r="60" spans="4:18" ht="24" customHeight="1">
      <c r="D60" s="120" t="s">
        <v>347</v>
      </c>
      <c r="E60" s="120" t="s">
        <v>336</v>
      </c>
      <c r="F60" s="197" t="s">
        <v>226</v>
      </c>
      <c r="G60" s="79">
        <f t="shared" si="0"/>
        <v>460</v>
      </c>
      <c r="H60" s="66"/>
      <c r="I60" s="127"/>
      <c r="J60" s="179"/>
      <c r="K60" s="127"/>
      <c r="L60" s="179">
        <v>620</v>
      </c>
      <c r="M60" s="131" t="s">
        <v>417</v>
      </c>
      <c r="N60" s="179">
        <v>580</v>
      </c>
      <c r="O60" s="131" t="s">
        <v>425</v>
      </c>
      <c r="P60" s="179">
        <v>460</v>
      </c>
      <c r="Q60" s="128"/>
      <c r="R60" s="197" t="s">
        <v>317</v>
      </c>
    </row>
    <row r="61" spans="4:18" ht="24" customHeight="1">
      <c r="D61" s="120" t="s">
        <v>352</v>
      </c>
      <c r="E61" s="120" t="s">
        <v>353</v>
      </c>
      <c r="F61" s="197" t="s">
        <v>354</v>
      </c>
      <c r="G61" s="79">
        <f t="shared" si="0"/>
        <v>2</v>
      </c>
      <c r="H61" s="66"/>
      <c r="I61" s="127"/>
      <c r="J61" s="179"/>
      <c r="K61" s="127"/>
      <c r="L61" s="179">
        <v>2</v>
      </c>
      <c r="M61" s="131" t="s">
        <v>418</v>
      </c>
      <c r="N61" s="179">
        <v>2</v>
      </c>
      <c r="O61" s="131" t="s">
        <v>373</v>
      </c>
      <c r="P61" s="179">
        <v>10</v>
      </c>
      <c r="Q61" s="128"/>
      <c r="R61" s="197" t="s">
        <v>317</v>
      </c>
    </row>
    <row r="62" spans="4:18" ht="24" customHeight="1">
      <c r="D62" s="120" t="s">
        <v>355</v>
      </c>
      <c r="E62" s="120" t="s">
        <v>82</v>
      </c>
      <c r="F62" s="197" t="s">
        <v>354</v>
      </c>
      <c r="G62" s="79">
        <f t="shared" si="0"/>
        <v>15</v>
      </c>
      <c r="H62" s="66"/>
      <c r="I62" s="127"/>
      <c r="J62" s="179"/>
      <c r="K62" s="127"/>
      <c r="L62" s="179">
        <v>15</v>
      </c>
      <c r="M62" s="131" t="s">
        <v>418</v>
      </c>
      <c r="N62" s="179">
        <v>21</v>
      </c>
      <c r="O62" s="131" t="s">
        <v>373</v>
      </c>
      <c r="P62" s="179"/>
      <c r="Q62" s="128"/>
      <c r="R62" s="174">
        <v>1</v>
      </c>
    </row>
    <row r="63" spans="4:18" ht="24" customHeight="1">
      <c r="D63" s="120" t="s">
        <v>356</v>
      </c>
      <c r="E63" s="120" t="s">
        <v>357</v>
      </c>
      <c r="F63" s="197" t="s">
        <v>226</v>
      </c>
      <c r="G63" s="79">
        <f t="shared" si="0"/>
        <v>6400</v>
      </c>
      <c r="H63" s="66"/>
      <c r="I63" s="127"/>
      <c r="J63" s="179"/>
      <c r="K63" s="127"/>
      <c r="L63" s="179">
        <v>6400</v>
      </c>
      <c r="M63" s="131" t="s">
        <v>374</v>
      </c>
      <c r="N63" s="179">
        <v>7800</v>
      </c>
      <c r="O63" s="131" t="s">
        <v>426</v>
      </c>
      <c r="P63" s="179">
        <v>7500</v>
      </c>
      <c r="Q63" s="128"/>
      <c r="R63" s="197" t="s">
        <v>317</v>
      </c>
    </row>
    <row r="64" spans="4:18" ht="24" customHeight="1">
      <c r="D64" s="120" t="s">
        <v>358</v>
      </c>
      <c r="E64" s="120" t="s">
        <v>359</v>
      </c>
      <c r="F64" s="197" t="s">
        <v>226</v>
      </c>
      <c r="G64" s="79">
        <f t="shared" si="0"/>
        <v>1930</v>
      </c>
      <c r="H64" s="66"/>
      <c r="I64" s="127"/>
      <c r="J64" s="179"/>
      <c r="K64" s="127"/>
      <c r="L64" s="179">
        <v>9600</v>
      </c>
      <c r="M64" s="131" t="s">
        <v>375</v>
      </c>
      <c r="N64" s="179">
        <v>12000</v>
      </c>
      <c r="O64" s="131" t="s">
        <v>427</v>
      </c>
      <c r="P64" s="179">
        <v>1930</v>
      </c>
      <c r="Q64" s="128"/>
      <c r="R64" s="197" t="s">
        <v>317</v>
      </c>
    </row>
    <row r="65" spans="4:18" ht="24" customHeight="1">
      <c r="D65" s="120" t="s">
        <v>360</v>
      </c>
      <c r="E65" s="120" t="s">
        <v>361</v>
      </c>
      <c r="F65" s="197" t="s">
        <v>362</v>
      </c>
      <c r="G65" s="79">
        <f t="shared" si="0"/>
        <v>87</v>
      </c>
      <c r="H65" s="66"/>
      <c r="I65" s="127"/>
      <c r="J65" s="179"/>
      <c r="K65" s="127"/>
      <c r="L65" s="179"/>
      <c r="M65" s="197" t="s">
        <v>372</v>
      </c>
      <c r="N65" s="179">
        <v>3100</v>
      </c>
      <c r="O65" s="131" t="s">
        <v>428</v>
      </c>
      <c r="P65" s="179">
        <v>87</v>
      </c>
      <c r="Q65" s="128"/>
      <c r="R65" s="174">
        <v>1</v>
      </c>
    </row>
    <row r="66" spans="4:18" ht="24" customHeight="1">
      <c r="D66" s="120" t="s">
        <v>363</v>
      </c>
      <c r="E66" s="120" t="s">
        <v>82</v>
      </c>
      <c r="F66" s="197" t="s">
        <v>364</v>
      </c>
      <c r="G66" s="79">
        <f t="shared" si="0"/>
        <v>105</v>
      </c>
      <c r="H66" s="66"/>
      <c r="I66" s="127"/>
      <c r="J66" s="179"/>
      <c r="K66" s="127"/>
      <c r="L66" s="179">
        <v>105</v>
      </c>
      <c r="M66" s="131" t="s">
        <v>419</v>
      </c>
      <c r="N66" s="179">
        <v>105</v>
      </c>
      <c r="O66" s="131" t="s">
        <v>429</v>
      </c>
      <c r="P66" s="179">
        <v>1617</v>
      </c>
      <c r="Q66" s="128"/>
      <c r="R66" s="197" t="s">
        <v>317</v>
      </c>
    </row>
    <row r="67" spans="4:18" ht="24" customHeight="1">
      <c r="D67" s="120" t="s">
        <v>365</v>
      </c>
      <c r="E67" s="120" t="s">
        <v>333</v>
      </c>
      <c r="F67" s="197" t="s">
        <v>16</v>
      </c>
      <c r="G67" s="79">
        <f t="shared" si="0"/>
        <v>1650</v>
      </c>
      <c r="H67" s="66"/>
      <c r="I67" s="127"/>
      <c r="J67" s="179"/>
      <c r="K67" s="127"/>
      <c r="L67" s="179"/>
      <c r="M67" s="197" t="s">
        <v>372</v>
      </c>
      <c r="N67" s="179">
        <v>2033</v>
      </c>
      <c r="O67" s="131" t="s">
        <v>430</v>
      </c>
      <c r="P67" s="179">
        <v>1650</v>
      </c>
      <c r="Q67" s="128"/>
      <c r="R67" s="197" t="s">
        <v>317</v>
      </c>
    </row>
    <row r="68" spans="4:18" ht="24" customHeight="1">
      <c r="D68" s="120" t="s">
        <v>366</v>
      </c>
      <c r="E68" s="120" t="s">
        <v>367</v>
      </c>
      <c r="F68" s="197" t="s">
        <v>368</v>
      </c>
      <c r="G68" s="79">
        <f t="shared" si="0"/>
        <v>300</v>
      </c>
      <c r="H68" s="66"/>
      <c r="I68" s="127"/>
      <c r="J68" s="179"/>
      <c r="K68" s="127"/>
      <c r="L68" s="179"/>
      <c r="M68" s="197" t="s">
        <v>372</v>
      </c>
      <c r="N68" s="179"/>
      <c r="O68" s="197" t="s">
        <v>372</v>
      </c>
      <c r="P68" s="179">
        <v>300</v>
      </c>
      <c r="Q68" s="128"/>
      <c r="R68" s="174">
        <v>1</v>
      </c>
    </row>
    <row r="69" spans="4:18" ht="24" customHeight="1">
      <c r="D69" s="120" t="s">
        <v>369</v>
      </c>
      <c r="E69" s="120" t="s">
        <v>370</v>
      </c>
      <c r="F69" s="197" t="s">
        <v>16</v>
      </c>
      <c r="G69" s="79">
        <f t="shared" si="0"/>
        <v>360</v>
      </c>
      <c r="H69" s="66"/>
      <c r="I69" s="127"/>
      <c r="J69" s="179"/>
      <c r="K69" s="127"/>
      <c r="L69" s="179">
        <v>360</v>
      </c>
      <c r="M69" s="131" t="s">
        <v>420</v>
      </c>
      <c r="N69" s="179"/>
      <c r="O69" s="197" t="s">
        <v>372</v>
      </c>
      <c r="P69" s="179">
        <v>1804</v>
      </c>
      <c r="Q69" s="128"/>
      <c r="R69" s="197" t="s">
        <v>317</v>
      </c>
    </row>
    <row r="70" spans="4:18" ht="24" customHeight="1">
      <c r="D70" s="120" t="s">
        <v>365</v>
      </c>
      <c r="E70" s="120" t="s">
        <v>334</v>
      </c>
      <c r="F70" s="197" t="s">
        <v>16</v>
      </c>
      <c r="G70" s="79">
        <f t="shared" si="0"/>
        <v>1969</v>
      </c>
      <c r="H70" s="66"/>
      <c r="I70" s="127"/>
      <c r="J70" s="179"/>
      <c r="K70" s="127"/>
      <c r="L70" s="179"/>
      <c r="M70" s="197" t="s">
        <v>372</v>
      </c>
      <c r="N70" s="179">
        <v>2261</v>
      </c>
      <c r="O70" s="131" t="s">
        <v>430</v>
      </c>
      <c r="P70" s="179">
        <v>1969</v>
      </c>
      <c r="Q70" s="128"/>
      <c r="R70" s="197" t="s">
        <v>317</v>
      </c>
    </row>
    <row r="71" spans="4:18" ht="24" customHeight="1">
      <c r="D71" s="120" t="s">
        <v>365</v>
      </c>
      <c r="E71" s="120" t="s">
        <v>335</v>
      </c>
      <c r="F71" s="197" t="s">
        <v>16</v>
      </c>
      <c r="G71" s="79">
        <f t="shared" si="0"/>
        <v>2178</v>
      </c>
      <c r="H71" s="66"/>
      <c r="I71" s="127"/>
      <c r="J71" s="179"/>
      <c r="K71" s="127"/>
      <c r="L71" s="179"/>
      <c r="M71" s="197" t="s">
        <v>372</v>
      </c>
      <c r="N71" s="179">
        <v>2462</v>
      </c>
      <c r="O71" s="131" t="s">
        <v>430</v>
      </c>
      <c r="P71" s="179">
        <v>2178</v>
      </c>
      <c r="Q71" s="128"/>
      <c r="R71" s="174">
        <v>1</v>
      </c>
    </row>
    <row r="72" spans="4:18" ht="24" customHeight="1">
      <c r="D72" s="120" t="s">
        <v>365</v>
      </c>
      <c r="E72" s="120" t="s">
        <v>336</v>
      </c>
      <c r="F72" s="197" t="s">
        <v>16</v>
      </c>
      <c r="G72" s="79">
        <f t="shared" si="0"/>
        <v>2732</v>
      </c>
      <c r="H72" s="66"/>
      <c r="I72" s="127"/>
      <c r="J72" s="179"/>
      <c r="K72" s="127"/>
      <c r="L72" s="179"/>
      <c r="M72" s="197" t="s">
        <v>372</v>
      </c>
      <c r="N72" s="179">
        <v>2732</v>
      </c>
      <c r="O72" s="131" t="s">
        <v>430</v>
      </c>
      <c r="P72" s="179"/>
      <c r="Q72" s="128"/>
      <c r="R72" s="197" t="s">
        <v>317</v>
      </c>
    </row>
  </sheetData>
  <mergeCells count="15">
    <mergeCell ref="R2:R3"/>
    <mergeCell ref="D1:K1"/>
    <mergeCell ref="L1:Q1"/>
    <mergeCell ref="A2:A3"/>
    <mergeCell ref="B2:B3"/>
    <mergeCell ref="C2:C3"/>
    <mergeCell ref="D2:D3"/>
    <mergeCell ref="E2:E3"/>
    <mergeCell ref="F2:F3"/>
    <mergeCell ref="G2:G3"/>
    <mergeCell ref="J2:K2"/>
    <mergeCell ref="L2:M2"/>
    <mergeCell ref="N2:O2"/>
    <mergeCell ref="P2:Q2"/>
    <mergeCell ref="H2:I2"/>
  </mergeCells>
  <phoneticPr fontId="4" type="noConversion"/>
  <printOptions horizontalCentered="1"/>
  <pageMargins left="0.19685039370078741" right="0.19685039370078741" top="0.59055118110236227" bottom="0.3937007874015748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9</vt:i4>
      </vt:variant>
    </vt:vector>
  </HeadingPairs>
  <TitlesOfParts>
    <vt:vector size="19" baseType="lpstr">
      <vt:lpstr>갑지</vt:lpstr>
      <vt:lpstr>원가</vt:lpstr>
      <vt:lpstr>집계표</vt:lpstr>
      <vt:lpstr>내역서</vt:lpstr>
      <vt:lpstr>노임근거</vt:lpstr>
      <vt:lpstr>산출서</vt:lpstr>
      <vt:lpstr>일대목차</vt:lpstr>
      <vt:lpstr>일위대가</vt:lpstr>
      <vt:lpstr>일위노임</vt:lpstr>
      <vt:lpstr>단가조사</vt:lpstr>
      <vt:lpstr>갑지!Print_Area</vt:lpstr>
      <vt:lpstr>내역서!Print_Area</vt:lpstr>
      <vt:lpstr>노임근거!Print_Area</vt:lpstr>
      <vt:lpstr>단가조사!Print_Area</vt:lpstr>
      <vt:lpstr>산출서!Print_Area</vt:lpstr>
      <vt:lpstr>일위노임!Print_Area</vt:lpstr>
      <vt:lpstr>일위대가!Print_Area</vt:lpstr>
      <vt:lpstr>집계표!Print_Area</vt:lpstr>
      <vt:lpstr>내역서!Print_Titles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</dc:creator>
  <cp:lastModifiedBy>User_3</cp:lastModifiedBy>
  <cp:lastPrinted>2019-08-08T08:08:57Z</cp:lastPrinted>
  <dcterms:created xsi:type="dcterms:W3CDTF">2013-08-19T01:22:40Z</dcterms:created>
  <dcterms:modified xsi:type="dcterms:W3CDTF">2019-08-08T10:06:34Z</dcterms:modified>
</cp:coreProperties>
</file>