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20" windowWidth="28035" windowHeight="13920"/>
  </bookViews>
  <sheets>
    <sheet name="원가계산서" sheetId="3" r:id="rId1"/>
    <sheet name="공종별집계표" sheetId="8" r:id="rId2"/>
    <sheet name="공종별내역서" sheetId="7" r:id="rId3"/>
    <sheet name="일위대가목록" sheetId="6" r:id="rId4"/>
    <sheet name="일위대가" sheetId="5" r:id="rId5"/>
    <sheet name="단가대비표" sheetId="4" r:id="rId6"/>
    <sheet name=" 공사설정 " sheetId="2" r:id="rId7"/>
    <sheet name="Sheet1" sheetId="1" r:id="rId8"/>
  </sheets>
  <definedNames>
    <definedName name="_xlnm.Print_Area" localSheetId="2">공종별내역서!$A$1:$M$263</definedName>
    <definedName name="_xlnm.Print_Area" localSheetId="1">공종별집계표!$A$1:$M$29</definedName>
    <definedName name="_xlnm.Print_Area" localSheetId="5">단가대비표!$A$1:$X$113</definedName>
    <definedName name="_xlnm.Print_Area" localSheetId="4">일위대가!$A$1:$M$437</definedName>
    <definedName name="_xlnm.Print_Area" localSheetId="3">일위대가목록!$A$1:$J$71</definedName>
    <definedName name="_xlnm.Print_Titles" localSheetId="2">공종별내역서!$1:$3</definedName>
    <definedName name="_xlnm.Print_Titles" localSheetId="1">공종별집계표!$1:$4</definedName>
    <definedName name="_xlnm.Print_Titles" localSheetId="5">단가대비표!$1:$4</definedName>
    <definedName name="_xlnm.Print_Titles" localSheetId="0">원가계산서!$1:$3</definedName>
    <definedName name="_xlnm.Print_Titles" localSheetId="4">일위대가!$1:$3</definedName>
    <definedName name="_xlnm.Print_Titles" localSheetId="3">일위대가목록!$1:$3</definedName>
  </definedNames>
  <calcPr calcId="125725" iterate="1"/>
</workbook>
</file>

<file path=xl/calcChain.xml><?xml version="1.0" encoding="utf-8"?>
<calcChain xmlns="http://schemas.openxmlformats.org/spreadsheetml/2006/main">
  <c r="I239" i="7"/>
  <c r="G239"/>
  <c r="E239"/>
  <c r="I214"/>
  <c r="G214"/>
  <c r="E214"/>
  <c r="I213"/>
  <c r="G213"/>
  <c r="E213"/>
  <c r="I191"/>
  <c r="G191"/>
  <c r="E191"/>
  <c r="I161"/>
  <c r="G161"/>
  <c r="E161"/>
  <c r="I160"/>
  <c r="G160"/>
  <c r="E160"/>
  <c r="I159"/>
  <c r="G159"/>
  <c r="E159"/>
  <c r="I158"/>
  <c r="G158"/>
  <c r="E158"/>
  <c r="I157"/>
  <c r="G157"/>
  <c r="E157"/>
  <c r="I156"/>
  <c r="G156"/>
  <c r="E156"/>
  <c r="I155"/>
  <c r="G155"/>
  <c r="E155"/>
  <c r="I154"/>
  <c r="G154"/>
  <c r="E154"/>
  <c r="I153"/>
  <c r="G153"/>
  <c r="E153"/>
  <c r="I152"/>
  <c r="G152"/>
  <c r="E152"/>
  <c r="I151"/>
  <c r="G151"/>
  <c r="E151"/>
  <c r="I150"/>
  <c r="G150"/>
  <c r="E150"/>
  <c r="I149"/>
  <c r="G149"/>
  <c r="E149"/>
  <c r="I148"/>
  <c r="G148"/>
  <c r="E148"/>
  <c r="I147"/>
  <c r="G147"/>
  <c r="E147"/>
  <c r="I146"/>
  <c r="G146"/>
  <c r="E146"/>
  <c r="I145"/>
  <c r="G145"/>
  <c r="E145"/>
  <c r="I144"/>
  <c r="G144"/>
  <c r="I143"/>
  <c r="G143"/>
  <c r="I142"/>
  <c r="G142"/>
  <c r="I141"/>
  <c r="G141"/>
  <c r="I140"/>
  <c r="G140"/>
  <c r="I139"/>
  <c r="G139"/>
  <c r="I138"/>
  <c r="G138"/>
  <c r="I137"/>
  <c r="G137"/>
  <c r="I136"/>
  <c r="G136"/>
  <c r="I135"/>
  <c r="G135"/>
  <c r="E135"/>
  <c r="I115"/>
  <c r="G115"/>
  <c r="E115"/>
  <c r="I96"/>
  <c r="G96"/>
  <c r="E96"/>
  <c r="I95"/>
  <c r="G95"/>
  <c r="E95"/>
  <c r="I91"/>
  <c r="G91"/>
  <c r="E91"/>
  <c r="I90"/>
  <c r="G90"/>
  <c r="E90"/>
  <c r="I436" i="5"/>
  <c r="G436"/>
  <c r="E436"/>
  <c r="I431"/>
  <c r="G431"/>
  <c r="E431"/>
  <c r="I430"/>
  <c r="G430"/>
  <c r="E430"/>
  <c r="I426"/>
  <c r="G426"/>
  <c r="E426"/>
  <c r="I425"/>
  <c r="G425"/>
  <c r="E425"/>
  <c r="I424"/>
  <c r="G424"/>
  <c r="E424"/>
  <c r="I423"/>
  <c r="J423" s="1"/>
  <c r="G423"/>
  <c r="E423"/>
  <c r="I422"/>
  <c r="G422"/>
  <c r="E422"/>
  <c r="I421"/>
  <c r="G421"/>
  <c r="E421"/>
  <c r="I416"/>
  <c r="G416"/>
  <c r="E416"/>
  <c r="I415"/>
  <c r="G415"/>
  <c r="E415"/>
  <c r="I406"/>
  <c r="G406"/>
  <c r="E406"/>
  <c r="I405"/>
  <c r="G405"/>
  <c r="E405"/>
  <c r="I400"/>
  <c r="G400"/>
  <c r="E400"/>
  <c r="I399"/>
  <c r="G399"/>
  <c r="E399"/>
  <c r="I394"/>
  <c r="G394"/>
  <c r="E394"/>
  <c r="I393"/>
  <c r="G393"/>
  <c r="E393"/>
  <c r="I389"/>
  <c r="G389"/>
  <c r="E389"/>
  <c r="I384"/>
  <c r="G384"/>
  <c r="E384"/>
  <c r="I383"/>
  <c r="G383"/>
  <c r="E383"/>
  <c r="I378"/>
  <c r="G378"/>
  <c r="E378"/>
  <c r="I377"/>
  <c r="G377"/>
  <c r="E377"/>
  <c r="I372"/>
  <c r="G372"/>
  <c r="E372"/>
  <c r="I371"/>
  <c r="G371"/>
  <c r="E371"/>
  <c r="I366"/>
  <c r="G366"/>
  <c r="E366"/>
  <c r="I365"/>
  <c r="G365"/>
  <c r="E365"/>
  <c r="I360"/>
  <c r="G360"/>
  <c r="E360"/>
  <c r="I359"/>
  <c r="G359"/>
  <c r="E359"/>
  <c r="I355"/>
  <c r="G355"/>
  <c r="E355"/>
  <c r="I354"/>
  <c r="G354"/>
  <c r="E354"/>
  <c r="I353"/>
  <c r="G353"/>
  <c r="E353"/>
  <c r="I352"/>
  <c r="G352"/>
  <c r="E352"/>
  <c r="I347"/>
  <c r="G347"/>
  <c r="E347"/>
  <c r="I346"/>
  <c r="G346"/>
  <c r="E346"/>
  <c r="I342"/>
  <c r="G342"/>
  <c r="E342"/>
  <c r="I341"/>
  <c r="G341"/>
  <c r="E341"/>
  <c r="I336"/>
  <c r="G336"/>
  <c r="E336"/>
  <c r="I335"/>
  <c r="G335"/>
  <c r="E335"/>
  <c r="I331"/>
  <c r="G331"/>
  <c r="E331"/>
  <c r="I316"/>
  <c r="G316"/>
  <c r="E316"/>
  <c r="I315"/>
  <c r="G315"/>
  <c r="E315"/>
  <c r="I314"/>
  <c r="G314"/>
  <c r="E314"/>
  <c r="I313"/>
  <c r="G313"/>
  <c r="E313"/>
  <c r="I312"/>
  <c r="G312"/>
  <c r="E312"/>
  <c r="I310"/>
  <c r="G310"/>
  <c r="E310"/>
  <c r="I309"/>
  <c r="G309"/>
  <c r="E309"/>
  <c r="I308"/>
  <c r="G308"/>
  <c r="E308"/>
  <c r="I303"/>
  <c r="G303"/>
  <c r="E303"/>
  <c r="I302"/>
  <c r="G302"/>
  <c r="E302"/>
  <c r="I301"/>
  <c r="G301"/>
  <c r="E301"/>
  <c r="I300"/>
  <c r="G300"/>
  <c r="E300"/>
  <c r="I299"/>
  <c r="G299"/>
  <c r="E299"/>
  <c r="I297"/>
  <c r="G297"/>
  <c r="E297"/>
  <c r="I296"/>
  <c r="G296"/>
  <c r="E296"/>
  <c r="I295"/>
  <c r="G295"/>
  <c r="E295"/>
  <c r="I291"/>
  <c r="G291"/>
  <c r="E291"/>
  <c r="I290"/>
  <c r="G290"/>
  <c r="E290"/>
  <c r="I286"/>
  <c r="G286"/>
  <c r="E286"/>
  <c r="I285"/>
  <c r="G285"/>
  <c r="E285"/>
  <c r="I280"/>
  <c r="G280"/>
  <c r="E280"/>
  <c r="I279"/>
  <c r="G279"/>
  <c r="E279"/>
  <c r="I274"/>
  <c r="G274"/>
  <c r="E274"/>
  <c r="I273"/>
  <c r="G273"/>
  <c r="E273"/>
  <c r="I268"/>
  <c r="G268"/>
  <c r="E268"/>
  <c r="I267"/>
  <c r="G267"/>
  <c r="E267"/>
  <c r="I258"/>
  <c r="G258"/>
  <c r="E258"/>
  <c r="I257"/>
  <c r="G257"/>
  <c r="E257"/>
  <c r="I256"/>
  <c r="G256"/>
  <c r="I251"/>
  <c r="G251"/>
  <c r="E251"/>
  <c r="I250"/>
  <c r="G250"/>
  <c r="E250"/>
  <c r="I249"/>
  <c r="G249"/>
  <c r="E249"/>
  <c r="F249" s="1"/>
  <c r="I245"/>
  <c r="G245"/>
  <c r="E245"/>
  <c r="I243"/>
  <c r="G243"/>
  <c r="E243"/>
  <c r="I239"/>
  <c r="G239"/>
  <c r="E239"/>
  <c r="I235"/>
  <c r="G235"/>
  <c r="E235"/>
  <c r="I233"/>
  <c r="G233"/>
  <c r="E233"/>
  <c r="I232"/>
  <c r="G232"/>
  <c r="E232"/>
  <c r="I227"/>
  <c r="G227"/>
  <c r="E227"/>
  <c r="I226"/>
  <c r="G226"/>
  <c r="E226"/>
  <c r="I225"/>
  <c r="G225"/>
  <c r="E225"/>
  <c r="I224"/>
  <c r="G224"/>
  <c r="E224"/>
  <c r="I220"/>
  <c r="G220"/>
  <c r="H220" s="1"/>
  <c r="H221" s="1"/>
  <c r="F36" i="6" s="1"/>
  <c r="G113" i="7" s="1"/>
  <c r="H113" s="1"/>
  <c r="I215" i="5"/>
  <c r="G215"/>
  <c r="E215"/>
  <c r="I211"/>
  <c r="G211"/>
  <c r="E211"/>
  <c r="I209"/>
  <c r="G209"/>
  <c r="E209"/>
  <c r="I203"/>
  <c r="G203"/>
  <c r="E203"/>
  <c r="I198"/>
  <c r="G198"/>
  <c r="E198"/>
  <c r="I197"/>
  <c r="G197"/>
  <c r="E197"/>
  <c r="I196"/>
  <c r="G196"/>
  <c r="E196"/>
  <c r="I195"/>
  <c r="G195"/>
  <c r="E195"/>
  <c r="I194"/>
  <c r="G194"/>
  <c r="E194"/>
  <c r="I193"/>
  <c r="G193"/>
  <c r="E193"/>
  <c r="I192"/>
  <c r="G192"/>
  <c r="E192"/>
  <c r="I191"/>
  <c r="G191"/>
  <c r="E191"/>
  <c r="I190"/>
  <c r="G190"/>
  <c r="E190"/>
  <c r="I186"/>
  <c r="G186"/>
  <c r="E186"/>
  <c r="I182"/>
  <c r="G182"/>
  <c r="E182"/>
  <c r="I178"/>
  <c r="G178"/>
  <c r="E178"/>
  <c r="I174"/>
  <c r="G174"/>
  <c r="E174"/>
  <c r="I170"/>
  <c r="G170"/>
  <c r="I165"/>
  <c r="G165"/>
  <c r="E165"/>
  <c r="I160"/>
  <c r="G160"/>
  <c r="E160"/>
  <c r="I156"/>
  <c r="G156"/>
  <c r="E156"/>
  <c r="I155"/>
  <c r="G155"/>
  <c r="E155"/>
  <c r="I154"/>
  <c r="G154"/>
  <c r="E154"/>
  <c r="I150"/>
  <c r="G150"/>
  <c r="E150"/>
  <c r="I149"/>
  <c r="G149"/>
  <c r="E149"/>
  <c r="I148"/>
  <c r="G148"/>
  <c r="E148"/>
  <c r="I147"/>
  <c r="G147"/>
  <c r="E147"/>
  <c r="I146"/>
  <c r="G146"/>
  <c r="E146"/>
  <c r="I141"/>
  <c r="G141"/>
  <c r="E141"/>
  <c r="I140"/>
  <c r="G140"/>
  <c r="E140"/>
  <c r="I135"/>
  <c r="G135"/>
  <c r="E135"/>
  <c r="I130"/>
  <c r="G130"/>
  <c r="E130"/>
  <c r="I125"/>
  <c r="G125"/>
  <c r="E125"/>
  <c r="I120"/>
  <c r="G120"/>
  <c r="E120"/>
  <c r="I114"/>
  <c r="G114"/>
  <c r="I108"/>
  <c r="G108"/>
  <c r="I102"/>
  <c r="G102"/>
  <c r="I96"/>
  <c r="G96"/>
  <c r="I91"/>
  <c r="G91"/>
  <c r="E91"/>
  <c r="I90"/>
  <c r="G90"/>
  <c r="E90"/>
  <c r="I85"/>
  <c r="G85"/>
  <c r="E85"/>
  <c r="I79"/>
  <c r="G79"/>
  <c r="E79"/>
  <c r="I76"/>
  <c r="G76"/>
  <c r="E76"/>
  <c r="I70"/>
  <c r="G70"/>
  <c r="E70"/>
  <c r="I67"/>
  <c r="G67"/>
  <c r="E67"/>
  <c r="I61"/>
  <c r="G61"/>
  <c r="E61"/>
  <c r="I58"/>
  <c r="G58"/>
  <c r="E58"/>
  <c r="I52"/>
  <c r="G52"/>
  <c r="E52"/>
  <c r="I49"/>
  <c r="G49"/>
  <c r="E49"/>
  <c r="I43"/>
  <c r="G43"/>
  <c r="E43"/>
  <c r="I40"/>
  <c r="G40"/>
  <c r="E40"/>
  <c r="I36"/>
  <c r="G36"/>
  <c r="E36"/>
  <c r="I32"/>
  <c r="G32"/>
  <c r="E32"/>
  <c r="I27"/>
  <c r="G27"/>
  <c r="I26"/>
  <c r="G26"/>
  <c r="E26"/>
  <c r="I25"/>
  <c r="G25"/>
  <c r="E25"/>
  <c r="I24"/>
  <c r="G24"/>
  <c r="E24"/>
  <c r="I23"/>
  <c r="G23"/>
  <c r="E23"/>
  <c r="I22"/>
  <c r="G22"/>
  <c r="E22"/>
  <c r="I21"/>
  <c r="G21"/>
  <c r="E21"/>
  <c r="I20"/>
  <c r="G20"/>
  <c r="E20"/>
  <c r="I19"/>
  <c r="G19"/>
  <c r="E19"/>
  <c r="I18"/>
  <c r="G18"/>
  <c r="E18"/>
  <c r="I13"/>
  <c r="G13"/>
  <c r="I12"/>
  <c r="G12"/>
  <c r="E12"/>
  <c r="I11"/>
  <c r="G11"/>
  <c r="E11"/>
  <c r="I10"/>
  <c r="G10"/>
  <c r="E10"/>
  <c r="I9"/>
  <c r="G9"/>
  <c r="E9"/>
  <c r="I8"/>
  <c r="G8"/>
  <c r="E8"/>
  <c r="I7"/>
  <c r="G7"/>
  <c r="E7"/>
  <c r="I6"/>
  <c r="G6"/>
  <c r="E6"/>
  <c r="I5"/>
  <c r="G5"/>
  <c r="E5"/>
  <c r="O113" i="4"/>
  <c r="O112"/>
  <c r="O111"/>
  <c r="O110"/>
  <c r="O109"/>
  <c r="O108"/>
  <c r="O107"/>
  <c r="O106"/>
  <c r="O105"/>
  <c r="O104"/>
  <c r="O103"/>
  <c r="O102"/>
  <c r="O101"/>
  <c r="O100"/>
  <c r="O99"/>
  <c r="O98"/>
  <c r="O97"/>
  <c r="O96"/>
  <c r="O95"/>
  <c r="O94"/>
  <c r="O93"/>
  <c r="O92"/>
  <c r="O91"/>
  <c r="O90"/>
  <c r="O89"/>
  <c r="O88"/>
  <c r="O87"/>
  <c r="O86"/>
  <c r="V72"/>
  <c r="O70"/>
  <c r="O69"/>
  <c r="O68"/>
  <c r="O67"/>
  <c r="O66"/>
  <c r="V64"/>
  <c r="V63"/>
  <c r="V62"/>
  <c r="O61"/>
  <c r="O60"/>
  <c r="O59"/>
  <c r="O58"/>
  <c r="O57"/>
  <c r="O56"/>
  <c r="O55"/>
  <c r="O54"/>
  <c r="O53"/>
  <c r="O52"/>
  <c r="O51"/>
  <c r="O50"/>
  <c r="E13" i="5" s="1"/>
  <c r="O49" i="4"/>
  <c r="O48"/>
  <c r="O47"/>
  <c r="O46"/>
  <c r="O45"/>
  <c r="O44"/>
  <c r="O43"/>
  <c r="O42"/>
  <c r="O41"/>
  <c r="O40"/>
  <c r="O39"/>
  <c r="O38"/>
  <c r="O37"/>
  <c r="O36"/>
  <c r="O35"/>
  <c r="O34"/>
  <c r="O33"/>
  <c r="E220" i="5" s="1"/>
  <c r="F220" s="1"/>
  <c r="F221" s="1"/>
  <c r="O32" i="4"/>
  <c r="O31"/>
  <c r="O30"/>
  <c r="O29"/>
  <c r="O28"/>
  <c r="O27"/>
  <c r="O26"/>
  <c r="O25"/>
  <c r="O24"/>
  <c r="O23"/>
  <c r="O22"/>
  <c r="O21"/>
  <c r="O20"/>
  <c r="O19"/>
  <c r="O18"/>
  <c r="E170" i="5" s="1"/>
  <c r="E96"/>
  <c r="O16" i="4"/>
  <c r="E256" i="5"/>
  <c r="O14" i="4"/>
  <c r="O13"/>
  <c r="O12"/>
  <c r="O11"/>
  <c r="O10"/>
  <c r="O9"/>
  <c r="O8"/>
  <c r="O7"/>
  <c r="O6"/>
  <c r="V5"/>
  <c r="F436" i="5"/>
  <c r="F437" s="1"/>
  <c r="H436"/>
  <c r="H437" s="1"/>
  <c r="F71" i="6" s="1"/>
  <c r="G263" i="5" s="1"/>
  <c r="H263" s="1"/>
  <c r="H264" s="1"/>
  <c r="F43" i="6" s="1"/>
  <c r="G187" i="7" s="1"/>
  <c r="H187" s="1"/>
  <c r="J436" i="5"/>
  <c r="J437" s="1"/>
  <c r="G71" i="6" s="1"/>
  <c r="I263" i="5" s="1"/>
  <c r="J263" s="1"/>
  <c r="J264" s="1"/>
  <c r="G43" i="6" s="1"/>
  <c r="I187" i="7" s="1"/>
  <c r="J187" s="1"/>
  <c r="K436" i="5"/>
  <c r="H433"/>
  <c r="F70" i="6" s="1"/>
  <c r="G234" i="5" s="1"/>
  <c r="H234" s="1"/>
  <c r="F432"/>
  <c r="H432"/>
  <c r="I432"/>
  <c r="K432" s="1"/>
  <c r="F431"/>
  <c r="H431"/>
  <c r="J431"/>
  <c r="K431"/>
  <c r="F430"/>
  <c r="F433" s="1"/>
  <c r="H430"/>
  <c r="J430"/>
  <c r="K430"/>
  <c r="F426"/>
  <c r="H426"/>
  <c r="J426"/>
  <c r="K426"/>
  <c r="F425"/>
  <c r="H425"/>
  <c r="J425"/>
  <c r="K425"/>
  <c r="F424"/>
  <c r="H424"/>
  <c r="J424"/>
  <c r="K424"/>
  <c r="F423"/>
  <c r="H423"/>
  <c r="K423"/>
  <c r="F422"/>
  <c r="H422"/>
  <c r="J422"/>
  <c r="K422"/>
  <c r="F421"/>
  <c r="F427" s="1"/>
  <c r="E69" i="6" s="1"/>
  <c r="H421" i="5"/>
  <c r="H427" s="1"/>
  <c r="F69" i="6" s="1"/>
  <c r="G411" i="5" s="1"/>
  <c r="H411" s="1"/>
  <c r="J421"/>
  <c r="K421"/>
  <c r="H418"/>
  <c r="F68" i="6" s="1"/>
  <c r="G410" i="5" s="1"/>
  <c r="H410" s="1"/>
  <c r="J418"/>
  <c r="H417"/>
  <c r="J417"/>
  <c r="F416"/>
  <c r="H416"/>
  <c r="J416"/>
  <c r="K416"/>
  <c r="F415"/>
  <c r="E417" s="1"/>
  <c r="H415"/>
  <c r="J415"/>
  <c r="K415"/>
  <c r="G68" i="6"/>
  <c r="I410" i="5" s="1"/>
  <c r="J410" s="1"/>
  <c r="F406"/>
  <c r="H406"/>
  <c r="J406"/>
  <c r="K406"/>
  <c r="F405"/>
  <c r="F407" s="1"/>
  <c r="H405"/>
  <c r="H407" s="1"/>
  <c r="F66" i="6" s="1"/>
  <c r="G216" i="5" s="1"/>
  <c r="H216" s="1"/>
  <c r="J405"/>
  <c r="J407" s="1"/>
  <c r="G66" i="6" s="1"/>
  <c r="I216" i="5" s="1"/>
  <c r="J216" s="1"/>
  <c r="K405"/>
  <c r="H402"/>
  <c r="F65" i="6" s="1"/>
  <c r="G205" i="5" s="1"/>
  <c r="H205" s="1"/>
  <c r="F401"/>
  <c r="H401"/>
  <c r="I401"/>
  <c r="J401" s="1"/>
  <c r="J402" s="1"/>
  <c r="G65" i="6" s="1"/>
  <c r="I205" i="5" s="1"/>
  <c r="J205" s="1"/>
  <c r="F400"/>
  <c r="H400"/>
  <c r="J400"/>
  <c r="K400"/>
  <c r="F399"/>
  <c r="F402" s="1"/>
  <c r="H399"/>
  <c r="J399"/>
  <c r="K399"/>
  <c r="F396"/>
  <c r="H396"/>
  <c r="F64" i="6" s="1"/>
  <c r="G199" i="5" s="1"/>
  <c r="H199" s="1"/>
  <c r="F395"/>
  <c r="H395"/>
  <c r="I395"/>
  <c r="K395" s="1"/>
  <c r="F394"/>
  <c r="H394"/>
  <c r="J394"/>
  <c r="K394"/>
  <c r="F393"/>
  <c r="H393"/>
  <c r="J393"/>
  <c r="K393"/>
  <c r="J390"/>
  <c r="G63" i="6" s="1"/>
  <c r="I166" i="5" s="1"/>
  <c r="J166" s="1"/>
  <c r="F389"/>
  <c r="F390" s="1"/>
  <c r="H389"/>
  <c r="H390" s="1"/>
  <c r="F63" i="6" s="1"/>
  <c r="G166" i="5" s="1"/>
  <c r="H166" s="1"/>
  <c r="J389"/>
  <c r="K389"/>
  <c r="F386"/>
  <c r="H386"/>
  <c r="F62" i="6" s="1"/>
  <c r="G136" i="5" s="1"/>
  <c r="H136" s="1"/>
  <c r="F385"/>
  <c r="H385"/>
  <c r="I385"/>
  <c r="K385" s="1"/>
  <c r="F384"/>
  <c r="H384"/>
  <c r="J384"/>
  <c r="K384"/>
  <c r="F383"/>
  <c r="H383"/>
  <c r="J383"/>
  <c r="K383"/>
  <c r="F380"/>
  <c r="F379"/>
  <c r="H379"/>
  <c r="F378"/>
  <c r="H378"/>
  <c r="J378"/>
  <c r="K378"/>
  <c r="F377"/>
  <c r="H377"/>
  <c r="I379" s="1"/>
  <c r="K379" s="1"/>
  <c r="J377"/>
  <c r="K377"/>
  <c r="H374"/>
  <c r="F60" i="6" s="1"/>
  <c r="F373" i="5"/>
  <c r="H373"/>
  <c r="I373"/>
  <c r="K373" s="1"/>
  <c r="F372"/>
  <c r="H372"/>
  <c r="J372"/>
  <c r="K372"/>
  <c r="F371"/>
  <c r="F374" s="1"/>
  <c r="H371"/>
  <c r="J371"/>
  <c r="K371"/>
  <c r="F368"/>
  <c r="H368"/>
  <c r="F367"/>
  <c r="H367"/>
  <c r="I367"/>
  <c r="K367" s="1"/>
  <c r="F366"/>
  <c r="H366"/>
  <c r="J366"/>
  <c r="K366"/>
  <c r="F365"/>
  <c r="H365"/>
  <c r="J365"/>
  <c r="K365"/>
  <c r="F59" i="6"/>
  <c r="G103" i="5" s="1"/>
  <c r="H103" s="1"/>
  <c r="E104" s="1"/>
  <c r="F104" s="1"/>
  <c r="F361"/>
  <c r="H361"/>
  <c r="F360"/>
  <c r="H360"/>
  <c r="J360"/>
  <c r="K360"/>
  <c r="F359"/>
  <c r="F362" s="1"/>
  <c r="H359"/>
  <c r="H362" s="1"/>
  <c r="F58" i="6" s="1"/>
  <c r="G92" i="5" s="1"/>
  <c r="H92" s="1"/>
  <c r="J359"/>
  <c r="K359"/>
  <c r="F355"/>
  <c r="H355"/>
  <c r="J355"/>
  <c r="K355"/>
  <c r="F354"/>
  <c r="H354"/>
  <c r="J354"/>
  <c r="K354"/>
  <c r="F353"/>
  <c r="H353"/>
  <c r="J353"/>
  <c r="K353"/>
  <c r="F352"/>
  <c r="F356" s="1"/>
  <c r="H352"/>
  <c r="H356" s="1"/>
  <c r="F57" i="6" s="1"/>
  <c r="G327" i="5" s="1"/>
  <c r="H327" s="1"/>
  <c r="J352"/>
  <c r="J356" s="1"/>
  <c r="G57" i="6" s="1"/>
  <c r="I327" i="5" s="1"/>
  <c r="J327" s="1"/>
  <c r="K352"/>
  <c r="H349"/>
  <c r="F56" i="6" s="1"/>
  <c r="G326" i="5" s="1"/>
  <c r="H326" s="1"/>
  <c r="J349"/>
  <c r="H348"/>
  <c r="J348"/>
  <c r="F347"/>
  <c r="H347"/>
  <c r="J347"/>
  <c r="K347"/>
  <c r="F346"/>
  <c r="H346"/>
  <c r="J346"/>
  <c r="K346"/>
  <c r="G56" i="6"/>
  <c r="I326" i="5" s="1"/>
  <c r="J326" s="1"/>
  <c r="J343"/>
  <c r="G55" i="6" s="1"/>
  <c r="I322" i="5" s="1"/>
  <c r="J322" s="1"/>
  <c r="F342"/>
  <c r="H342"/>
  <c r="J342"/>
  <c r="K342"/>
  <c r="F341"/>
  <c r="F343" s="1"/>
  <c r="H341"/>
  <c r="H343" s="1"/>
  <c r="F55" i="6" s="1"/>
  <c r="G322" i="5" s="1"/>
  <c r="H322" s="1"/>
  <c r="J341"/>
  <c r="K341"/>
  <c r="H338"/>
  <c r="F54" i="6" s="1"/>
  <c r="G321" i="5" s="1"/>
  <c r="H321" s="1"/>
  <c r="J338"/>
  <c r="G54" i="6" s="1"/>
  <c r="I321" i="5" s="1"/>
  <c r="J321" s="1"/>
  <c r="H337"/>
  <c r="J337"/>
  <c r="F336"/>
  <c r="H336"/>
  <c r="J336"/>
  <c r="K336"/>
  <c r="F335"/>
  <c r="E337" s="1"/>
  <c r="K337" s="1"/>
  <c r="H335"/>
  <c r="J335"/>
  <c r="K335"/>
  <c r="F332"/>
  <c r="F331"/>
  <c r="H331"/>
  <c r="H332" s="1"/>
  <c r="F53" i="6" s="1"/>
  <c r="J331" i="5"/>
  <c r="J332" s="1"/>
  <c r="G53" i="6" s="1"/>
  <c r="K331" i="5"/>
  <c r="F317"/>
  <c r="H317"/>
  <c r="F316"/>
  <c r="H316"/>
  <c r="J316"/>
  <c r="K316"/>
  <c r="F315"/>
  <c r="H315"/>
  <c r="J315"/>
  <c r="K315"/>
  <c r="F314"/>
  <c r="H314"/>
  <c r="J314"/>
  <c r="K314"/>
  <c r="F313"/>
  <c r="H313"/>
  <c r="I317" s="1"/>
  <c r="K317" s="1"/>
  <c r="J313"/>
  <c r="K313"/>
  <c r="F312"/>
  <c r="H312"/>
  <c r="J312"/>
  <c r="K312"/>
  <c r="F310"/>
  <c r="H310"/>
  <c r="J310"/>
  <c r="K310"/>
  <c r="F309"/>
  <c r="H309"/>
  <c r="J309"/>
  <c r="K309"/>
  <c r="F308"/>
  <c r="H308"/>
  <c r="J308"/>
  <c r="L308" s="1"/>
  <c r="K308"/>
  <c r="F304"/>
  <c r="H304"/>
  <c r="I304"/>
  <c r="K304" s="1"/>
  <c r="F303"/>
  <c r="H303"/>
  <c r="J303"/>
  <c r="K303"/>
  <c r="F302"/>
  <c r="H302"/>
  <c r="J302"/>
  <c r="K302"/>
  <c r="F301"/>
  <c r="H301"/>
  <c r="J301"/>
  <c r="K301"/>
  <c r="F300"/>
  <c r="H300"/>
  <c r="J300"/>
  <c r="K300"/>
  <c r="F299"/>
  <c r="H299"/>
  <c r="J299"/>
  <c r="K299"/>
  <c r="F297"/>
  <c r="H297"/>
  <c r="J297"/>
  <c r="K297"/>
  <c r="F296"/>
  <c r="H296"/>
  <c r="J296"/>
  <c r="K296"/>
  <c r="F295"/>
  <c r="H295"/>
  <c r="J295"/>
  <c r="K295"/>
  <c r="F292"/>
  <c r="F291"/>
  <c r="H291"/>
  <c r="J291"/>
  <c r="K291"/>
  <c r="F290"/>
  <c r="H290"/>
  <c r="H292" s="1"/>
  <c r="F48" i="6" s="1"/>
  <c r="G28" i="5" s="1"/>
  <c r="H28" s="1"/>
  <c r="H29" s="1"/>
  <c r="F5" i="6" s="1"/>
  <c r="G6" i="7" s="1"/>
  <c r="H6" s="1"/>
  <c r="J290" i="5"/>
  <c r="J292" s="1"/>
  <c r="G48" i="6" s="1"/>
  <c r="I28" i="5" s="1"/>
  <c r="J28" s="1"/>
  <c r="J29" s="1"/>
  <c r="G5" i="6" s="1"/>
  <c r="I6" i="7" s="1"/>
  <c r="J6" s="1"/>
  <c r="K290" i="5"/>
  <c r="F286"/>
  <c r="H286"/>
  <c r="J286"/>
  <c r="K286"/>
  <c r="F285"/>
  <c r="F287" s="1"/>
  <c r="E47" i="6" s="1"/>
  <c r="H285" i="5"/>
  <c r="H287" s="1"/>
  <c r="F47" i="6" s="1"/>
  <c r="G14" i="5" s="1"/>
  <c r="H14" s="1"/>
  <c r="J285"/>
  <c r="J287" s="1"/>
  <c r="G47" i="6" s="1"/>
  <c r="I14" i="5" s="1"/>
  <c r="J14" s="1"/>
  <c r="K285"/>
  <c r="H281"/>
  <c r="J281"/>
  <c r="F280"/>
  <c r="H280"/>
  <c r="J280"/>
  <c r="K280"/>
  <c r="F279"/>
  <c r="H279"/>
  <c r="H282" s="1"/>
  <c r="F46" i="6" s="1"/>
  <c r="G190" i="7" s="1"/>
  <c r="H190" s="1"/>
  <c r="J279" i="5"/>
  <c r="J282" s="1"/>
  <c r="G46" i="6" s="1"/>
  <c r="I190" i="7" s="1"/>
  <c r="J190" s="1"/>
  <c r="K279" i="5"/>
  <c r="H275"/>
  <c r="J275"/>
  <c r="F274"/>
  <c r="H274"/>
  <c r="J274"/>
  <c r="K274"/>
  <c r="F273"/>
  <c r="H273"/>
  <c r="J273"/>
  <c r="J276" s="1"/>
  <c r="G45" i="6" s="1"/>
  <c r="I189" i="7" s="1"/>
  <c r="J189" s="1"/>
  <c r="K273" i="5"/>
  <c r="F270"/>
  <c r="F269"/>
  <c r="H269"/>
  <c r="F268"/>
  <c r="H268"/>
  <c r="J268"/>
  <c r="K268"/>
  <c r="F267"/>
  <c r="H267"/>
  <c r="I269" s="1"/>
  <c r="K269" s="1"/>
  <c r="J267"/>
  <c r="L267" s="1"/>
  <c r="K267"/>
  <c r="F259"/>
  <c r="H259"/>
  <c r="F258"/>
  <c r="H258"/>
  <c r="J258"/>
  <c r="K258"/>
  <c r="F257"/>
  <c r="H257"/>
  <c r="I259" s="1"/>
  <c r="K259" s="1"/>
  <c r="J257"/>
  <c r="L257" s="1"/>
  <c r="K257"/>
  <c r="H256"/>
  <c r="H260" s="1"/>
  <c r="F42" i="6" s="1"/>
  <c r="G120" i="7" s="1"/>
  <c r="H120" s="1"/>
  <c r="J256" i="5"/>
  <c r="F252"/>
  <c r="H252"/>
  <c r="F251"/>
  <c r="H251"/>
  <c r="J251"/>
  <c r="K251"/>
  <c r="F250"/>
  <c r="H250"/>
  <c r="J250"/>
  <c r="K250"/>
  <c r="H249"/>
  <c r="H253" s="1"/>
  <c r="F41" i="6" s="1"/>
  <c r="G119" i="7" s="1"/>
  <c r="J249" i="5"/>
  <c r="K249"/>
  <c r="H246"/>
  <c r="F40" i="6" s="1"/>
  <c r="G118" i="7" s="1"/>
  <c r="H118" s="1"/>
  <c r="J246" i="5"/>
  <c r="G40" i="6" s="1"/>
  <c r="I118" i="7" s="1"/>
  <c r="J118" s="1"/>
  <c r="F245" i="5"/>
  <c r="H245"/>
  <c r="J245"/>
  <c r="K245"/>
  <c r="H244"/>
  <c r="J244"/>
  <c r="F243"/>
  <c r="E244" s="1"/>
  <c r="F244" s="1"/>
  <c r="L244" s="1"/>
  <c r="H243"/>
  <c r="J243"/>
  <c r="K243"/>
  <c r="F240"/>
  <c r="E39" i="6" s="1"/>
  <c r="E117" i="7" s="1"/>
  <c r="F239" i="5"/>
  <c r="H239"/>
  <c r="H240" s="1"/>
  <c r="F39" i="6" s="1"/>
  <c r="G117" i="7" s="1"/>
  <c r="H117" s="1"/>
  <c r="J239" i="5"/>
  <c r="J240" s="1"/>
  <c r="G39" i="6" s="1"/>
  <c r="I117" i="7" s="1"/>
  <c r="J117" s="1"/>
  <c r="K239" i="5"/>
  <c r="F235"/>
  <c r="H235"/>
  <c r="J235"/>
  <c r="K235"/>
  <c r="F233"/>
  <c r="H233"/>
  <c r="J233"/>
  <c r="K233"/>
  <c r="F232"/>
  <c r="H232"/>
  <c r="J232"/>
  <c r="K232"/>
  <c r="F227"/>
  <c r="H227"/>
  <c r="J227"/>
  <c r="K227"/>
  <c r="F226"/>
  <c r="H226"/>
  <c r="J226"/>
  <c r="K226"/>
  <c r="F225"/>
  <c r="H225"/>
  <c r="J225"/>
  <c r="K225"/>
  <c r="F224"/>
  <c r="H224"/>
  <c r="J224"/>
  <c r="K224"/>
  <c r="J220"/>
  <c r="J221" s="1"/>
  <c r="G36" i="6" s="1"/>
  <c r="I113" i="7" s="1"/>
  <c r="J113" s="1"/>
  <c r="F215" i="5"/>
  <c r="H215"/>
  <c r="J215"/>
  <c r="K215"/>
  <c r="J212"/>
  <c r="G34" i="6" s="1"/>
  <c r="I111" i="7" s="1"/>
  <c r="J111" s="1"/>
  <c r="F211" i="5"/>
  <c r="H211"/>
  <c r="J211"/>
  <c r="K211"/>
  <c r="E210"/>
  <c r="F210" s="1"/>
  <c r="L210" s="1"/>
  <c r="H210"/>
  <c r="J210"/>
  <c r="F209"/>
  <c r="F212" s="1"/>
  <c r="E34" i="6" s="1"/>
  <c r="E111" i="7" s="1"/>
  <c r="H209" i="5"/>
  <c r="H212" s="1"/>
  <c r="F34" i="6" s="1"/>
  <c r="G111" i="7" s="1"/>
  <c r="H111" s="1"/>
  <c r="J209" i="5"/>
  <c r="K209"/>
  <c r="H204"/>
  <c r="J204"/>
  <c r="F203"/>
  <c r="E204" s="1"/>
  <c r="H203"/>
  <c r="J203"/>
  <c r="L203" s="1"/>
  <c r="K203"/>
  <c r="F198"/>
  <c r="H198"/>
  <c r="J198"/>
  <c r="K198"/>
  <c r="F197"/>
  <c r="H197"/>
  <c r="J197"/>
  <c r="K197"/>
  <c r="F196"/>
  <c r="H196"/>
  <c r="J196"/>
  <c r="K196"/>
  <c r="F195"/>
  <c r="H195"/>
  <c r="J195"/>
  <c r="K195"/>
  <c r="F194"/>
  <c r="H194"/>
  <c r="J194"/>
  <c r="K194"/>
  <c r="F193"/>
  <c r="H193"/>
  <c r="J193"/>
  <c r="K193"/>
  <c r="F192"/>
  <c r="H192"/>
  <c r="J192"/>
  <c r="K192"/>
  <c r="F191"/>
  <c r="H191"/>
  <c r="J191"/>
  <c r="K191"/>
  <c r="F190"/>
  <c r="H190"/>
  <c r="J190"/>
  <c r="K190"/>
  <c r="J187"/>
  <c r="G31" i="6" s="1"/>
  <c r="I100" i="7" s="1"/>
  <c r="J100" s="1"/>
  <c r="F186" i="5"/>
  <c r="F187" s="1"/>
  <c r="H186"/>
  <c r="H187" s="1"/>
  <c r="F31" i="6" s="1"/>
  <c r="G100" i="7" s="1"/>
  <c r="H100" s="1"/>
  <c r="J186" i="5"/>
  <c r="K186"/>
  <c r="F183"/>
  <c r="F182"/>
  <c r="H182"/>
  <c r="H183" s="1"/>
  <c r="F30" i="6" s="1"/>
  <c r="G99" i="7" s="1"/>
  <c r="H99" s="1"/>
  <c r="J182" i="5"/>
  <c r="J183" s="1"/>
  <c r="G30" i="6" s="1"/>
  <c r="I99" i="7" s="1"/>
  <c r="J99" s="1"/>
  <c r="K182" i="5"/>
  <c r="F179"/>
  <c r="H179"/>
  <c r="F29" i="6" s="1"/>
  <c r="G98" i="7" s="1"/>
  <c r="H98" s="1"/>
  <c r="F178" i="5"/>
  <c r="H178"/>
  <c r="J178"/>
  <c r="J179" s="1"/>
  <c r="G29" i="6" s="1"/>
  <c r="I98" i="7" s="1"/>
  <c r="J98" s="1"/>
  <c r="K178" i="5"/>
  <c r="H175"/>
  <c r="F28" i="6" s="1"/>
  <c r="G97" i="7" s="1"/>
  <c r="H97" s="1"/>
  <c r="J175" i="5"/>
  <c r="G28" i="6" s="1"/>
  <c r="I97" i="7" s="1"/>
  <c r="J97" s="1"/>
  <c r="F174" i="5"/>
  <c r="F175" s="1"/>
  <c r="H174"/>
  <c r="J174"/>
  <c r="K174"/>
  <c r="H170"/>
  <c r="H171" s="1"/>
  <c r="F27" i="6" s="1"/>
  <c r="G94" i="7" s="1"/>
  <c r="H94" s="1"/>
  <c r="J170" i="5"/>
  <c r="J171" s="1"/>
  <c r="G27" i="6" s="1"/>
  <c r="I94" i="7" s="1"/>
  <c r="J94" s="1"/>
  <c r="F165" i="5"/>
  <c r="H165"/>
  <c r="J165"/>
  <c r="K165"/>
  <c r="F162"/>
  <c r="F161"/>
  <c r="H161"/>
  <c r="F160"/>
  <c r="H160"/>
  <c r="I161" s="1"/>
  <c r="K161" s="1"/>
  <c r="J160"/>
  <c r="K160"/>
  <c r="F157"/>
  <c r="H157"/>
  <c r="F24" i="6" s="1"/>
  <c r="G89" i="7" s="1"/>
  <c r="H89" s="1"/>
  <c r="F156" i="5"/>
  <c r="H156"/>
  <c r="J156"/>
  <c r="K156"/>
  <c r="F155"/>
  <c r="H155"/>
  <c r="J155"/>
  <c r="K155"/>
  <c r="F154"/>
  <c r="H154"/>
  <c r="J154"/>
  <c r="L154" s="1"/>
  <c r="K154"/>
  <c r="H151"/>
  <c r="F23" i="6" s="1"/>
  <c r="G88" i="7" s="1"/>
  <c r="H88" s="1"/>
  <c r="J151" i="5"/>
  <c r="G23" i="6" s="1"/>
  <c r="I88" i="7" s="1"/>
  <c r="J88" s="1"/>
  <c r="F150" i="5"/>
  <c r="H150"/>
  <c r="J150"/>
  <c r="K150"/>
  <c r="F149"/>
  <c r="H149"/>
  <c r="J149"/>
  <c r="K149"/>
  <c r="F148"/>
  <c r="H148"/>
  <c r="J148"/>
  <c r="L148" s="1"/>
  <c r="K148"/>
  <c r="F147"/>
  <c r="H147"/>
  <c r="J147"/>
  <c r="K147"/>
  <c r="F146"/>
  <c r="F151" s="1"/>
  <c r="H146"/>
  <c r="J146"/>
  <c r="K146"/>
  <c r="H143"/>
  <c r="F22" i="6" s="1"/>
  <c r="G87" i="7" s="1"/>
  <c r="H87" s="1"/>
  <c r="H142" i="5"/>
  <c r="J142"/>
  <c r="F141"/>
  <c r="H141"/>
  <c r="J141"/>
  <c r="L141" s="1"/>
  <c r="K141"/>
  <c r="F140"/>
  <c r="H140"/>
  <c r="J140"/>
  <c r="J143" s="1"/>
  <c r="G22" i="6" s="1"/>
  <c r="I87" i="7" s="1"/>
  <c r="J87" s="1"/>
  <c r="K140" i="5"/>
  <c r="F135"/>
  <c r="H135"/>
  <c r="J135"/>
  <c r="K135"/>
  <c r="F130"/>
  <c r="H130"/>
  <c r="J130"/>
  <c r="K130"/>
  <c r="F125"/>
  <c r="H125"/>
  <c r="J125"/>
  <c r="K125"/>
  <c r="F120"/>
  <c r="H120"/>
  <c r="J120"/>
  <c r="K120"/>
  <c r="H116"/>
  <c r="J116"/>
  <c r="H114"/>
  <c r="J114"/>
  <c r="H110"/>
  <c r="J110"/>
  <c r="H108"/>
  <c r="J108"/>
  <c r="H104"/>
  <c r="J104"/>
  <c r="H102"/>
  <c r="J102"/>
  <c r="H98"/>
  <c r="J98"/>
  <c r="H96"/>
  <c r="J96"/>
  <c r="F91"/>
  <c r="H91"/>
  <c r="J91"/>
  <c r="K91"/>
  <c r="F90"/>
  <c r="H90"/>
  <c r="J90"/>
  <c r="L90" s="1"/>
  <c r="K90"/>
  <c r="F85"/>
  <c r="H85"/>
  <c r="J85"/>
  <c r="K85"/>
  <c r="F79"/>
  <c r="H79"/>
  <c r="J79"/>
  <c r="L79" s="1"/>
  <c r="K79"/>
  <c r="F76"/>
  <c r="H76"/>
  <c r="J76"/>
  <c r="K76"/>
  <c r="F70"/>
  <c r="H70"/>
  <c r="J70"/>
  <c r="K70"/>
  <c r="F67"/>
  <c r="H67"/>
  <c r="J67"/>
  <c r="K67"/>
  <c r="F61"/>
  <c r="H61"/>
  <c r="J61"/>
  <c r="L61" s="1"/>
  <c r="K61"/>
  <c r="F58"/>
  <c r="H58"/>
  <c r="J58"/>
  <c r="K58"/>
  <c r="F52"/>
  <c r="H52"/>
  <c r="J52"/>
  <c r="K52"/>
  <c r="F49"/>
  <c r="H49"/>
  <c r="J49"/>
  <c r="K49"/>
  <c r="F43"/>
  <c r="H43"/>
  <c r="J43"/>
  <c r="K43"/>
  <c r="F40"/>
  <c r="H40"/>
  <c r="J40"/>
  <c r="K40"/>
  <c r="J37"/>
  <c r="G7" i="6" s="1"/>
  <c r="F36" i="5"/>
  <c r="F37" s="1"/>
  <c r="H36"/>
  <c r="H37" s="1"/>
  <c r="F7" i="6" s="1"/>
  <c r="J36" i="5"/>
  <c r="K36"/>
  <c r="F33"/>
  <c r="F32"/>
  <c r="H32"/>
  <c r="H33" s="1"/>
  <c r="F6" i="6" s="1"/>
  <c r="G7" i="7" s="1"/>
  <c r="J32" i="5"/>
  <c r="J33" s="1"/>
  <c r="G6" i="6" s="1"/>
  <c r="I7" i="7" s="1"/>
  <c r="J7" s="1"/>
  <c r="K32" i="5"/>
  <c r="H27"/>
  <c r="J27"/>
  <c r="F26"/>
  <c r="H26"/>
  <c r="J26"/>
  <c r="K26"/>
  <c r="F25"/>
  <c r="H25"/>
  <c r="J25"/>
  <c r="K25"/>
  <c r="F24"/>
  <c r="H24"/>
  <c r="J24"/>
  <c r="K24"/>
  <c r="F23"/>
  <c r="H23"/>
  <c r="J23"/>
  <c r="K23"/>
  <c r="F22"/>
  <c r="H22"/>
  <c r="J22"/>
  <c r="K22"/>
  <c r="F21"/>
  <c r="H21"/>
  <c r="J21"/>
  <c r="K21"/>
  <c r="F20"/>
  <c r="H20"/>
  <c r="J20"/>
  <c r="K20"/>
  <c r="F19"/>
  <c r="H19"/>
  <c r="J19"/>
  <c r="K19"/>
  <c r="F18"/>
  <c r="H18"/>
  <c r="J18"/>
  <c r="K18"/>
  <c r="H13"/>
  <c r="J13"/>
  <c r="F12"/>
  <c r="H12"/>
  <c r="J12"/>
  <c r="K12"/>
  <c r="F11"/>
  <c r="H11"/>
  <c r="J11"/>
  <c r="K11"/>
  <c r="F10"/>
  <c r="H10"/>
  <c r="J10"/>
  <c r="K10"/>
  <c r="F9"/>
  <c r="H9"/>
  <c r="J9"/>
  <c r="K9"/>
  <c r="F8"/>
  <c r="H8"/>
  <c r="J8"/>
  <c r="K8"/>
  <c r="F7"/>
  <c r="H7"/>
  <c r="J7"/>
  <c r="K7"/>
  <c r="F6"/>
  <c r="H6"/>
  <c r="J6"/>
  <c r="K6"/>
  <c r="F5"/>
  <c r="H5"/>
  <c r="J5"/>
  <c r="K5"/>
  <c r="F239" i="7"/>
  <c r="F263" s="1"/>
  <c r="E15" i="8" s="1"/>
  <c r="F15" s="1"/>
  <c r="H239" i="7"/>
  <c r="J239"/>
  <c r="J263" s="1"/>
  <c r="I15" i="8" s="1"/>
  <c r="J15" s="1"/>
  <c r="K239" i="7"/>
  <c r="F214"/>
  <c r="H214"/>
  <c r="J214"/>
  <c r="K214"/>
  <c r="F213"/>
  <c r="F237" s="1"/>
  <c r="E14" i="8" s="1"/>
  <c r="F14" s="1"/>
  <c r="H213" i="7"/>
  <c r="H237" s="1"/>
  <c r="G14" i="8" s="1"/>
  <c r="H14" s="1"/>
  <c r="J213" i="7"/>
  <c r="J237" s="1"/>
  <c r="I14" i="8" s="1"/>
  <c r="J14" s="1"/>
  <c r="K213" i="7"/>
  <c r="F191"/>
  <c r="H191"/>
  <c r="J191"/>
  <c r="K191"/>
  <c r="F161"/>
  <c r="H161"/>
  <c r="J161"/>
  <c r="K161"/>
  <c r="F160"/>
  <c r="H160"/>
  <c r="J160"/>
  <c r="K160"/>
  <c r="F159"/>
  <c r="H159"/>
  <c r="J159"/>
  <c r="K159"/>
  <c r="F158"/>
  <c r="J158"/>
  <c r="F157"/>
  <c r="H157"/>
  <c r="J157"/>
  <c r="K157"/>
  <c r="F156"/>
  <c r="H156"/>
  <c r="J156"/>
  <c r="K156"/>
  <c r="F155"/>
  <c r="H155"/>
  <c r="J155"/>
  <c r="K155"/>
  <c r="F154"/>
  <c r="H154"/>
  <c r="J154"/>
  <c r="K154"/>
  <c r="F153"/>
  <c r="H153"/>
  <c r="J153"/>
  <c r="K153"/>
  <c r="F152"/>
  <c r="H152"/>
  <c r="J152"/>
  <c r="K152"/>
  <c r="F151"/>
  <c r="H151"/>
  <c r="J151"/>
  <c r="K151"/>
  <c r="F150"/>
  <c r="H150"/>
  <c r="J150"/>
  <c r="K150"/>
  <c r="F149"/>
  <c r="H149"/>
  <c r="J149"/>
  <c r="K149"/>
  <c r="F148"/>
  <c r="H148"/>
  <c r="J148"/>
  <c r="K148"/>
  <c r="F147"/>
  <c r="H147"/>
  <c r="J147"/>
  <c r="K147"/>
  <c r="F146"/>
  <c r="H146"/>
  <c r="J146"/>
  <c r="K146"/>
  <c r="F145"/>
  <c r="H145"/>
  <c r="J145"/>
  <c r="K145"/>
  <c r="F144"/>
  <c r="H144"/>
  <c r="J144"/>
  <c r="K144"/>
  <c r="F143"/>
  <c r="H143"/>
  <c r="J143"/>
  <c r="K143"/>
  <c r="F142"/>
  <c r="H142"/>
  <c r="J142"/>
  <c r="K142"/>
  <c r="F141"/>
  <c r="H141"/>
  <c r="J141"/>
  <c r="K141"/>
  <c r="F140"/>
  <c r="H140"/>
  <c r="J140"/>
  <c r="K140"/>
  <c r="F139"/>
  <c r="H139"/>
  <c r="J139"/>
  <c r="K139"/>
  <c r="F138"/>
  <c r="H138"/>
  <c r="J138"/>
  <c r="K138"/>
  <c r="H137"/>
  <c r="J137"/>
  <c r="H136"/>
  <c r="J136"/>
  <c r="F135"/>
  <c r="H135"/>
  <c r="J135"/>
  <c r="K135"/>
  <c r="F115"/>
  <c r="H115"/>
  <c r="J115"/>
  <c r="K115"/>
  <c r="F96"/>
  <c r="H96"/>
  <c r="J96"/>
  <c r="K96"/>
  <c r="F95"/>
  <c r="H95"/>
  <c r="J95"/>
  <c r="K95"/>
  <c r="F91"/>
  <c r="H91"/>
  <c r="J91"/>
  <c r="K91"/>
  <c r="F90"/>
  <c r="H90"/>
  <c r="J90"/>
  <c r="K90"/>
  <c r="K117" l="1"/>
  <c r="F117"/>
  <c r="H7"/>
  <c r="K111"/>
  <c r="F111"/>
  <c r="H162" i="5"/>
  <c r="F25" i="6" s="1"/>
  <c r="G92" i="7" s="1"/>
  <c r="H92" s="1"/>
  <c r="L250" i="5"/>
  <c r="H270"/>
  <c r="F44" i="6" s="1"/>
  <c r="G188" i="7" s="1"/>
  <c r="H188" s="1"/>
  <c r="H211" s="1"/>
  <c r="G13" i="8" s="1"/>
  <c r="H13" s="1"/>
  <c r="L273" i="5"/>
  <c r="L295"/>
  <c r="L336"/>
  <c r="L347"/>
  <c r="I361"/>
  <c r="K361" s="1"/>
  <c r="H380"/>
  <c r="F61" i="6" s="1"/>
  <c r="G131" i="5" s="1"/>
  <c r="H131" s="1"/>
  <c r="H132" s="1"/>
  <c r="F20" i="6" s="1"/>
  <c r="G85" i="7" s="1"/>
  <c r="H85" s="1"/>
  <c r="L399" i="5"/>
  <c r="J185" i="7"/>
  <c r="I12" i="8" s="1"/>
  <c r="J12" s="1"/>
  <c r="L21" i="5"/>
  <c r="L25"/>
  <c r="L43"/>
  <c r="L52"/>
  <c r="I252"/>
  <c r="J252" s="1"/>
  <c r="L280"/>
  <c r="J206"/>
  <c r="G33" i="6" s="1"/>
  <c r="I110" i="7" s="1"/>
  <c r="J110" s="1"/>
  <c r="H15" i="5"/>
  <c r="F4" i="6" s="1"/>
  <c r="G5" i="7" s="1"/>
  <c r="H5" s="1"/>
  <c r="H206" i="5"/>
  <c r="F33" i="6" s="1"/>
  <c r="G110" i="7" s="1"/>
  <c r="H110" s="1"/>
  <c r="H236" i="5"/>
  <c r="F38" i="6" s="1"/>
  <c r="G116" i="7" s="1"/>
  <c r="H116" s="1"/>
  <c r="F253" i="5"/>
  <c r="L7"/>
  <c r="L11"/>
  <c r="J157"/>
  <c r="G24" i="6" s="1"/>
  <c r="I89" i="7" s="1"/>
  <c r="J89" s="1"/>
  <c r="L224" i="5"/>
  <c r="L233"/>
  <c r="J15"/>
  <c r="G4" i="6" s="1"/>
  <c r="I5" i="7" s="1"/>
  <c r="J5" s="1"/>
  <c r="H137" i="5"/>
  <c r="F21" i="6" s="1"/>
  <c r="G86" i="7" s="1"/>
  <c r="H86" s="1"/>
  <c r="L416" i="5"/>
  <c r="E136" i="7"/>
  <c r="E137"/>
  <c r="K256" i="5"/>
  <c r="F256"/>
  <c r="F260" s="1"/>
  <c r="E42" i="6" s="1"/>
  <c r="E120" i="7" s="1"/>
  <c r="K96" i="5"/>
  <c r="F96"/>
  <c r="L96" s="1"/>
  <c r="E102"/>
  <c r="E114"/>
  <c r="E108"/>
  <c r="K220"/>
  <c r="F13"/>
  <c r="K13"/>
  <c r="E27"/>
  <c r="K170"/>
  <c r="F170"/>
  <c r="F171" s="1"/>
  <c r="E27" i="6" s="1"/>
  <c r="L239" i="7"/>
  <c r="L263" s="1"/>
  <c r="H263"/>
  <c r="G15" i="8" s="1"/>
  <c r="H15" s="1"/>
  <c r="L214" i="7"/>
  <c r="L213"/>
  <c r="L237" s="1"/>
  <c r="L191"/>
  <c r="L161"/>
  <c r="L160"/>
  <c r="L159"/>
  <c r="K158"/>
  <c r="H158"/>
  <c r="L158" s="1"/>
  <c r="L157"/>
  <c r="L156"/>
  <c r="L155"/>
  <c r="L154"/>
  <c r="L153"/>
  <c r="L152"/>
  <c r="L151"/>
  <c r="L150"/>
  <c r="L149"/>
  <c r="L148"/>
  <c r="L147"/>
  <c r="L146"/>
  <c r="L145"/>
  <c r="L144"/>
  <c r="L143"/>
  <c r="L142"/>
  <c r="L141"/>
  <c r="L140"/>
  <c r="L139"/>
  <c r="L138"/>
  <c r="L135"/>
  <c r="H185"/>
  <c r="G12" i="8" s="1"/>
  <c r="H12" s="1"/>
  <c r="H119" i="7"/>
  <c r="L117"/>
  <c r="L115"/>
  <c r="L111"/>
  <c r="L96"/>
  <c r="L95"/>
  <c r="L91"/>
  <c r="L90"/>
  <c r="J29"/>
  <c r="I7" i="8" s="1"/>
  <c r="J7" s="1"/>
  <c r="H29" i="7"/>
  <c r="G7" i="8" s="1"/>
  <c r="H7" s="1"/>
  <c r="L436" i="5"/>
  <c r="L437"/>
  <c r="E71" i="6"/>
  <c r="L431" i="5"/>
  <c r="L430"/>
  <c r="L426"/>
  <c r="L425"/>
  <c r="L424"/>
  <c r="J427"/>
  <c r="G69" i="6" s="1"/>
  <c r="I411" i="5" s="1"/>
  <c r="J411" s="1"/>
  <c r="J412" s="1"/>
  <c r="G67" i="6" s="1"/>
  <c r="I228" i="5" s="1"/>
  <c r="J228" s="1"/>
  <c r="J229" s="1"/>
  <c r="G37" i="6" s="1"/>
  <c r="I114" i="7" s="1"/>
  <c r="J114" s="1"/>
  <c r="L423" i="5"/>
  <c r="L422"/>
  <c r="E411"/>
  <c r="L421"/>
  <c r="L415"/>
  <c r="F417"/>
  <c r="L417" s="1"/>
  <c r="K417"/>
  <c r="F418"/>
  <c r="H412"/>
  <c r="F67" i="6" s="1"/>
  <c r="G228" i="5" s="1"/>
  <c r="H228" s="1"/>
  <c r="H229" s="1"/>
  <c r="F37" i="6" s="1"/>
  <c r="G114" i="7" s="1"/>
  <c r="H114" s="1"/>
  <c r="L406" i="5"/>
  <c r="L405"/>
  <c r="J217"/>
  <c r="G35" i="6" s="1"/>
  <c r="I112" i="7" s="1"/>
  <c r="J112" s="1"/>
  <c r="L407" i="5"/>
  <c r="E66" i="6"/>
  <c r="L400" i="5"/>
  <c r="L402"/>
  <c r="L394"/>
  <c r="H200"/>
  <c r="F32" i="6" s="1"/>
  <c r="G109" i="7" s="1"/>
  <c r="H109" s="1"/>
  <c r="L393" i="5"/>
  <c r="L389"/>
  <c r="J167"/>
  <c r="G26" i="6" s="1"/>
  <c r="I93" i="7" s="1"/>
  <c r="J93" s="1"/>
  <c r="L390" i="5"/>
  <c r="H167"/>
  <c r="F26" i="6" s="1"/>
  <c r="G93" i="7" s="1"/>
  <c r="H93" s="1"/>
  <c r="E63" i="6"/>
  <c r="L384" i="5"/>
  <c r="L383"/>
  <c r="L378"/>
  <c r="L377"/>
  <c r="L372"/>
  <c r="G126"/>
  <c r="H126" s="1"/>
  <c r="H127" s="1"/>
  <c r="F19" i="6" s="1"/>
  <c r="G84" i="7" s="1"/>
  <c r="H84" s="1"/>
  <c r="G121" i="5"/>
  <c r="H121" s="1"/>
  <c r="H122" s="1"/>
  <c r="F18" i="6" s="1"/>
  <c r="G83" i="7" s="1"/>
  <c r="H83" s="1"/>
  <c r="H107" s="1"/>
  <c r="G10" i="8" s="1"/>
  <c r="H10" s="1"/>
  <c r="L371" i="5"/>
  <c r="L366"/>
  <c r="G109"/>
  <c r="H109" s="1"/>
  <c r="E110" s="1"/>
  <c r="F110" s="1"/>
  <c r="H117"/>
  <c r="F17" i="6" s="1"/>
  <c r="G60" i="7" s="1"/>
  <c r="H60" s="1"/>
  <c r="G115" i="5"/>
  <c r="H115" s="1"/>
  <c r="E116" s="1"/>
  <c r="F116" s="1"/>
  <c r="L116" s="1"/>
  <c r="G97"/>
  <c r="H97" s="1"/>
  <c r="H105"/>
  <c r="F15" i="6" s="1"/>
  <c r="G58" i="7" s="1"/>
  <c r="H58" s="1"/>
  <c r="L365" i="5"/>
  <c r="L360"/>
  <c r="L359"/>
  <c r="L355"/>
  <c r="L354"/>
  <c r="L353"/>
  <c r="J328"/>
  <c r="G52" i="6" s="1"/>
  <c r="I45" i="5" s="1"/>
  <c r="J45" s="1"/>
  <c r="H328"/>
  <c r="F52" i="6" s="1"/>
  <c r="G81" i="5" s="1"/>
  <c r="H81" s="1"/>
  <c r="L356"/>
  <c r="E57" i="6"/>
  <c r="E327" i="5" s="1"/>
  <c r="L352"/>
  <c r="E348"/>
  <c r="L346"/>
  <c r="L342"/>
  <c r="J323"/>
  <c r="G51" i="6" s="1"/>
  <c r="I80" i="5" s="1"/>
  <c r="J80" s="1"/>
  <c r="L341"/>
  <c r="H323"/>
  <c r="F51" i="6" s="1"/>
  <c r="G71" i="5" s="1"/>
  <c r="H71" s="1"/>
  <c r="L343"/>
  <c r="E55" i="6"/>
  <c r="E322" i="5" s="1"/>
  <c r="L335"/>
  <c r="I311"/>
  <c r="J311" s="1"/>
  <c r="I298"/>
  <c r="J298" s="1"/>
  <c r="G298"/>
  <c r="H298" s="1"/>
  <c r="G311"/>
  <c r="H311" s="1"/>
  <c r="H318"/>
  <c r="F50" i="6" s="1"/>
  <c r="G69" i="5" s="1"/>
  <c r="H69" s="1"/>
  <c r="L332"/>
  <c r="H305"/>
  <c r="F49" i="6" s="1"/>
  <c r="G59" i="5" s="1"/>
  <c r="H59" s="1"/>
  <c r="E53" i="6"/>
  <c r="L331" i="5"/>
  <c r="L316"/>
  <c r="L315"/>
  <c r="L314"/>
  <c r="L313"/>
  <c r="L312"/>
  <c r="L310"/>
  <c r="L309"/>
  <c r="L303"/>
  <c r="L302"/>
  <c r="L301"/>
  <c r="L300"/>
  <c r="L299"/>
  <c r="L297"/>
  <c r="L296"/>
  <c r="L291"/>
  <c r="L290"/>
  <c r="L292"/>
  <c r="E48" i="6"/>
  <c r="E28" i="5" s="1"/>
  <c r="L286"/>
  <c r="H47" i="6"/>
  <c r="E14" i="5"/>
  <c r="L285"/>
  <c r="E281"/>
  <c r="L279"/>
  <c r="L274"/>
  <c r="E275"/>
  <c r="H276"/>
  <c r="F45" i="6" s="1"/>
  <c r="G189" i="7" s="1"/>
  <c r="H189" s="1"/>
  <c r="L268" i="5"/>
  <c r="E44" i="6"/>
  <c r="E188" i="7" s="1"/>
  <c r="L258" i="5"/>
  <c r="L251"/>
  <c r="J253"/>
  <c r="G41" i="6" s="1"/>
  <c r="I119" i="7" s="1"/>
  <c r="J119" s="1"/>
  <c r="L249" i="5"/>
  <c r="E41" i="6"/>
  <c r="E119" i="7" s="1"/>
  <c r="F119" s="1"/>
  <c r="L245" i="5"/>
  <c r="L243"/>
  <c r="F246"/>
  <c r="K244"/>
  <c r="L239"/>
  <c r="H39" i="6"/>
  <c r="L235" i="5"/>
  <c r="L232"/>
  <c r="L227"/>
  <c r="L226"/>
  <c r="L225"/>
  <c r="L220"/>
  <c r="L221"/>
  <c r="E36" i="6"/>
  <c r="E113" i="7" s="1"/>
  <c r="L215" i="5"/>
  <c r="H217"/>
  <c r="F35" i="6" s="1"/>
  <c r="G112" i="7" s="1"/>
  <c r="H112" s="1"/>
  <c r="L211" i="5"/>
  <c r="L209"/>
  <c r="H34" i="6"/>
  <c r="F204" i="5"/>
  <c r="K204"/>
  <c r="L198"/>
  <c r="L197"/>
  <c r="L196"/>
  <c r="L195"/>
  <c r="L194"/>
  <c r="L193"/>
  <c r="L192"/>
  <c r="L191"/>
  <c r="L190"/>
  <c r="L186"/>
  <c r="L187"/>
  <c r="E31" i="6"/>
  <c r="E100" i="7" s="1"/>
  <c r="L182" i="5"/>
  <c r="L183"/>
  <c r="E30" i="6"/>
  <c r="E99" i="7" s="1"/>
  <c r="L178" i="5"/>
  <c r="L179"/>
  <c r="E29" i="6"/>
  <c r="E98" i="7" s="1"/>
  <c r="L175" i="5"/>
  <c r="E28" i="6"/>
  <c r="E97" i="7" s="1"/>
  <c r="L174" i="5"/>
  <c r="L170"/>
  <c r="L165"/>
  <c r="L160"/>
  <c r="L156"/>
  <c r="L155"/>
  <c r="L157"/>
  <c r="L150"/>
  <c r="L149"/>
  <c r="L147"/>
  <c r="L146"/>
  <c r="L151"/>
  <c r="E23" i="6"/>
  <c r="E88" i="7" s="1"/>
  <c r="L140" i="5"/>
  <c r="E142"/>
  <c r="L135"/>
  <c r="L130"/>
  <c r="L125"/>
  <c r="L120"/>
  <c r="L110"/>
  <c r="K110"/>
  <c r="L104"/>
  <c r="L91"/>
  <c r="L85"/>
  <c r="L76"/>
  <c r="L70"/>
  <c r="L67"/>
  <c r="L58"/>
  <c r="L49"/>
  <c r="L40"/>
  <c r="L36"/>
  <c r="L37"/>
  <c r="L32"/>
  <c r="L33"/>
  <c r="L26"/>
  <c r="L24"/>
  <c r="L23"/>
  <c r="L22"/>
  <c r="L20"/>
  <c r="L19"/>
  <c r="L18"/>
  <c r="L13"/>
  <c r="L12"/>
  <c r="L10"/>
  <c r="L9"/>
  <c r="L8"/>
  <c r="L6"/>
  <c r="L5"/>
  <c r="E70" i="6"/>
  <c r="J432" i="5"/>
  <c r="E65" i="6"/>
  <c r="L401" i="5"/>
  <c r="K401"/>
  <c r="E64" i="6"/>
  <c r="J395" i="5"/>
  <c r="E62" i="6"/>
  <c r="J385" i="5"/>
  <c r="J386" s="1"/>
  <c r="G62" i="6" s="1"/>
  <c r="I136" i="5" s="1"/>
  <c r="J136" s="1"/>
  <c r="J137" s="1"/>
  <c r="G21" i="6" s="1"/>
  <c r="I86" i="7" s="1"/>
  <c r="J86" s="1"/>
  <c r="E61" i="6"/>
  <c r="J379" i="5"/>
  <c r="E60" i="6"/>
  <c r="J373" i="5"/>
  <c r="E59" i="6"/>
  <c r="J367" i="5"/>
  <c r="E58" i="6"/>
  <c r="J361" i="5"/>
  <c r="H57" i="6"/>
  <c r="H55"/>
  <c r="F337" i="5"/>
  <c r="J317"/>
  <c r="J304"/>
  <c r="H48" i="6"/>
  <c r="L287" i="5"/>
  <c r="J269"/>
  <c r="J259"/>
  <c r="L252"/>
  <c r="K252"/>
  <c r="L240"/>
  <c r="L212"/>
  <c r="K210"/>
  <c r="H31" i="6"/>
  <c r="H30"/>
  <c r="H29"/>
  <c r="H28"/>
  <c r="E25"/>
  <c r="E92" i="7" s="1"/>
  <c r="J161" i="5"/>
  <c r="E24" i="6"/>
  <c r="K104" i="5"/>
  <c r="E7" i="6"/>
  <c r="H7" s="1"/>
  <c r="E6"/>
  <c r="K15" i="8"/>
  <c r="K14"/>
  <c r="L15"/>
  <c r="L14"/>
  <c r="T14" s="1"/>
  <c r="E27" i="3" s="1"/>
  <c r="F92" i="7" l="1"/>
  <c r="K97"/>
  <c r="F97"/>
  <c r="L97" s="1"/>
  <c r="K100"/>
  <c r="F100"/>
  <c r="L100" s="1"/>
  <c r="H6" i="6"/>
  <c r="E7" i="7"/>
  <c r="H24" i="6"/>
  <c r="E89" i="7"/>
  <c r="K98"/>
  <c r="F98"/>
  <c r="L98" s="1"/>
  <c r="F188"/>
  <c r="F88"/>
  <c r="L88" s="1"/>
  <c r="K88"/>
  <c r="F99"/>
  <c r="L99" s="1"/>
  <c r="K99"/>
  <c r="H23" i="6"/>
  <c r="H111" i="5"/>
  <c r="F16" i="6" s="1"/>
  <c r="G59" i="7" s="1"/>
  <c r="H59" s="1"/>
  <c r="H36" i="6"/>
  <c r="K136" i="7"/>
  <c r="F136"/>
  <c r="F137"/>
  <c r="L137" s="1"/>
  <c r="K137"/>
  <c r="L119"/>
  <c r="K119"/>
  <c r="F120"/>
  <c r="L256" i="5"/>
  <c r="F108"/>
  <c r="L108" s="1"/>
  <c r="K108"/>
  <c r="K102"/>
  <c r="F102"/>
  <c r="L102" s="1"/>
  <c r="K114"/>
  <c r="F114"/>
  <c r="L114" s="1"/>
  <c r="F113" i="7"/>
  <c r="K113"/>
  <c r="F27" i="5"/>
  <c r="L27" s="1"/>
  <c r="K27"/>
  <c r="E94" i="7"/>
  <c r="H27" i="6"/>
  <c r="L171" i="5"/>
  <c r="H133" i="7"/>
  <c r="G11" i="8" s="1"/>
  <c r="H11" s="1"/>
  <c r="H71" i="6"/>
  <c r="E263" i="5"/>
  <c r="L432"/>
  <c r="J433"/>
  <c r="E234"/>
  <c r="L427"/>
  <c r="H69" i="6"/>
  <c r="K411" i="5"/>
  <c r="F411"/>
  <c r="L411" s="1"/>
  <c r="L418"/>
  <c r="E68" i="6"/>
  <c r="H66"/>
  <c r="E216" i="5"/>
  <c r="H65" i="6"/>
  <c r="E205" i="5"/>
  <c r="L395"/>
  <c r="J396"/>
  <c r="E199"/>
  <c r="H63" i="6"/>
  <c r="E166" i="5"/>
  <c r="L385"/>
  <c r="L386"/>
  <c r="H62" i="6"/>
  <c r="E136" i="5"/>
  <c r="L379"/>
  <c r="J380"/>
  <c r="E131"/>
  <c r="L373"/>
  <c r="J374"/>
  <c r="E126"/>
  <c r="E121"/>
  <c r="K116"/>
  <c r="E98"/>
  <c r="H99"/>
  <c r="F14" i="6" s="1"/>
  <c r="G57" i="7" s="1"/>
  <c r="H57" s="1"/>
  <c r="H81" s="1"/>
  <c r="G9" i="8" s="1"/>
  <c r="H9" s="1"/>
  <c r="L367" i="5"/>
  <c r="J368"/>
  <c r="E109"/>
  <c r="E97"/>
  <c r="E115"/>
  <c r="E103"/>
  <c r="L361"/>
  <c r="J362"/>
  <c r="E92"/>
  <c r="I72"/>
  <c r="J72" s="1"/>
  <c r="I63"/>
  <c r="J63" s="1"/>
  <c r="I89"/>
  <c r="J89" s="1"/>
  <c r="I81"/>
  <c r="J81" s="1"/>
  <c r="I54"/>
  <c r="J54" s="1"/>
  <c r="G54"/>
  <c r="H54" s="1"/>
  <c r="G89"/>
  <c r="H89" s="1"/>
  <c r="G63"/>
  <c r="H63" s="1"/>
  <c r="G72"/>
  <c r="H72" s="1"/>
  <c r="G45"/>
  <c r="H45" s="1"/>
  <c r="F327"/>
  <c r="L327" s="1"/>
  <c r="K327"/>
  <c r="F348"/>
  <c r="K348"/>
  <c r="I88"/>
  <c r="J88" s="1"/>
  <c r="I71"/>
  <c r="J71" s="1"/>
  <c r="I62"/>
  <c r="J62" s="1"/>
  <c r="I53"/>
  <c r="J53" s="1"/>
  <c r="I44"/>
  <c r="J44" s="1"/>
  <c r="G44"/>
  <c r="H44" s="1"/>
  <c r="G80"/>
  <c r="H80" s="1"/>
  <c r="G88"/>
  <c r="H88" s="1"/>
  <c r="G62"/>
  <c r="H62" s="1"/>
  <c r="G53"/>
  <c r="H53" s="1"/>
  <c r="F322"/>
  <c r="L322" s="1"/>
  <c r="K322"/>
  <c r="L337"/>
  <c r="F338"/>
  <c r="G77"/>
  <c r="H77" s="1"/>
  <c r="G60"/>
  <c r="H60" s="1"/>
  <c r="H64" s="1"/>
  <c r="F10" i="6" s="1"/>
  <c r="G33" i="7" s="1"/>
  <c r="H33" s="1"/>
  <c r="G87" i="5"/>
  <c r="H87" s="1"/>
  <c r="G50"/>
  <c r="H50" s="1"/>
  <c r="G78"/>
  <c r="H78" s="1"/>
  <c r="G68"/>
  <c r="H68" s="1"/>
  <c r="H73" s="1"/>
  <c r="F11" i="6" s="1"/>
  <c r="G34" i="7" s="1"/>
  <c r="H34" s="1"/>
  <c r="G86" i="5"/>
  <c r="H86" s="1"/>
  <c r="G51"/>
  <c r="H51" s="1"/>
  <c r="G41"/>
  <c r="H41" s="1"/>
  <c r="G42"/>
  <c r="H42" s="1"/>
  <c r="H53" i="6"/>
  <c r="E298" i="5"/>
  <c r="E311"/>
  <c r="H82"/>
  <c r="F12" i="6" s="1"/>
  <c r="G35" i="7" s="1"/>
  <c r="H35" s="1"/>
  <c r="L317" i="5"/>
  <c r="J318"/>
  <c r="L304"/>
  <c r="J305"/>
  <c r="F28"/>
  <c r="K28"/>
  <c r="K14"/>
  <c r="F14"/>
  <c r="F281"/>
  <c r="K281"/>
  <c r="F275"/>
  <c r="K275"/>
  <c r="L269"/>
  <c r="J270"/>
  <c r="L259"/>
  <c r="J260"/>
  <c r="H41" i="6"/>
  <c r="L253" i="5"/>
  <c r="L246"/>
  <c r="E40" i="6"/>
  <c r="L204" i="5"/>
  <c r="L161"/>
  <c r="J162"/>
  <c r="F142"/>
  <c r="K142"/>
  <c r="F89" i="7" l="1"/>
  <c r="L89" s="1"/>
  <c r="K89"/>
  <c r="H93" i="5"/>
  <c r="F13" i="6" s="1"/>
  <c r="G36" i="7" s="1"/>
  <c r="H36" s="1"/>
  <c r="F7"/>
  <c r="L7" s="1"/>
  <c r="K7"/>
  <c r="H40" i="6"/>
  <c r="E118" i="7"/>
  <c r="F185"/>
  <c r="E12" i="8" s="1"/>
  <c r="L136" i="7"/>
  <c r="L185" s="1"/>
  <c r="L113"/>
  <c r="F94"/>
  <c r="K94"/>
  <c r="K263" i="5"/>
  <c r="F263"/>
  <c r="G70" i="6"/>
  <c r="L433" i="5"/>
  <c r="F234"/>
  <c r="E410"/>
  <c r="H68" i="6"/>
  <c r="F216" i="5"/>
  <c r="K216"/>
  <c r="F205"/>
  <c r="K205"/>
  <c r="G64" i="6"/>
  <c r="L396" i="5"/>
  <c r="F199"/>
  <c r="K166"/>
  <c r="F166"/>
  <c r="F136"/>
  <c r="K136"/>
  <c r="G61" i="6"/>
  <c r="L380" i="5"/>
  <c r="F131"/>
  <c r="G60" i="6"/>
  <c r="L374" i="5"/>
  <c r="F121"/>
  <c r="F126"/>
  <c r="F98"/>
  <c r="L98" s="1"/>
  <c r="K98"/>
  <c r="G59" i="6"/>
  <c r="L368" i="5"/>
  <c r="F115"/>
  <c r="F97"/>
  <c r="F109"/>
  <c r="F103"/>
  <c r="G58" i="6"/>
  <c r="L362" i="5"/>
  <c r="F92"/>
  <c r="L348"/>
  <c r="F349"/>
  <c r="E54" i="6"/>
  <c r="L338" i="5"/>
  <c r="H46"/>
  <c r="F8" i="6" s="1"/>
  <c r="G31" i="7" s="1"/>
  <c r="H31" s="1"/>
  <c r="H55" i="5"/>
  <c r="F9" i="6" s="1"/>
  <c r="G32" i="7" s="1"/>
  <c r="H32" s="1"/>
  <c r="K311" i="5"/>
  <c r="F311"/>
  <c r="K298"/>
  <c r="F298"/>
  <c r="G50" i="6"/>
  <c r="G49"/>
  <c r="F29" i="5"/>
  <c r="L28"/>
  <c r="F15"/>
  <c r="L14"/>
  <c r="L281"/>
  <c r="F282"/>
  <c r="L275"/>
  <c r="F276"/>
  <c r="G44" i="6"/>
  <c r="L270" i="5"/>
  <c r="G42" i="6"/>
  <c r="L260" i="5"/>
  <c r="G25" i="6"/>
  <c r="L162" i="5"/>
  <c r="L142"/>
  <c r="F143"/>
  <c r="F118" i="7" l="1"/>
  <c r="L118" s="1"/>
  <c r="K118"/>
  <c r="H42" i="6"/>
  <c r="I120" i="7"/>
  <c r="H25" i="6"/>
  <c r="I92" i="7"/>
  <c r="H44" i="6"/>
  <c r="I188" i="7"/>
  <c r="H55"/>
  <c r="G8" i="8" s="1"/>
  <c r="H8" s="1"/>
  <c r="G6" s="1"/>
  <c r="H6" s="1"/>
  <c r="G5" s="1"/>
  <c r="H5" s="1"/>
  <c r="H29" s="1"/>
  <c r="F12"/>
  <c r="L12" s="1"/>
  <c r="K12"/>
  <c r="L94" i="7"/>
  <c r="E8" i="3"/>
  <c r="E16" s="1"/>
  <c r="F264" i="5"/>
  <c r="L263"/>
  <c r="I234"/>
  <c r="H70" i="6"/>
  <c r="F236" i="5"/>
  <c r="F410"/>
  <c r="K410"/>
  <c r="F217"/>
  <c r="L216"/>
  <c r="L205"/>
  <c r="F206"/>
  <c r="I199"/>
  <c r="H64" i="6"/>
  <c r="F200" i="5"/>
  <c r="F167"/>
  <c r="L166"/>
  <c r="F137"/>
  <c r="L136"/>
  <c r="I131"/>
  <c r="H61" i="6"/>
  <c r="F132" i="5"/>
  <c r="I121"/>
  <c r="I126"/>
  <c r="H60" i="6"/>
  <c r="F127" i="5"/>
  <c r="F122"/>
  <c r="I97"/>
  <c r="I115"/>
  <c r="I109"/>
  <c r="I103"/>
  <c r="H59" i="6"/>
  <c r="F105" i="5"/>
  <c r="F99"/>
  <c r="F111"/>
  <c r="F117"/>
  <c r="I92"/>
  <c r="H58" i="6"/>
  <c r="L349" i="5"/>
  <c r="E56" i="6"/>
  <c r="E321" i="5"/>
  <c r="H54" i="6"/>
  <c r="F305" i="5"/>
  <c r="L298"/>
  <c r="F318"/>
  <c r="L311"/>
  <c r="I87"/>
  <c r="I69"/>
  <c r="I51"/>
  <c r="I78"/>
  <c r="I60"/>
  <c r="I42"/>
  <c r="I86"/>
  <c r="I50"/>
  <c r="I77"/>
  <c r="I41"/>
  <c r="I68"/>
  <c r="I59"/>
  <c r="L29"/>
  <c r="E5" i="6"/>
  <c r="L15" i="5"/>
  <c r="E4" i="6"/>
  <c r="L282" i="5"/>
  <c r="E46" i="6"/>
  <c r="L276" i="5"/>
  <c r="E45" i="6"/>
  <c r="E22"/>
  <c r="L143" i="5"/>
  <c r="J188" i="7" l="1"/>
  <c r="K188"/>
  <c r="H22" i="6"/>
  <c r="E87" i="7"/>
  <c r="J92"/>
  <c r="L92" s="1"/>
  <c r="K92"/>
  <c r="H45" i="6"/>
  <c r="E189" i="7"/>
  <c r="H46" i="6"/>
  <c r="E190" i="7"/>
  <c r="J120"/>
  <c r="L120" s="1"/>
  <c r="K120"/>
  <c r="H5" i="6"/>
  <c r="E6" i="7"/>
  <c r="H4" i="6"/>
  <c r="E5" i="7"/>
  <c r="E9" i="3"/>
  <c r="E10" s="1"/>
  <c r="E13" s="1"/>
  <c r="E43" i="6"/>
  <c r="L264" i="5"/>
  <c r="J234"/>
  <c r="K234"/>
  <c r="E38" i="6"/>
  <c r="E116" i="7" s="1"/>
  <c r="F412" i="5"/>
  <c r="L410"/>
  <c r="E35" i="6"/>
  <c r="L217" i="5"/>
  <c r="L206"/>
  <c r="E33" i="6"/>
  <c r="J199" i="5"/>
  <c r="K199"/>
  <c r="E32" i="6"/>
  <c r="E109" i="7" s="1"/>
  <c r="L167" i="5"/>
  <c r="E26" i="6"/>
  <c r="L137" i="5"/>
  <c r="E21" i="6"/>
  <c r="J131" i="5"/>
  <c r="K131"/>
  <c r="E20" i="6"/>
  <c r="E85" i="7" s="1"/>
  <c r="J126" i="5"/>
  <c r="K126"/>
  <c r="J121"/>
  <c r="K121"/>
  <c r="E18" i="6"/>
  <c r="E83" i="7" s="1"/>
  <c r="E19" i="6"/>
  <c r="E84" i="7" s="1"/>
  <c r="J103" i="5"/>
  <c r="K103"/>
  <c r="J109"/>
  <c r="K109"/>
  <c r="J115"/>
  <c r="K115"/>
  <c r="J97"/>
  <c r="K97"/>
  <c r="E14" i="6"/>
  <c r="E57" i="7" s="1"/>
  <c r="E17" i="6"/>
  <c r="E60" i="7" s="1"/>
  <c r="E15" i="6"/>
  <c r="E58" i="7" s="1"/>
  <c r="E16" i="6"/>
  <c r="E59" i="7" s="1"/>
  <c r="J92" i="5"/>
  <c r="L92" s="1"/>
  <c r="K92"/>
  <c r="E326"/>
  <c r="H56" i="6"/>
  <c r="K321" i="5"/>
  <c r="F321"/>
  <c r="E50" i="6"/>
  <c r="L318" i="5"/>
  <c r="E49" i="6"/>
  <c r="L305" i="5"/>
  <c r="J60"/>
  <c r="J42"/>
  <c r="J69"/>
  <c r="J87"/>
  <c r="J78"/>
  <c r="J51"/>
  <c r="J41"/>
  <c r="J77"/>
  <c r="J59"/>
  <c r="J50"/>
  <c r="J68"/>
  <c r="J86"/>
  <c r="H43" i="6" l="1"/>
  <c r="E187" i="7"/>
  <c r="F189"/>
  <c r="L189" s="1"/>
  <c r="K189"/>
  <c r="H21" i="6"/>
  <c r="E86" i="7"/>
  <c r="F83"/>
  <c r="F109"/>
  <c r="F84"/>
  <c r="H33" i="6"/>
  <c r="E110" i="7"/>
  <c r="F190"/>
  <c r="L190" s="1"/>
  <c r="K190"/>
  <c r="F85"/>
  <c r="F116"/>
  <c r="J211"/>
  <c r="I13" i="8" s="1"/>
  <c r="J13" s="1"/>
  <c r="L188" i="7"/>
  <c r="H26" i="6"/>
  <c r="E93" i="7"/>
  <c r="H35" i="6"/>
  <c r="E112" i="7"/>
  <c r="F87"/>
  <c r="L87" s="1"/>
  <c r="K87"/>
  <c r="F59"/>
  <c r="F58"/>
  <c r="F57"/>
  <c r="F60"/>
  <c r="K5"/>
  <c r="F5"/>
  <c r="K6"/>
  <c r="F6"/>
  <c r="L6" s="1"/>
  <c r="E12" i="3"/>
  <c r="J236" i="5"/>
  <c r="L234"/>
  <c r="E67" i="6"/>
  <c r="L412" i="5"/>
  <c r="J200"/>
  <c r="L199"/>
  <c r="J132"/>
  <c r="L131"/>
  <c r="J122"/>
  <c r="L121"/>
  <c r="J127"/>
  <c r="L126"/>
  <c r="J99"/>
  <c r="L97"/>
  <c r="J111"/>
  <c r="L109"/>
  <c r="J117"/>
  <c r="L115"/>
  <c r="J105"/>
  <c r="L103"/>
  <c r="K326"/>
  <c r="F326"/>
  <c r="F323"/>
  <c r="L321"/>
  <c r="E50"/>
  <c r="E59"/>
  <c r="E77"/>
  <c r="E68"/>
  <c r="E41"/>
  <c r="E86"/>
  <c r="H49" i="6"/>
  <c r="E87" i="5"/>
  <c r="E51"/>
  <c r="E60"/>
  <c r="E78"/>
  <c r="E42"/>
  <c r="E69"/>
  <c r="H50" i="6"/>
  <c r="J55" i="5"/>
  <c r="J82"/>
  <c r="J93"/>
  <c r="J73"/>
  <c r="J64"/>
  <c r="J46"/>
  <c r="K112" i="7" l="1"/>
  <c r="F112"/>
  <c r="L112" s="1"/>
  <c r="F110"/>
  <c r="L110" s="1"/>
  <c r="K110"/>
  <c r="F86"/>
  <c r="L86" s="1"/>
  <c r="K86"/>
  <c r="F187"/>
  <c r="K187"/>
  <c r="F93"/>
  <c r="L93" s="1"/>
  <c r="K93"/>
  <c r="F81"/>
  <c r="E9" i="8" s="1"/>
  <c r="L5" i="7"/>
  <c r="L29" s="1"/>
  <c r="F29"/>
  <c r="E7" i="8" s="1"/>
  <c r="G38" i="6"/>
  <c r="L236" i="5"/>
  <c r="E228"/>
  <c r="H67" i="6"/>
  <c r="G32"/>
  <c r="L200" i="5"/>
  <c r="G20" i="6"/>
  <c r="L132" i="5"/>
  <c r="G18" i="6"/>
  <c r="L122" i="5"/>
  <c r="G19" i="6"/>
  <c r="L127" i="5"/>
  <c r="G17" i="6"/>
  <c r="L117" i="5"/>
  <c r="G14" i="6"/>
  <c r="L99" i="5"/>
  <c r="G15" i="6"/>
  <c r="L105" i="5"/>
  <c r="G16" i="6"/>
  <c r="L111" i="5"/>
  <c r="F328"/>
  <c r="L326"/>
  <c r="L323"/>
  <c r="E51" i="6"/>
  <c r="F69" i="5"/>
  <c r="L69" s="1"/>
  <c r="K69"/>
  <c r="F60"/>
  <c r="L60" s="1"/>
  <c r="K60"/>
  <c r="F86"/>
  <c r="K86"/>
  <c r="F59"/>
  <c r="K59"/>
  <c r="F50"/>
  <c r="K50"/>
  <c r="F51"/>
  <c r="L51" s="1"/>
  <c r="K51"/>
  <c r="F42"/>
  <c r="L42" s="1"/>
  <c r="K42"/>
  <c r="F87"/>
  <c r="L87" s="1"/>
  <c r="K87"/>
  <c r="F68"/>
  <c r="K68"/>
  <c r="F41"/>
  <c r="K41"/>
  <c r="F78"/>
  <c r="L78" s="1"/>
  <c r="K78"/>
  <c r="F77"/>
  <c r="K77"/>
  <c r="G13" i="6"/>
  <c r="I36" i="7" s="1"/>
  <c r="J36" s="1"/>
  <c r="G9" i="6"/>
  <c r="I32" i="7" s="1"/>
  <c r="J32" s="1"/>
  <c r="G10" i="6"/>
  <c r="I33" i="7" s="1"/>
  <c r="J33" s="1"/>
  <c r="G12" i="6"/>
  <c r="I35" i="7" s="1"/>
  <c r="J35" s="1"/>
  <c r="G8" i="6"/>
  <c r="I31" i="7" s="1"/>
  <c r="J31" s="1"/>
  <c r="G11" i="6"/>
  <c r="I34" i="7" s="1"/>
  <c r="J34" s="1"/>
  <c r="H15" i="6" l="1"/>
  <c r="I58" i="7"/>
  <c r="H17" i="6"/>
  <c r="I60" i="7"/>
  <c r="H18" i="6"/>
  <c r="I83" i="7"/>
  <c r="H32" i="6"/>
  <c r="I109" i="7"/>
  <c r="H38" i="6"/>
  <c r="I116" i="7"/>
  <c r="F107"/>
  <c r="E10" i="8" s="1"/>
  <c r="F211" i="7"/>
  <c r="E13" i="8" s="1"/>
  <c r="L187" i="7"/>
  <c r="L211" s="1"/>
  <c r="H16" i="6"/>
  <c r="I59" i="7"/>
  <c r="H14" i="6"/>
  <c r="I57" i="7"/>
  <c r="H19" i="6"/>
  <c r="I84" i="7"/>
  <c r="H20" i="6"/>
  <c r="I85" i="7"/>
  <c r="J55"/>
  <c r="I8" i="8" s="1"/>
  <c r="J8" s="1"/>
  <c r="F9"/>
  <c r="F7"/>
  <c r="K7"/>
  <c r="F228" i="5"/>
  <c r="K228"/>
  <c r="L328"/>
  <c r="E52" i="6"/>
  <c r="H51"/>
  <c r="E71" i="5"/>
  <c r="E88"/>
  <c r="E53"/>
  <c r="E80"/>
  <c r="E44"/>
  <c r="E62"/>
  <c r="L41"/>
  <c r="L59"/>
  <c r="L77"/>
  <c r="L68"/>
  <c r="L50"/>
  <c r="L86"/>
  <c r="J85" i="7" l="1"/>
  <c r="L85" s="1"/>
  <c r="K85"/>
  <c r="J57"/>
  <c r="K57"/>
  <c r="J116"/>
  <c r="L116" s="1"/>
  <c r="K116"/>
  <c r="J83"/>
  <c r="K83"/>
  <c r="J58"/>
  <c r="L58" s="1"/>
  <c r="K58"/>
  <c r="F10" i="8"/>
  <c r="J84" i="7"/>
  <c r="L84" s="1"/>
  <c r="K84"/>
  <c r="J59"/>
  <c r="L59" s="1"/>
  <c r="K59"/>
  <c r="F13" i="8"/>
  <c r="L13" s="1"/>
  <c r="K13"/>
  <c r="J109" i="7"/>
  <c r="K109"/>
  <c r="J60"/>
  <c r="L60" s="1"/>
  <c r="K60"/>
  <c r="L7" i="8"/>
  <c r="F229" i="5"/>
  <c r="L228"/>
  <c r="H52" i="6"/>
  <c r="E54" i="5"/>
  <c r="E81"/>
  <c r="E89"/>
  <c r="E45"/>
  <c r="E63"/>
  <c r="E72"/>
  <c r="F53"/>
  <c r="K53"/>
  <c r="K62"/>
  <c r="F62"/>
  <c r="K88"/>
  <c r="F88"/>
  <c r="K71"/>
  <c r="F71"/>
  <c r="K44"/>
  <c r="F44"/>
  <c r="K80"/>
  <c r="F80"/>
  <c r="J107" i="7" l="1"/>
  <c r="I10" i="8" s="1"/>
  <c r="L83" i="7"/>
  <c r="L107" s="1"/>
  <c r="J81"/>
  <c r="I9" i="8" s="1"/>
  <c r="L57" i="7"/>
  <c r="L81" s="1"/>
  <c r="J133"/>
  <c r="I11" i="8" s="1"/>
  <c r="J11" s="1"/>
  <c r="L109" i="7"/>
  <c r="E37" i="6"/>
  <c r="L229" i="5"/>
  <c r="K89"/>
  <c r="F89"/>
  <c r="L89" s="1"/>
  <c r="K72"/>
  <c r="F72"/>
  <c r="L72" s="1"/>
  <c r="F54"/>
  <c r="L54" s="1"/>
  <c r="K54"/>
  <c r="K81"/>
  <c r="F81"/>
  <c r="L81" s="1"/>
  <c r="K63"/>
  <c r="F63"/>
  <c r="L63" s="1"/>
  <c r="K45"/>
  <c r="F45"/>
  <c r="L45" s="1"/>
  <c r="L80"/>
  <c r="F82"/>
  <c r="L71"/>
  <c r="F73"/>
  <c r="L62"/>
  <c r="F64"/>
  <c r="L44"/>
  <c r="F46"/>
  <c r="L88"/>
  <c r="F93"/>
  <c r="L53"/>
  <c r="F55"/>
  <c r="J10" i="8" l="1"/>
  <c r="L10" s="1"/>
  <c r="K10"/>
  <c r="H37" i="6"/>
  <c r="E114" i="7"/>
  <c r="J9" i="8"/>
  <c r="K9"/>
  <c r="L55" i="5"/>
  <c r="E9" i="6"/>
  <c r="E11"/>
  <c r="L73" i="5"/>
  <c r="E8" i="6"/>
  <c r="L46" i="5"/>
  <c r="E12" i="6"/>
  <c r="L82" i="5"/>
  <c r="E13" i="6"/>
  <c r="L93" i="5"/>
  <c r="E10" i="6"/>
  <c r="L64" i="5"/>
  <c r="H13" i="6" l="1"/>
  <c r="E36" i="7"/>
  <c r="H8" i="6"/>
  <c r="E31" i="7"/>
  <c r="L9" i="8"/>
  <c r="I6"/>
  <c r="J6" s="1"/>
  <c r="I5" s="1"/>
  <c r="J5" s="1"/>
  <c r="H9" i="6"/>
  <c r="E32" i="7"/>
  <c r="H10" i="6"/>
  <c r="E33" i="7"/>
  <c r="H12" i="6"/>
  <c r="E35" i="7"/>
  <c r="H11" i="6"/>
  <c r="E34" i="7"/>
  <c r="F114"/>
  <c r="K114"/>
  <c r="F33" l="1"/>
  <c r="L33" s="1"/>
  <c r="K33"/>
  <c r="F36"/>
  <c r="L36" s="1"/>
  <c r="K36"/>
  <c r="F34"/>
  <c r="L34" s="1"/>
  <c r="K34"/>
  <c r="J29" i="8"/>
  <c r="E11" i="3"/>
  <c r="L114" i="7"/>
  <c r="L133" s="1"/>
  <c r="F133"/>
  <c r="E11" i="8" s="1"/>
  <c r="F35" i="7"/>
  <c r="L35" s="1"/>
  <c r="K35"/>
  <c r="F32"/>
  <c r="L32" s="1"/>
  <c r="K32"/>
  <c r="F31"/>
  <c r="K31"/>
  <c r="K11" i="8" l="1"/>
  <c r="F11"/>
  <c r="L11" s="1"/>
  <c r="L31" i="7"/>
  <c r="L55" s="1"/>
  <c r="F55"/>
  <c r="E8" i="8" s="1"/>
  <c r="F8" l="1"/>
  <c r="K8"/>
  <c r="L8" l="1"/>
  <c r="E6"/>
  <c r="F6" l="1"/>
  <c r="K6"/>
  <c r="E5" l="1"/>
  <c r="L6"/>
  <c r="F5" l="1"/>
  <c r="K5"/>
  <c r="L5" l="1"/>
  <c r="L29" s="1"/>
  <c r="F29"/>
  <c r="E4" i="3"/>
  <c r="E7" s="1"/>
  <c r="E20" l="1"/>
  <c r="E18"/>
  <c r="E23" s="1"/>
  <c r="E24" s="1"/>
  <c r="E25" s="1"/>
  <c r="E19"/>
  <c r="E26" l="1"/>
  <c r="E28" s="1"/>
  <c r="E29" s="1"/>
  <c r="E30" s="1"/>
  <c r="E31" s="1"/>
</calcChain>
</file>

<file path=xl/sharedStrings.xml><?xml version="1.0" encoding="utf-8"?>
<sst xmlns="http://schemas.openxmlformats.org/spreadsheetml/2006/main" count="7833" uniqueCount="1349">
  <si>
    <t>공 종 별 집 계 표</t>
  </si>
  <si>
    <t>[ 해상특송교환국설치공사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</si>
  <si>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</si>
  <si>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</si>
  <si>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</si>
  <si>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</si>
  <si>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</si>
  <si>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</si>
  <si>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</si>
  <si>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</si>
  <si>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</si>
  <si>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</si>
  <si>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</si>
  <si>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</si>
  <si>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</si>
  <si>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</si>
  <si>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</si>
  <si>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</si>
  <si>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</si>
  <si>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</si>
  <si>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</si>
  <si>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</si>
  <si>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</si>
  <si>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</si>
  <si>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</si>
  <si>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</si>
  <si>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</si>
  <si>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</si>
  <si>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</si>
  <si>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</si>
  <si>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</si>
  <si>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</si>
  <si>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</si>
  <si>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</si>
  <si>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</si>
  <si>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</si>
  <si>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</si>
  <si>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</si>
  <si>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</si>
  <si>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</si>
  <si>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</si>
  <si>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</si>
  <si>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</si>
  <si>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</si>
  <si>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</si>
  <si>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</si>
  <si>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</si>
  <si>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</si>
  <si>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</si>
  <si>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</si>
  <si>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</si>
  <si>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해상특송교환국설치공사</t>
  </si>
  <si>
    <t/>
  </si>
  <si>
    <t>01</t>
  </si>
  <si>
    <t>0101  건축공사</t>
  </si>
  <si>
    <t>0101</t>
  </si>
  <si>
    <t>010101  가  설  공  사</t>
  </si>
  <si>
    <t>010101</t>
  </si>
  <si>
    <t>강관 조립말비계(이동식)설치 및 해체</t>
  </si>
  <si>
    <t>높이 2m, 3개월</t>
  </si>
  <si>
    <t>대</t>
  </si>
  <si>
    <t>호표 1</t>
  </si>
  <si>
    <t>5CC0D33B6E53BF18AEB0B729C37035</t>
  </si>
  <si>
    <t>T</t>
  </si>
  <si>
    <t>F</t>
  </si>
  <si>
    <t>0101015CC0D33B6E53BF18AEB0B729C37035</t>
  </si>
  <si>
    <t>높이 4m, 3개월</t>
  </si>
  <si>
    <t>호표 2</t>
  </si>
  <si>
    <t>5CC0D33B6E53BF18AEB0B7193CE179</t>
  </si>
  <si>
    <t>0101015CC0D33B6E53BF18AEB0B7193CE179</t>
  </si>
  <si>
    <t>1층 물청소</t>
  </si>
  <si>
    <t>M2</t>
  </si>
  <si>
    <t>호표 3</t>
  </si>
  <si>
    <t>5CC0D33E6BB40518FA5FB8B93FA698</t>
  </si>
  <si>
    <t>0101015CC0D33E6BB40518FA5FB8B93FA698</t>
  </si>
  <si>
    <t>건축물 현장정리</t>
  </si>
  <si>
    <t>보수공사</t>
  </si>
  <si>
    <t>호표 4</t>
  </si>
  <si>
    <t>5CC0D33E6BB40518FA5FB8B93FA69B</t>
  </si>
  <si>
    <t>0101015CC0D33E6BB40518FA5FB8B93FA69B</t>
  </si>
  <si>
    <t>[ 합           계 ]</t>
  </si>
  <si>
    <t>TOTAL</t>
  </si>
  <si>
    <t>010102  금  속  공  사</t>
  </si>
  <si>
    <t>010102</t>
  </si>
  <si>
    <t>바닥앵글설치</t>
  </si>
  <si>
    <t>L-75*75*3.2T.방청1회+조합2회포함</t>
  </si>
  <si>
    <t>M</t>
  </si>
  <si>
    <t>호표 5</t>
  </si>
  <si>
    <t>5CC0636761949F182AB62AC9A37F7C</t>
  </si>
  <si>
    <t>0101025CC0636761949F182AB62AC9A37F7C</t>
  </si>
  <si>
    <t>기둥앵글설치</t>
  </si>
  <si>
    <t>L-100*100*2.3T.방청1회+조합2회포함</t>
  </si>
  <si>
    <t>호표 6</t>
  </si>
  <si>
    <t>5CC0636761949F182AB62AC9A37F7F</t>
  </si>
  <si>
    <t>0101025CC0636761949F182AB62AC9A37F7F</t>
  </si>
  <si>
    <t>기둥각파이프설치</t>
  </si>
  <si>
    <t>ㅁ-100*100*2.3T.방청1회+조합2회포함</t>
  </si>
  <si>
    <t>호표 7</t>
  </si>
  <si>
    <t>5CC0636761949F182AB62AC9A37F7E</t>
  </si>
  <si>
    <t>0101025CC0636761949F182AB62AC9A37F7E</t>
  </si>
  <si>
    <t>판넬상부 각파이프설치</t>
  </si>
  <si>
    <t>호표 8</t>
  </si>
  <si>
    <t>5CC0636761949F182AB62AC9A37E53</t>
  </si>
  <si>
    <t>0101025CC0636761949F182AB62AC9A37E53</t>
  </si>
  <si>
    <t>천정앵글 브레싱설치</t>
  </si>
  <si>
    <t>호표 9</t>
  </si>
  <si>
    <t>5CC0636761949F182AB62AC9A37E54</t>
  </si>
  <si>
    <t>0101025CC0636761949F182AB62AC9A37E54</t>
  </si>
  <si>
    <t>스틸베이스철판설치</t>
  </si>
  <si>
    <t>ST'L 150*150*6T,앵커포함,방청1회+조합2회포함</t>
  </si>
  <si>
    <t>EA</t>
  </si>
  <si>
    <t>호표 10</t>
  </si>
  <si>
    <t>5CC063696C992718B74F07798A7A2D</t>
  </si>
  <si>
    <t>0101025CC063696C992718B74F07798A7A2D</t>
  </si>
  <si>
    <t>010103  판  넬  공  사</t>
  </si>
  <si>
    <t>010103</t>
  </si>
  <si>
    <t>정밀 검사장 벽 그라스울판넬설치</t>
  </si>
  <si>
    <t>유리면(0.064), 벽재, 125mm, 부자재비포함</t>
  </si>
  <si>
    <t>호표 11</t>
  </si>
  <si>
    <t>5CC033346D8E6018A3CB77B98055D0</t>
  </si>
  <si>
    <t>0101035CC033346D8E6018A3CB77B98055D0</t>
  </si>
  <si>
    <t>지정 장치장 벽 그라스울판넬설치</t>
  </si>
  <si>
    <t>호표 12</t>
  </si>
  <si>
    <t>5CC033346D8E6018A3CB77B98055D7</t>
  </si>
  <si>
    <t>0101035CC033346D8E6018A3CB77B98055D7</t>
  </si>
  <si>
    <t>폐기 장치장 벽 그라스울판넬설치</t>
  </si>
  <si>
    <t>호표 13</t>
  </si>
  <si>
    <t>5CC033346D8E6018A3CB77B98055D4</t>
  </si>
  <si>
    <t>0101035CC033346D8E6018A3CB77B98055D4</t>
  </si>
  <si>
    <t>재감 창고 벽 그라스울판넬설치</t>
  </si>
  <si>
    <t>호표 14</t>
  </si>
  <si>
    <t>5CC033346D8E6018A3CB77B98055D2</t>
  </si>
  <si>
    <t>0101035CC033346D8E6018A3CB77B98055D2</t>
  </si>
  <si>
    <t>010104  창호 및 유리공사</t>
  </si>
  <si>
    <t>010104</t>
  </si>
  <si>
    <t>AW01[100mmAL후레임]</t>
  </si>
  <si>
    <t>1.000 x 1.000 = 1.000</t>
  </si>
  <si>
    <t>호표 15</t>
  </si>
  <si>
    <t>5CC003836EBC0518B96F32A9FB8DC8</t>
  </si>
  <si>
    <t>0101045CC003836EBC0518B96F32A9FB8DC8</t>
  </si>
  <si>
    <t>AW02[100mmAL후레임]</t>
  </si>
  <si>
    <t>1.000 x 1.200 = 1.200</t>
  </si>
  <si>
    <t>호표 16</t>
  </si>
  <si>
    <t>5CC003836EBC0518B96F32A9FB8DCA</t>
  </si>
  <si>
    <t>0101045CC003836EBC0518B96F32A9FB8DCA</t>
  </si>
  <si>
    <t>SD01A[1.2T정전분체양면도장]</t>
  </si>
  <si>
    <t>2.000 x 2.100 = 4.200</t>
  </si>
  <si>
    <t>호표 17</t>
  </si>
  <si>
    <t>5CC003836EBC0518B96F32A9FB8DCF</t>
  </si>
  <si>
    <t>0101045CC003836EBC0518B96F32A9FB8DCF</t>
  </si>
  <si>
    <t>SD02[1.2T정전분체양면도장]</t>
  </si>
  <si>
    <t>1.000 x 2.100 = 2.100</t>
  </si>
  <si>
    <t>호표 18</t>
  </si>
  <si>
    <t>5CC003836EBC0518B96F32A9FB8DC0</t>
  </si>
  <si>
    <t>0101045CC003836EBC0518B96F32A9FB8DC0</t>
  </si>
  <si>
    <t>SD03[SGP판넬도어]</t>
  </si>
  <si>
    <t>호표 19</t>
  </si>
  <si>
    <t>5CC003836EBC0518B96F32A9FB8C23</t>
  </si>
  <si>
    <t>0101045CC003836EBC0518B96F32A9FB8C23</t>
  </si>
  <si>
    <t>SSD02[강화유리문,자동문작동장치포함]</t>
  </si>
  <si>
    <t>1.800 x 2.400 = 4.320</t>
  </si>
  <si>
    <t>호표 20</t>
  </si>
  <si>
    <t>5CC003836EBC0518B96F32A9FB8C26</t>
  </si>
  <si>
    <t>0101045CC003836EBC0518B96F32A9FB8C26</t>
  </si>
  <si>
    <t>SSW01[강화유리칸막이]</t>
  </si>
  <si>
    <t>17.600 x 2.400 = 42.24</t>
  </si>
  <si>
    <t>호표 21</t>
  </si>
  <si>
    <t>5CC003836EBC0518B96F32A9FB8C25</t>
  </si>
  <si>
    <t>0101045CC003836EBC0518B96F32A9FB8C25</t>
  </si>
  <si>
    <t>피벗힌지</t>
  </si>
  <si>
    <t>피벗힌지,100kg이하,K1300</t>
  </si>
  <si>
    <t>조</t>
  </si>
  <si>
    <t>자재 49</t>
  </si>
  <si>
    <t>5BE9C38A640C2218A855CBD9E420ED5CA9F181</t>
  </si>
  <si>
    <t>0101045BE9C38A640C2218A855CBD9E420ED5CA9F181</t>
  </si>
  <si>
    <t>도어핸들</t>
  </si>
  <si>
    <t>도어핸들, KC-300SS</t>
  </si>
  <si>
    <t>자재 50</t>
  </si>
  <si>
    <t>5BE9C38A640C221862A51429363B2EECABAAAE</t>
  </si>
  <si>
    <t>0101045BE9C38A640C221862A51429363B2EECABAAAE</t>
  </si>
  <si>
    <t>도아록설치</t>
  </si>
  <si>
    <t>강재문, 재료비 별도</t>
  </si>
  <si>
    <t>개소</t>
  </si>
  <si>
    <t>호표 22</t>
  </si>
  <si>
    <t>5CC003846F3DBE18BEC1E3C9C6A43C</t>
  </si>
  <si>
    <t>0101045CC003846F3DBE18BEC1E3C9C6A43C</t>
  </si>
  <si>
    <t>수밀코킹(실리콘)</t>
  </si>
  <si>
    <t>삼각, 10mm, 창호주위</t>
  </si>
  <si>
    <t>호표 23</t>
  </si>
  <si>
    <t>5CC0431B61BB331864848C59872366</t>
  </si>
  <si>
    <t>0101045CC0431B61BB331864848C59872366</t>
  </si>
  <si>
    <t>창문틀 주위 충전</t>
  </si>
  <si>
    <t>발포우레탄 충전[시공도]</t>
  </si>
  <si>
    <t>호표 24</t>
  </si>
  <si>
    <t>5CC003846F6ACF18507D3E99C4DC07</t>
  </si>
  <si>
    <t>0101045CC003846F6ACF18507D3E99C4DC07</t>
  </si>
  <si>
    <t>강화유리</t>
  </si>
  <si>
    <t>강화유리, 칼라, 10mm</t>
  </si>
  <si>
    <t>자재 34</t>
  </si>
  <si>
    <t>5BE9D39366241A18FC36AC4958707B00862461</t>
  </si>
  <si>
    <t>0101045BE9D39366241A18FC36AC4958707B00862461</t>
  </si>
  <si>
    <t>복층유리</t>
  </si>
  <si>
    <t>복층유리, 투명, 18mm</t>
  </si>
  <si>
    <t>자재 35</t>
  </si>
  <si>
    <t>5BE9D39366241A18FCA9B409F6A5E540C4F015</t>
  </si>
  <si>
    <t>0101045BE9D39366241A18FCA9B409F6A5E540C4F015</t>
  </si>
  <si>
    <t>판유리 끼우기</t>
  </si>
  <si>
    <t>10mm 이상</t>
  </si>
  <si>
    <t>호표 25</t>
  </si>
  <si>
    <t>5CC00385698959182870507913AE85</t>
  </si>
  <si>
    <t>0101045CC00385698959182870507913AE85</t>
  </si>
  <si>
    <t>복층유리 끼우기</t>
  </si>
  <si>
    <t>18mm(6+6A+6), 일반창호</t>
  </si>
  <si>
    <t>호표 26</t>
  </si>
  <si>
    <t>5CC0038A61AEF218B3423F899C8065</t>
  </si>
  <si>
    <t>0101045CC0038A61AEF218B3423F899C8065</t>
  </si>
  <si>
    <t>복층유리주위 코킹</t>
  </si>
  <si>
    <t>5*5, 실리콘</t>
  </si>
  <si>
    <t>호표 27</t>
  </si>
  <si>
    <t>5CC0038A613A981810BDAC69067B98</t>
  </si>
  <si>
    <t>0101045CC0038A613A981810BDAC69067B98</t>
  </si>
  <si>
    <t>유리주위 코킹</t>
  </si>
  <si>
    <t>호표 28</t>
  </si>
  <si>
    <t>5CC0431B61AAB318CFB48319E13F31</t>
  </si>
  <si>
    <t>0101045CC0431B61AAB318CFB48319E13F31</t>
  </si>
  <si>
    <t>010105  수  장  공  사</t>
  </si>
  <si>
    <t>010105</t>
  </si>
  <si>
    <t>경량 천장 철골틀</t>
  </si>
  <si>
    <t>M-BAR,1M미만</t>
  </si>
  <si>
    <t>호표 29</t>
  </si>
  <si>
    <t>5CC063636A3E36189656C71973998E</t>
  </si>
  <si>
    <t>0101055CC063636A3E36189656C71973998E</t>
  </si>
  <si>
    <t>천정 무석면텍스 설치</t>
  </si>
  <si>
    <t>M-BAR면,6*300*600mm</t>
  </si>
  <si>
    <t>호표 30</t>
  </si>
  <si>
    <t>5CC033356E5621187462EBD98D7840</t>
  </si>
  <si>
    <t>0101055CC033356E5621187462EBD98D7840</t>
  </si>
  <si>
    <t>AL몰딩 설치</t>
  </si>
  <si>
    <t>W형, 15*15*15*15*1.0mm</t>
  </si>
  <si>
    <t>호표 31</t>
  </si>
  <si>
    <t>5CC0333F6EA5BF18D0D3A1F9409888</t>
  </si>
  <si>
    <t>0101055CC0333F6EA5BF18D0D3A1F9409888</t>
  </si>
  <si>
    <t>비닐타일 깔기</t>
  </si>
  <si>
    <t>비닐타일, 3*450*450mm, 데코타일</t>
  </si>
  <si>
    <t>호표 32</t>
  </si>
  <si>
    <t>5CC03337693DD818D40208A9D49968</t>
  </si>
  <si>
    <t>0101055CC03337693DD818D40208A9D49968</t>
  </si>
  <si>
    <t>강화마루 붙임</t>
  </si>
  <si>
    <t>T:7.5mm, [시공도]</t>
  </si>
  <si>
    <t>호표 33</t>
  </si>
  <si>
    <t>5CC05305622284184BAA2CE92BCFE6</t>
  </si>
  <si>
    <t>0101055CC05305622284184BAA2CE92BCFE6</t>
  </si>
  <si>
    <t>마루턱설치</t>
  </si>
  <si>
    <t>W:50*W:40,도장포함</t>
  </si>
  <si>
    <t>호표 34</t>
  </si>
  <si>
    <t>5CC0333B60C79218BCD9D35936C1A7</t>
  </si>
  <si>
    <t>0101055CC0333B60C79218BCD9D35936C1A7</t>
  </si>
  <si>
    <t>SGP조립식패널칸막이</t>
  </si>
  <si>
    <t>불연성칸막이, A형 T:100mm,[시공도]</t>
  </si>
  <si>
    <t>자재 15</t>
  </si>
  <si>
    <t>5BE9D39366366818086382D9FAD8DF5CC01CDA</t>
  </si>
  <si>
    <t>0101055BE9D39366366818086382D9FAD8DF5CC01CDA</t>
  </si>
  <si>
    <t>MDF걸레받이설치</t>
  </si>
  <si>
    <t>T=9 H=100 ,랩핑마감</t>
  </si>
  <si>
    <t>호표 35</t>
  </si>
  <si>
    <t>5CC03337697B5818E3609199337D86</t>
  </si>
  <si>
    <t>0101055CC03337697B5818E3609199337D86</t>
  </si>
  <si>
    <t>큐비클칸막이설치</t>
  </si>
  <si>
    <t>화장실 ,1200*1900 [시공도]</t>
  </si>
  <si>
    <t>호표 36</t>
  </si>
  <si>
    <t>5CC033386B83AC18542217D9D84ADE</t>
  </si>
  <si>
    <t>0101055CC033386B83AC18542217D9D84ADE</t>
  </si>
  <si>
    <t>1층 화장실샤워헤드설치부분타일보수</t>
  </si>
  <si>
    <t>헤드설치면</t>
  </si>
  <si>
    <t>호표 37</t>
  </si>
  <si>
    <t>5CC033386B83AC18542217D9D84ADD</t>
  </si>
  <si>
    <t>0101055CC033386B83AC18542217D9D84ADD</t>
  </si>
  <si>
    <t>호표 38</t>
  </si>
  <si>
    <t>5CC033356E5621187462EBD98D7845</t>
  </si>
  <si>
    <t>0101055CC033356E5621187462EBD98D7845</t>
  </si>
  <si>
    <t>호표 39</t>
  </si>
  <si>
    <t>5CC033356E5621187462EBD98D7846</t>
  </si>
  <si>
    <t>0101055CC033356E5621187462EBD98D7846</t>
  </si>
  <si>
    <t>010106  가  구  공  사</t>
  </si>
  <si>
    <t>010106</t>
  </si>
  <si>
    <t>X-RAY실천정 자동개폐장치 설치</t>
  </si>
  <si>
    <t>롤스크린 3600*7000</t>
  </si>
  <si>
    <t>자재 69</t>
  </si>
  <si>
    <t>5D77735064C60B18358F52A9C917CAEFDF3538</t>
  </si>
  <si>
    <t>0101065D77735064C60B18358F52A9C917CAEFDF3538</t>
  </si>
  <si>
    <t>경량랙(4단3칸) 선반이동</t>
  </si>
  <si>
    <t>1200*450*2400(폐기장치장10800*3EA,9600*1EA)</t>
  </si>
  <si>
    <t>자재 96</t>
  </si>
  <si>
    <t>5D77735064C60B18358F52A9C917CAEFDF38F1</t>
  </si>
  <si>
    <t>0101065D77735064C60B18358F52A9C917CAEFDF38F1</t>
  </si>
  <si>
    <t>1200*450*2400(재감창고25200*3EA)</t>
  </si>
  <si>
    <t>자재 86</t>
  </si>
  <si>
    <t>5D77735064C60B18358F52A9C917CAEFDF37E9</t>
  </si>
  <si>
    <t>0101065D77735064C60B18358F52A9C917CAEFDF37E9</t>
  </si>
  <si>
    <t>문서함(5단도어)PB</t>
  </si>
  <si>
    <t>800*400*1900</t>
  </si>
  <si>
    <t>자재 70</t>
  </si>
  <si>
    <t>5D77735064C60B18358F52A9C917CAEFDF3537</t>
  </si>
  <si>
    <t>0101065D77735064C60B18358F52A9C917CAEFDF3537</t>
  </si>
  <si>
    <t>락카(상부)PB</t>
  </si>
  <si>
    <t>650*600*900</t>
  </si>
  <si>
    <t>자재 71</t>
  </si>
  <si>
    <t>5D77735064C60B18358F52A9C917CAEFDF3536</t>
  </si>
  <si>
    <t>0101065D77735064C60B18358F52A9C917CAEFDF3536</t>
  </si>
  <si>
    <t>락카(하부)PB</t>
  </si>
  <si>
    <t>650*600*1100</t>
  </si>
  <si>
    <t>자재 72</t>
  </si>
  <si>
    <t>5D77735064C60B18358F52A9C917CAEFDF36C6</t>
  </si>
  <si>
    <t>0101065D77735064C60B18358F52A9C917CAEFDF36C6</t>
  </si>
  <si>
    <t>수납장(이불장)PB</t>
  </si>
  <si>
    <t>900*620*1950</t>
  </si>
  <si>
    <t>자재 73</t>
  </si>
  <si>
    <t>5D77735064C60B18358F52A9C917CAEFDF36C7</t>
  </si>
  <si>
    <t>0101065D77735064C60B18358F52A9C917CAEFDF36C7</t>
  </si>
  <si>
    <t>신발장 PB</t>
  </si>
  <si>
    <t>800*400*1200</t>
  </si>
  <si>
    <t>자재 74</t>
  </si>
  <si>
    <t>5D77735064C60B18358F52A9C917CAEFDF36C4</t>
  </si>
  <si>
    <t>0101065D77735064C60B18358F52A9C917CAEFDF36C4</t>
  </si>
  <si>
    <t>티테이블(쇼파테이블) PB</t>
  </si>
  <si>
    <t>1200*600*450</t>
  </si>
  <si>
    <t>자재 75</t>
  </si>
  <si>
    <t>5D77735064C60B18358F52A9C917CAEFDF36C5</t>
  </si>
  <si>
    <t>0101065D77735064C60B18358F52A9C917CAEFDF36C5</t>
  </si>
  <si>
    <t>교부책상</t>
  </si>
  <si>
    <t>1200*800*720</t>
  </si>
  <si>
    <t>자재 76</t>
  </si>
  <si>
    <t>5D77735064C60B18358F52A9C917CAEFDF36C2</t>
  </si>
  <si>
    <t>0101065D77735064C60B18358F52A9C917CAEFDF36C2</t>
  </si>
  <si>
    <t>교부책상카운타상판</t>
  </si>
  <si>
    <t>2400*350*1000</t>
  </si>
  <si>
    <t>자재 77</t>
  </si>
  <si>
    <t>5D77735064C60B18358F52A9C917CAEFDF36C3</t>
  </si>
  <si>
    <t>0101065D77735064C60B18358F52A9C917CAEFDF36C3</t>
  </si>
  <si>
    <t>교부책상파티션</t>
  </si>
  <si>
    <t>1200*45*1050</t>
  </si>
  <si>
    <t>자재 78</t>
  </si>
  <si>
    <t>5D77735064C60B18358F52A9C917CAEFDF36C0</t>
  </si>
  <si>
    <t>0101065D77735064C60B18358F52A9C917CAEFDF36C0</t>
  </si>
  <si>
    <t>1000*45*1050</t>
  </si>
  <si>
    <t>자재 79</t>
  </si>
  <si>
    <t>5D77735064C60B18358F52A9C917CAEFDF36C1</t>
  </si>
  <si>
    <t>0101065D77735064C60B18358F52A9C917CAEFDF36C1</t>
  </si>
  <si>
    <t>교부책상파티션기둥</t>
  </si>
  <si>
    <t>45*1050</t>
  </si>
  <si>
    <t>자재 80</t>
  </si>
  <si>
    <t>5D77735064C60B18358F52A9C917CAEFDF36CE</t>
  </si>
  <si>
    <t>0101065D77735064C60B18358F52A9C917CAEFDF36CE</t>
  </si>
  <si>
    <t>교부책상파티션마감바</t>
  </si>
  <si>
    <t>자재 81</t>
  </si>
  <si>
    <t>5D77735064C60B18358F52A9C917CAEFDF36CF</t>
  </si>
  <si>
    <t>0101065D77735064C60B18358F52A9C917CAEFDF36CF</t>
  </si>
  <si>
    <t>파티션</t>
  </si>
  <si>
    <t>800*45*1200</t>
  </si>
  <si>
    <t>자재 82</t>
  </si>
  <si>
    <t>5D77735064C60B18358F52A9C917CAEFDF37ED</t>
  </si>
  <si>
    <t>0101065D77735064C60B18358F52A9C917CAEFDF37ED</t>
  </si>
  <si>
    <t>1000*45*1200</t>
  </si>
  <si>
    <t>자재 83</t>
  </si>
  <si>
    <t>5D77735064C60B18358F52A9C917CAEFDF37EC</t>
  </si>
  <si>
    <t>0101065D77735064C60B18358F52A9C917CAEFDF37EC</t>
  </si>
  <si>
    <t>700*45*1200</t>
  </si>
  <si>
    <t>자재 84</t>
  </si>
  <si>
    <t>5D77735064C60B18358F52A9C917CAEFDF37EF</t>
  </si>
  <si>
    <t>0101065D77735064C60B18358F52A9C917CAEFDF37EF</t>
  </si>
  <si>
    <t>파티션기둥</t>
  </si>
  <si>
    <t>45*1200</t>
  </si>
  <si>
    <t>자재 91</t>
  </si>
  <si>
    <t>5D77735064C60B18358F52A9C917CAEFDF38F4</t>
  </si>
  <si>
    <t>0101065D77735064C60B18358F52A9C917CAEFDF38F4</t>
  </si>
  <si>
    <t>파티션마감바</t>
  </si>
  <si>
    <t>자재 85</t>
  </si>
  <si>
    <t>5D77735064C60B18358F52A9C917CAEFDF37EE</t>
  </si>
  <si>
    <t>0101065D77735064C60B18358F52A9C917CAEFDF37EE</t>
  </si>
  <si>
    <t>1000*45*900</t>
  </si>
  <si>
    <t>자재 95</t>
  </si>
  <si>
    <t>5D77735064C60B18358F52A9C917CAEFDF38F0</t>
  </si>
  <si>
    <t>0101065D77735064C60B18358F52A9C917CAEFDF38F0</t>
  </si>
  <si>
    <t>900*45*900</t>
  </si>
  <si>
    <t>자재 87</t>
  </si>
  <si>
    <t>5D77735064C60B18358F52A9C917CAEFDF37E8</t>
  </si>
  <si>
    <t>0101065D77735064C60B18358F52A9C917CAEFDF37E8</t>
  </si>
  <si>
    <t>800*45*900</t>
  </si>
  <si>
    <t>자재 92</t>
  </si>
  <si>
    <t>5D77735064C60B18358F52A9C917CAEFDF38F5</t>
  </si>
  <si>
    <t>0101065D77735064C60B18358F52A9C917CAEFDF38F5</t>
  </si>
  <si>
    <t>45*900</t>
  </si>
  <si>
    <t>자재 88</t>
  </si>
  <si>
    <t>5D77735064C60B18358F52A9C917CAEFDF37EB</t>
  </si>
  <si>
    <t>0101065D77735064C60B18358F52A9C917CAEFDF37EB</t>
  </si>
  <si>
    <t>자재 93</t>
  </si>
  <si>
    <t>5D77735064C60B18358F52A9C917CAEFDF38F6</t>
  </si>
  <si>
    <t>0101065D77735064C60B18358F52A9C917CAEFDF38F6</t>
  </si>
  <si>
    <t>1200*45*1500</t>
  </si>
  <si>
    <t>자재 89</t>
  </si>
  <si>
    <t>5D77735064C60B18358F52A9C917CAEFDF37EA</t>
  </si>
  <si>
    <t>0101065D77735064C60B18358F52A9C917CAEFDF37EA</t>
  </si>
  <si>
    <t>45*15000</t>
  </si>
  <si>
    <t>자재 94</t>
  </si>
  <si>
    <t>5D77735064C60B18358F52A9C917CAEFDF38F7</t>
  </si>
  <si>
    <t>0101065D77735064C60B18358F52A9C917CAEFDF38F7</t>
  </si>
  <si>
    <t>010107  철  거  공  사</t>
  </si>
  <si>
    <t>010107</t>
  </si>
  <si>
    <t>비닐계타일 철거</t>
  </si>
  <si>
    <t>바닥</t>
  </si>
  <si>
    <t>호표 40</t>
  </si>
  <si>
    <t>5CC1D3A766F3061839DDE719306C84</t>
  </si>
  <si>
    <t>0101075CC1D3A766F3061839DDE719306C84</t>
  </si>
  <si>
    <t>행거도어철거</t>
  </si>
  <si>
    <t>4.0(M)*4.0(M)</t>
  </si>
  <si>
    <t>호표 41</t>
  </si>
  <si>
    <t>5CC1D3A766F3061839DDE719306DA3</t>
  </si>
  <si>
    <t>0101075CC1D3A766F3061839DDE719306DA3</t>
  </si>
  <si>
    <t>기존Y6열판넬벽 켄베이어통과부분오픈작업</t>
  </si>
  <si>
    <t>2400*1500</t>
  </si>
  <si>
    <t>호표 42</t>
  </si>
  <si>
    <t>5CC033346D8E6018A3CB77B98054CA</t>
  </si>
  <si>
    <t>0101075CC033346D8E6018A3CB77B98054CA</t>
  </si>
  <si>
    <t>기존Y6열판넬벽 신설출입문오픈작업</t>
  </si>
  <si>
    <t>2000*2100</t>
  </si>
  <si>
    <t>호표 43</t>
  </si>
  <si>
    <t>5CC033346D8E6018A3CB77B98054C9</t>
  </si>
  <si>
    <t>0101075CC033346D8E6018A3CB77B98054C9</t>
  </si>
  <si>
    <t>건설폐기물 상차비 - 중량 기준</t>
  </si>
  <si>
    <t>중간처리 대상, 15ton 덤프트럭</t>
  </si>
  <si>
    <t>TON</t>
  </si>
  <si>
    <t>자재 59</t>
  </si>
  <si>
    <t>5CC0D33E6BB431185168A7F98779D0</t>
  </si>
  <si>
    <t>0101075CC0D33E6BB431185168A7F98779D0</t>
  </si>
  <si>
    <t>010108  건설폐기물처리비</t>
  </si>
  <si>
    <t>010108</t>
  </si>
  <si>
    <t>6</t>
  </si>
  <si>
    <t>혼합건설폐기물</t>
  </si>
  <si>
    <t>그 밖의 건설폐기물에 가연성 5% 이하 혼합</t>
  </si>
  <si>
    <t>자재 58</t>
  </si>
  <si>
    <t>5CC0D33E6BB43118471CDE6901346B</t>
  </si>
  <si>
    <t>0101085CC0D33E6BB43118471CDE6901346B</t>
  </si>
  <si>
    <t>건설폐기물 운반비 - 중량 기준</t>
  </si>
  <si>
    <t>중간처리 대상, 15ton 덤프트럭, 30km</t>
  </si>
  <si>
    <t>자재 60</t>
  </si>
  <si>
    <t>5CC0D33E6BB431185168A7E9E08F7F</t>
  </si>
  <si>
    <t>0101085CC0D33E6BB431185168A7E9E08F7F</t>
  </si>
  <si>
    <t>0102  기계설비공사</t>
  </si>
  <si>
    <t>0102</t>
  </si>
  <si>
    <t>기계설비공사</t>
  </si>
  <si>
    <t>식</t>
  </si>
  <si>
    <t>자재 90</t>
  </si>
  <si>
    <t>5D77735064C60B18358F52A9C917CAEFDF37E4</t>
  </si>
  <si>
    <t>01025D77735064C60B18358F52A9C917CAEFDF37E4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</si>
  <si>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</si>
  <si>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</si>
  <si>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</si>
  <si>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</si>
  <si>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</si>
  <si>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</si>
  <si>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</si>
  <si>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</si>
  <si>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</si>
  <si>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</si>
  <si>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</si>
  <si>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</si>
  <si>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</si>
  <si>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</si>
  <si>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</si>
  <si>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</si>
  <si>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</si>
  <si>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</si>
  <si>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</si>
  <si>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</si>
  <si>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강관 조립말비계(이동식)설치 및 해체  높이 2m, 3개월  대  공통 2-7-4   ( 호표 1 )</t>
  </si>
  <si>
    <t>공통 2-7-4</t>
  </si>
  <si>
    <t>비계안정장치</t>
  </si>
  <si>
    <t>비계안정장치, 비계기본틀, 기둥, 1.2*1.7m</t>
  </si>
  <si>
    <t>개</t>
  </si>
  <si>
    <t>자재 38</t>
  </si>
  <si>
    <t>5BE9D39366C42218EA992849A6E788DEEC17EF</t>
  </si>
  <si>
    <t>5CC0D33B6E53BF18AEB0B729C370355BE9D39366C42218EA992849A6E788DEEC17EF</t>
  </si>
  <si>
    <t>비계안정장치, 가새, 1.2*1.9m</t>
  </si>
  <si>
    <t>자재 39</t>
  </si>
  <si>
    <t>5BE9D39366C42218EA992849A6E788DEEC17E1</t>
  </si>
  <si>
    <t>5CC0D33B6E53BF18AEB0B729C370355BE9D39366C42218EA992849A6E788DEEC17E1</t>
  </si>
  <si>
    <t>비계안정장치, 수평띠장, 1829mm</t>
  </si>
  <si>
    <t>자재 40</t>
  </si>
  <si>
    <t>5BE9D39366C42218EA992849A6E788DEEC188D</t>
  </si>
  <si>
    <t>5CC0D33B6E53BF18AEB0B729C370355BE9D39366C42218EA992849A6E788DEEC188D</t>
  </si>
  <si>
    <t>비계안정장치, 손잡이기둥</t>
  </si>
  <si>
    <t>자재 43</t>
  </si>
  <si>
    <t>5BE9D39366C42218EA992849A6E788DEEC188A</t>
  </si>
  <si>
    <t>5CC0D33B6E53BF18AEB0B729C370355BE9D39366C42218EA992849A6E788DEEC188A</t>
  </si>
  <si>
    <t>비계안정장치, 손잡이, 1229mm</t>
  </si>
  <si>
    <t>자재 41</t>
  </si>
  <si>
    <t>5BE9D39366C42218EA992849A6E788DEEC188C</t>
  </si>
  <si>
    <t>5CC0D33B6E53BF18AEB0B729C370355BE9D39366C42218EA992849A6E788DEEC188C</t>
  </si>
  <si>
    <t>비계안정장치, 손잡이, 1829mm</t>
  </si>
  <si>
    <t>자재 42</t>
  </si>
  <si>
    <t>5BE9D39366C42218EA992849A6E788DEEC188B</t>
  </si>
  <si>
    <t>5CC0D33B6E53BF18AEB0B729C370355BE9D39366C42218EA992849A6E788DEEC188B</t>
  </si>
  <si>
    <t>비계안정장치, 바퀴</t>
  </si>
  <si>
    <t>자재 44</t>
  </si>
  <si>
    <t>5BE9D39366C42218EA992849A6E788DEEC1889</t>
  </si>
  <si>
    <t>5CC0D33B6E53BF18AEB0B729C370355BE9D39366C42218EA992849A6E788DEEC1889</t>
  </si>
  <si>
    <t>비계안정장치, 쟈키</t>
  </si>
  <si>
    <t>자재 45</t>
  </si>
  <si>
    <t>5BE9D39366C42218EA992849A6E788DEEC1888</t>
  </si>
  <si>
    <t>5CC0D33B6E53BF18AEB0B729C370355BE9D39366C42218EA992849A6E788DEEC1888</t>
  </si>
  <si>
    <t>비계안정장치, 발판, 40*200*2000</t>
  </si>
  <si>
    <t>장</t>
  </si>
  <si>
    <t>자재 46</t>
  </si>
  <si>
    <t>5BE9D39366C42218EA992849A43B1DF5D5CD8C</t>
  </si>
  <si>
    <t>5CC0D33B6E53BF18AEB0B729C370355BE9D39366C42218EA992849A43B1DF5D5CD8C</t>
  </si>
  <si>
    <t>높이 2m, 노무비</t>
  </si>
  <si>
    <t>호표 44</t>
  </si>
  <si>
    <t>5CC0D33B6E53BF18AEB0B739EA1A16</t>
  </si>
  <si>
    <t>5CC0D33B6E53BF18AEB0B729C370355CC0D33B6E53BF18AEB0B739EA1A16</t>
  </si>
  <si>
    <t xml:space="preserve"> [ 합          계 ]</t>
  </si>
  <si>
    <t>강관 조립말비계(이동식)설치 및 해체  높이 4m, 3개월  대  공통 2-7-4   ( 호표 2 )</t>
  </si>
  <si>
    <t>5CC0D33B6E53BF18AEB0B7193CE1795BE9D39366C42218EA992849A6E788DEEC17EF</t>
  </si>
  <si>
    <t>5CC0D33B6E53BF18AEB0B7193CE1795BE9D39366C42218EA992849A6E788DEEC17E1</t>
  </si>
  <si>
    <t>5CC0D33B6E53BF18AEB0B7193CE1795BE9D39366C42218EA992849A6E788DEEC188D</t>
  </si>
  <si>
    <t>5CC0D33B6E53BF18AEB0B7193CE1795BE9D39366C42218EA992849A6E788DEEC188A</t>
  </si>
  <si>
    <t>5CC0D33B6E53BF18AEB0B7193CE1795BE9D39366C42218EA992849A6E788DEEC188C</t>
  </si>
  <si>
    <t>5CC0D33B6E53BF18AEB0B7193CE1795BE9D39366C42218EA992849A6E788DEEC188B</t>
  </si>
  <si>
    <t>비계안정장치, 이음철물, 연결핀</t>
  </si>
  <si>
    <t>자재 37</t>
  </si>
  <si>
    <t>5BE9D39366C42218EA992849A6E788DEEC153C</t>
  </si>
  <si>
    <t>5CC0D33B6E53BF18AEB0B7193CE1795BE9D39366C42218EA992849A6E788DEEC153C</t>
  </si>
  <si>
    <t>5CC0D33B6E53BF18AEB0B7193CE1795BE9D39366C42218EA992849A6E788DEEC1889</t>
  </si>
  <si>
    <t>5CC0D33B6E53BF18AEB0B7193CE1795BE9D39366C42218EA992849A6E788DEEC1888</t>
  </si>
  <si>
    <t>5CC0D33B6E53BF18AEB0B7193CE1795BE9D39366C42218EA992849A43B1DF5D5CD8C</t>
  </si>
  <si>
    <t>높이 4m, 노무비</t>
  </si>
  <si>
    <t>호표 45</t>
  </si>
  <si>
    <t>5CC0D33B6E53BF18AEB0B739EA1970</t>
  </si>
  <si>
    <t>5CC0D33B6E53BF18AEB0B7193CE1795CC0D33B6E53BF18AEB0B739EA1970</t>
  </si>
  <si>
    <t>1층 물청소    M2     ( 호표 3 )</t>
  </si>
  <si>
    <t>보통인부</t>
  </si>
  <si>
    <t>일반공사 즤종</t>
  </si>
  <si>
    <t>인</t>
  </si>
  <si>
    <t>노임 1</t>
  </si>
  <si>
    <t>5C15135966D65A188AC4FA491215674B7473D7</t>
  </si>
  <si>
    <t>5CC0D33E6BB40518FA5FB8B93FA6985C15135966D65A188AC4FA491215674B7473D7</t>
  </si>
  <si>
    <t>건축물 현장정리  보수공사  M2     ( 호표 4 )</t>
  </si>
  <si>
    <t>5CC0D33E6BB40518FA5FB8B93FA69B5C15135966D65A188AC4FA491215674B7473D7</t>
  </si>
  <si>
    <t>바닥앵글설치  L-75*75*3.2T.방청1회+조합2회포함  M     ( 호표 5 )</t>
  </si>
  <si>
    <t>ㄱ형강</t>
  </si>
  <si>
    <t>ㄱ형강, 등변, 75*75*3.2mm</t>
  </si>
  <si>
    <t>kg</t>
  </si>
  <si>
    <t>자재 7</t>
  </si>
  <si>
    <t>5BE9D3936651501829261BB9FDDC5181339B3A</t>
  </si>
  <si>
    <t>5CC0636761949F182AB62AC9A37F7C5BE9D3936651501829261BB9FDDC5181339B3A</t>
  </si>
  <si>
    <t>각종 잡철물 제작</t>
  </si>
  <si>
    <t>철재, 간단</t>
  </si>
  <si>
    <t>호표 46</t>
  </si>
  <si>
    <t>5CC0636761C1E71872CCECB9CB8E4D</t>
  </si>
  <si>
    <t>5CC0636761949F182AB62AC9A37F7C5CC0636761C1E71872CCECB9CB8E4D</t>
  </si>
  <si>
    <t>각종 잡철물 설치</t>
  </si>
  <si>
    <t>호표 47</t>
  </si>
  <si>
    <t>5CC0636761C1E71872CCECA92445FA</t>
  </si>
  <si>
    <t>5CC0636761949F182AB62AC9A37F7C5CC0636761C1E71872CCECA92445FA</t>
  </si>
  <si>
    <t>철강설</t>
  </si>
  <si>
    <t>철강설, 고철, 작업설부산물</t>
  </si>
  <si>
    <t>자재 3</t>
  </si>
  <si>
    <t>5BCD13CD62FED218EC0DFEE9179A890E0DA384</t>
  </si>
  <si>
    <t>5CC0636761949F182AB62AC9A37F7C5BCD13CD62FED218EC0DFEE9179A890E0DA384</t>
  </si>
  <si>
    <t>녹막이페인트 붓칠</t>
  </si>
  <si>
    <t>철재면, 1회, 1종</t>
  </si>
  <si>
    <t>호표 48</t>
  </si>
  <si>
    <t>5CC023CE6CA05A18356482294E5640</t>
  </si>
  <si>
    <t>5CC0636761949F182AB62AC9A37F7C5CC023CE6CA05A18356482294E5640</t>
  </si>
  <si>
    <t>유성페인트 붓칠</t>
  </si>
  <si>
    <t>철재면, 2회. 1급</t>
  </si>
  <si>
    <t>호표 49</t>
  </si>
  <si>
    <t>5CC023CD62234718AA8E9FA968D626</t>
  </si>
  <si>
    <t>5CC0636761949F182AB62AC9A37F7C5CC023CD62234718AA8E9FA968D626</t>
  </si>
  <si>
    <t>기둥앵글설치  L-100*100*2.3T.방청1회+조합2회포함  M     ( 호표 6 )</t>
  </si>
  <si>
    <t>ㄱ형강, 등변, 100*100*2.3mm</t>
  </si>
  <si>
    <t>자재 8</t>
  </si>
  <si>
    <t>5BE9D3936651501829261BB9FDDC5181339B3B</t>
  </si>
  <si>
    <t>5CC0636761949F182AB62AC9A37F7F5BE9D3936651501829261BB9FDDC5181339B3B</t>
  </si>
  <si>
    <t>5CC0636761949F182AB62AC9A37F7F5CC0636761C1E71872CCECB9CB8E4D</t>
  </si>
  <si>
    <t>5CC0636761949F182AB62AC9A37F7F5CC0636761C1E71872CCECA92445FA</t>
  </si>
  <si>
    <t>5CC0636761949F182AB62AC9A37F7F5BCD13CD62FED218EC0DFEE9179A890E0DA384</t>
  </si>
  <si>
    <t>5CC0636761949F182AB62AC9A37F7F5CC023CE6CA05A18356482294E5640</t>
  </si>
  <si>
    <t>5CC0636761949F182AB62AC9A37F7F5CC023CD62234718AA8E9FA968D626</t>
  </si>
  <si>
    <t>기둥각파이프설치  ㅁ-100*100*2.3T.방청1회+조합2회포함  M     ( 호표 7 )</t>
  </si>
  <si>
    <t>일반구조용각형강관</t>
  </si>
  <si>
    <t>일반구조용각형강관, 각형강관, 100*100*2.3mm</t>
  </si>
  <si>
    <t>자재 57</t>
  </si>
  <si>
    <t>5B91B3996D7411185D2DF7E9C7ABDD466127C4</t>
  </si>
  <si>
    <t>5CC0636761949F182AB62AC9A37F7E5B91B3996D7411185D2DF7E9C7ABDD466127C4</t>
  </si>
  <si>
    <t>5CC0636761949F182AB62AC9A37F7E5CC0636761C1E71872CCECB9CB8E4D</t>
  </si>
  <si>
    <t>5CC0636761949F182AB62AC9A37F7E5CC0636761C1E71872CCECA92445FA</t>
  </si>
  <si>
    <t>5CC0636761949F182AB62AC9A37F7E5BCD13CD62FED218EC0DFEE9179A890E0DA384</t>
  </si>
  <si>
    <t>5CC0636761949F182AB62AC9A37F7E5CC023CE6CA05A18356482294E5640</t>
  </si>
  <si>
    <t>5CC0636761949F182AB62AC9A37F7E5CC023CD62234718AA8E9FA968D626</t>
  </si>
  <si>
    <t>판넬상부 각파이프설치  ㅁ-100*100*2.3T.방청1회+조합2회포함  M     ( 호표 8 )</t>
  </si>
  <si>
    <t>5CC0636761949F182AB62AC9A37E535B91B3996D7411185D2DF7E9C7ABDD466127C4</t>
  </si>
  <si>
    <t>5CC0636761949F182AB62AC9A37E535CC0636761C1E71872CCECB9CB8E4D</t>
  </si>
  <si>
    <t>5CC0636761949F182AB62AC9A37E535CC0636761C1E71872CCECA92445FA</t>
  </si>
  <si>
    <t>5CC0636761949F182AB62AC9A37E535BCD13CD62FED218EC0DFEE9179A890E0DA384</t>
  </si>
  <si>
    <t>5CC0636761949F182AB62AC9A37E535CC023CE6CA05A18356482294E5640</t>
  </si>
  <si>
    <t>5CC0636761949F182AB62AC9A37E535CC023CD62234718AA8E9FA968D626</t>
  </si>
  <si>
    <t>천정앵글 브레싱설치  L-100*100*2.3T.방청1회+조합2회포함  M     ( 호표 9 )</t>
  </si>
  <si>
    <t>5CC0636761949F182AB62AC9A37E545BE9D3936651501829261BB9FDDC5181339B3B</t>
  </si>
  <si>
    <t>5CC0636761949F182AB62AC9A37E545CC0636761C1E71872CCECB9CB8E4D</t>
  </si>
  <si>
    <t>5CC0636761949F182AB62AC9A37E545CC0636761C1E71872CCECA92445FA</t>
  </si>
  <si>
    <t>5CC0636761949F182AB62AC9A37E545BCD13CD62FED218EC0DFEE9179A890E0DA384</t>
  </si>
  <si>
    <t>5CC0636761949F182AB62AC9A37E545CC023CE6CA05A18356482294E5640</t>
  </si>
  <si>
    <t>5CC0636761949F182AB62AC9A37E545CC023CD62234718AA8E9FA968D626</t>
  </si>
  <si>
    <t>스틸베이스철판설치  ST'L 150*150*6T,앵커포함,방청1회+조합2회포함  EA     ( 호표 10 )</t>
  </si>
  <si>
    <t>일반구조용압연강판</t>
  </si>
  <si>
    <t>일반구조용압연강판, 6.0mm</t>
  </si>
  <si>
    <t>자재 9</t>
  </si>
  <si>
    <t>5BE9D39366516218C70A923911E212B7C4544B</t>
  </si>
  <si>
    <t>5CC063696C992718B74F07798A7A2D5BE9D39366516218C70A923911E212B7C4544B</t>
  </si>
  <si>
    <t>5CC063696C992718B74F07798A7A2D5CC0636761C1E71872CCECB9CB8E4D</t>
  </si>
  <si>
    <t>5CC063696C992718B74F07798A7A2D5CC0636761C1E71872CCECA92445FA</t>
  </si>
  <si>
    <t>5CC063696C992718B74F07798A7A2D5CC023CE6CA05A18356482294E5640</t>
  </si>
  <si>
    <t>5CC063696C992718B74F07798A7A2D5CC023CD62234718AA8E9FA968D626</t>
  </si>
  <si>
    <t>5CC063696C992718B74F07798A7A2D5BCD13CD62FED218EC0DFEE9179A890E0DA384</t>
  </si>
  <si>
    <t>세트앵커</t>
  </si>
  <si>
    <t>세트앵커, M16*L125mm</t>
  </si>
  <si>
    <t>자재 48</t>
  </si>
  <si>
    <t>5BE9C38A640C2218F0798CC9819DF354ED9435</t>
  </si>
  <si>
    <t>5CC063696C992718B74F07798A7A2D5BE9C38A640C2218F0798CC9819DF354ED9435</t>
  </si>
  <si>
    <t>앵커 볼트 설치</t>
  </si>
  <si>
    <t>∮16 이하</t>
  </si>
  <si>
    <t>호표 55</t>
  </si>
  <si>
    <t>5CC0939D61168E18384E6A69E5E481</t>
  </si>
  <si>
    <t>5CC063696C992718B74F07798A7A2D5CC0939D61168E18384E6A69E5E481</t>
  </si>
  <si>
    <t>정밀 검사장 벽 그라스울판넬설치  유리면(0.064), 벽재, 125mm, 부자재비포함  M2     ( 호표 11 )</t>
  </si>
  <si>
    <t>샌드위치패널</t>
  </si>
  <si>
    <t>샌드위치패널, 유리면(0.064), 벽재, 125mm</t>
  </si>
  <si>
    <t>자재 13</t>
  </si>
  <si>
    <t>5BE9D39366093C1853C053E9E4D1433E19FAA5</t>
  </si>
  <si>
    <t>5CC033346D8E6018A3CB77B98055D05BE9D39366093C1853C053E9E4D1433E19FAA5</t>
  </si>
  <si>
    <t>샌드위치(단열)페널 설치 - 칸막이벽</t>
  </si>
  <si>
    <t>두께 50~100mm 기준</t>
  </si>
  <si>
    <t>호표 56</t>
  </si>
  <si>
    <t>5CC033346D8E6018A3CB77F97CE6AF</t>
  </si>
  <si>
    <t>5CC033346D8E6018A3CB77B98055D05CC033346D8E6018A3CB77F97CE6AF</t>
  </si>
  <si>
    <t>잡재료</t>
  </si>
  <si>
    <t>인력품의 3%</t>
  </si>
  <si>
    <t>5DDCE3096807C61838169B99ACBC001</t>
  </si>
  <si>
    <t>5CC033346D8E6018A3CB77B98055D05DDCE3096807C61838169B99ACBC001</t>
  </si>
  <si>
    <t>지정 장치장 벽 그라스울판넬설치  유리면(0.064), 벽재, 125mm, 부자재비포함  M2     ( 호표 12 )</t>
  </si>
  <si>
    <t>5CC033346D8E6018A3CB77B98055D75BE9D39366093C1853C053E9E4D1433E19FAA5</t>
  </si>
  <si>
    <t>5CC033346D8E6018A3CB77B98055D75CC033346D8E6018A3CB77F97CE6AF</t>
  </si>
  <si>
    <t>5CC033346D8E6018A3CB77B98055D75DDCE3096807C61838169B99ACBC001</t>
  </si>
  <si>
    <t>폐기 장치장 벽 그라스울판넬설치  유리면(0.064), 벽재, 125mm, 부자재비포함  M2     ( 호표 13 )</t>
  </si>
  <si>
    <t>5CC033346D8E6018A3CB77B98055D45BE9D39366093C1853C053E9E4D1433E19FAA5</t>
  </si>
  <si>
    <t>5CC033346D8E6018A3CB77B98055D45CC033346D8E6018A3CB77F97CE6AF</t>
  </si>
  <si>
    <t>5CC033346D8E6018A3CB77B98055D45DDCE3096807C61838169B99ACBC001</t>
  </si>
  <si>
    <t>재감 창고 벽 그라스울판넬설치  유리면(0.064), 벽재, 125mm, 부자재비포함  M2     ( 호표 14 )</t>
  </si>
  <si>
    <t>5CC033346D8E6018A3CB77B98055D25BE9D39366093C1853C053E9E4D1433E19FAA5</t>
  </si>
  <si>
    <t>5CC033346D8E6018A3CB77B98055D25CC033346D8E6018A3CB77F97CE6AF</t>
  </si>
  <si>
    <t>5CC033346D8E6018A3CB77B98055D25DDCE3096807C61838169B99ACBC001</t>
  </si>
  <si>
    <t>AW01[100mmAL후레임]  1.000 x 1.000 = 1.000  EA     ( 호표 15 )</t>
  </si>
  <si>
    <t>알루미늄샤시</t>
  </si>
  <si>
    <t>알루미늄샤시, 컬러-1차 자연발색</t>
  </si>
  <si>
    <t>자재 31</t>
  </si>
  <si>
    <t>5BE9D39366241A18D15316B944CE3447068F8F</t>
  </si>
  <si>
    <t>5CC003836EBC0518B96F32A9FB8DC85BE9D39366241A18D15316B944CE3447068F8F</t>
  </si>
  <si>
    <t>알루미늄창호 설치</t>
  </si>
  <si>
    <t>1.5m2 미만</t>
  </si>
  <si>
    <t>호표 57</t>
  </si>
  <si>
    <t>5CC00380615F5B18D551E809F984FE</t>
  </si>
  <si>
    <t>5CC003836EBC0518B96F32A9FB8DC85CC00380615F5B18D551E809F984FE</t>
  </si>
  <si>
    <t>AW02[100mmAL후레임]  1.000 x 1.200 = 1.200  EA     ( 호표 16 )</t>
  </si>
  <si>
    <t>5CC003836EBC0518B96F32A9FB8DCA5BE9D39366241A18D15316B944CE3447068F8F</t>
  </si>
  <si>
    <t>5CC003836EBC0518B96F32A9FB8DCA5CC00380615F5B18D551E809F984FE</t>
  </si>
  <si>
    <t>SD01A[1.2T정전분체양면도장]  2.000 x 2.100 = 4.200  EA     ( 호표 17 )</t>
  </si>
  <si>
    <t>철재일반도아(일반분체)문틀포함</t>
  </si>
  <si>
    <t>150*45*1.6T 1.8*2.1 양개</t>
  </si>
  <si>
    <t>㎡</t>
  </si>
  <si>
    <t>자재 63</t>
  </si>
  <si>
    <t>5CC003836EA3BF18706B4AF9195CF4</t>
  </si>
  <si>
    <t>5CC003836EBC0518B96F32A9FB8DCF5CC003836EA3BF18706B4AF9195CF4</t>
  </si>
  <si>
    <t>강재창호 설치</t>
  </si>
  <si>
    <t>3.5~4.5m2 미만</t>
  </si>
  <si>
    <t>호표 58</t>
  </si>
  <si>
    <t>5CC003836EA39C18A2D42039F3A2CD</t>
  </si>
  <si>
    <t>5CC003836EBC0518B96F32A9FB8DCF5CC003836EA39C18A2D42039F3A2CD</t>
  </si>
  <si>
    <t>SD02[1.2T정전분체양면도장]  1.000 x 2.100 = 2.100  EA     ( 호표 18 )</t>
  </si>
  <si>
    <t>150*45*1.6T 0.9*2.1 편개</t>
  </si>
  <si>
    <t>자재 62</t>
  </si>
  <si>
    <t>5CC003836EA3BF187002C44979F8A7</t>
  </si>
  <si>
    <t>5CC003836EBC0518B96F32A9FB8DC05CC003836EA3BF187002C44979F8A7</t>
  </si>
  <si>
    <t>1.5~2.5m2 미만</t>
  </si>
  <si>
    <t>호표 59</t>
  </si>
  <si>
    <t>5CC003836EA39C18A2D42039F3A4FA</t>
  </si>
  <si>
    <t>5CC003836EBC0518B96F32A9FB8DC05CC003836EA39C18A2D42039F3A4FA</t>
  </si>
  <si>
    <t>SD03[SGP판넬도어]  1.000 x 2.100 = 2.100  EA     ( 호표 19 )</t>
  </si>
  <si>
    <t>5CC003836EBC0518B96F32A9FB8C235BE9D39366366818086382D9FAD8DF5CC01CDA</t>
  </si>
  <si>
    <t>철재경량칸막이 편개문틀</t>
  </si>
  <si>
    <t>기본형, [시공도]</t>
  </si>
  <si>
    <t>자재 16</t>
  </si>
  <si>
    <t>5BE9D39366366818086382D9FAD8DF5CC01CDB</t>
  </si>
  <si>
    <t>5CC003836EBC0518B96F32A9FB8C235BE9D39366366818086382D9FAD8DF5CC01CDB</t>
  </si>
  <si>
    <t>부재료비</t>
  </si>
  <si>
    <t>주재료비의 10%</t>
  </si>
  <si>
    <t>5CC003836EBC0518B96F32A9FB8C235DDCE3096807C61838169B99ACBC001</t>
  </si>
  <si>
    <t>SSD02[강화유리문,자동문작동장치포함]  1.800 x 2.400 = 4.320  EA     ( 호표 20 )</t>
  </si>
  <si>
    <t>스텐창호(헤어라인)-문틀</t>
  </si>
  <si>
    <t>100*40*1.5T</t>
  </si>
  <si>
    <t>m</t>
  </si>
  <si>
    <t>자재 64</t>
  </si>
  <si>
    <t>5CC003836E911118A28F9F592C5340</t>
  </si>
  <si>
    <t>5CC003836EBC0518B96F32A9FB8C265CC003836E911118A28F9F592C5340</t>
  </si>
  <si>
    <t>스텐창호(헤어라인)- 중간틀</t>
  </si>
  <si>
    <t>자재 65</t>
  </si>
  <si>
    <t>5CC003836E911118A28F9F69372670</t>
  </si>
  <si>
    <t>5CC003836EBC0518B96F32A9FB8C265CC003836E911118A28F9F69372670</t>
  </si>
  <si>
    <t>스텐창호(헤어라인)-밑틀</t>
  </si>
  <si>
    <t>자재 66</t>
  </si>
  <si>
    <t>5CC003836E911118A28F9F79DE69BA</t>
  </si>
  <si>
    <t>5CC003836EBC0518B96F32A9FB8C265CC003836E911118A28F9F79DE69BA</t>
  </si>
  <si>
    <t>반자동문 터치시스템 설치</t>
  </si>
  <si>
    <t>편개문</t>
  </si>
  <si>
    <t>자재 33</t>
  </si>
  <si>
    <t>5BE9D39366241A18D142B1E94A394D7D4C12E8</t>
  </si>
  <si>
    <t>5CC003836EBC0518B96F32A9FB8C265BE9D39366241A18D142B1E94A394D7D4C12E8</t>
  </si>
  <si>
    <t>자동문(강화유리)</t>
  </si>
  <si>
    <t>유리문, 12*900*2100mm, 칼라, 세이프강화도어(손보호)</t>
  </si>
  <si>
    <t>자재 32</t>
  </si>
  <si>
    <t>5BE9D39366241A18D1530419E47A522B4ACFD4</t>
  </si>
  <si>
    <t>5CC003836EBC0518B96F32A9FB8C265BE9D39366241A18D1530419E47A522B4ACFD4</t>
  </si>
  <si>
    <t>SSW01[강화유리칸막이]  17.600 x 2.400 = 42.24  EA     ( 호표 21 )</t>
  </si>
  <si>
    <t>5CC003836EBC0518B96F32A9FB8C255CC003836E911118A28F9F592C5340</t>
  </si>
  <si>
    <t>5CC003836EBC0518B96F32A9FB8C255CC003836E911118A28F9F69372670</t>
  </si>
  <si>
    <t>5CC003836EBC0518B96F32A9FB8C255CC003836E911118A28F9F79DE69BA</t>
  </si>
  <si>
    <t>도아록설치  강재문, 재료비 별도  개소  건축 16-2   ( 호표 22 )</t>
  </si>
  <si>
    <t>건축 16-2</t>
  </si>
  <si>
    <t>창호공</t>
  </si>
  <si>
    <t>일반공사 직종</t>
  </si>
  <si>
    <t>노임 8</t>
  </si>
  <si>
    <t>5C15135966D65A188AC4FA491215674B74712C</t>
  </si>
  <si>
    <t>5CC003846F3DBE18BEC1E3C9C6A43C5C15135966D65A188AC4FA491215674B74712C</t>
  </si>
  <si>
    <t>공구손료</t>
  </si>
  <si>
    <t>인력품의 2%</t>
  </si>
  <si>
    <t>5CC003846F3DBE18BEC1E3C9C6A43C5DDCE3096807C61838169B99ACBC001</t>
  </si>
  <si>
    <t>수밀코킹(실리콘)  삼각, 10mm, 창호주위  M  건축 6-6-1   ( 호표 23 )</t>
  </si>
  <si>
    <t>건축 6-6-1</t>
  </si>
  <si>
    <t>실링재</t>
  </si>
  <si>
    <t>실링재, 실리콘, 비초산, 유리용, 창호주위</t>
  </si>
  <si>
    <t>L</t>
  </si>
  <si>
    <t>자재 55</t>
  </si>
  <si>
    <t>5BE9C3896BE8EC180890EEA9C78F8DA88CCCBB</t>
  </si>
  <si>
    <t>5CC0431B61BB331864848C598723665BE9C3896BE8EC180890EEA9C78F8DA88CCCBB</t>
  </si>
  <si>
    <t>수밀코킹</t>
  </si>
  <si>
    <t>재료비 별도</t>
  </si>
  <si>
    <t>호표 60</t>
  </si>
  <si>
    <t>5CC0431B618FD4181BF32369862D86</t>
  </si>
  <si>
    <t>5CC0431B61BB331864848C598723665CC0431B618FD4181BF32369862D86</t>
  </si>
  <si>
    <t>창문틀 주위 충전  발포우레탄 충전[시공도]  M     ( 호표 24 )</t>
  </si>
  <si>
    <t>우레탄폼주입</t>
  </si>
  <si>
    <t>주입공법[시공도]</t>
  </si>
  <si>
    <t>M3</t>
  </si>
  <si>
    <t>자재 14</t>
  </si>
  <si>
    <t>5BE9D39366093C1853C053E9E4D1433E19FADC</t>
  </si>
  <si>
    <t>5CC003846F6ACF18507D3E99C4DC075BE9D39366093C1853C053E9E4D1433E19FADC</t>
  </si>
  <si>
    <t>판유리 끼우기  10mm 이상  M2  건축 10-3-1   ( 호표 25 )</t>
  </si>
  <si>
    <t>건축 10-3-1</t>
  </si>
  <si>
    <t>유리공</t>
  </si>
  <si>
    <t>노임 9</t>
  </si>
  <si>
    <t>5C15135966D65A188AC4FA491215674B74712D</t>
  </si>
  <si>
    <t>5CC00385698959182870507913AE855C15135966D65A188AC4FA491215674B74712D</t>
  </si>
  <si>
    <t>복층유리 끼우기  18mm(6+6A+6), 일반창호  M2  건축 10-3-2   ( 호표 26 )</t>
  </si>
  <si>
    <t>건축 10-3-2</t>
  </si>
  <si>
    <t>5CC0038A61AEF218B3423F899C80655C15135966D65A188AC4FA491215674B74712D</t>
  </si>
  <si>
    <t>복층유리주위 코킹  5*5, 실리콘  M  건축 6-6-1   ( 호표 27 )</t>
  </si>
  <si>
    <t>5CC0038A613A981810BDAC69067B985BE9C3896BE8EC180890EEA9C78F8DA88CCCBB</t>
  </si>
  <si>
    <t>유리주위 코킹  5*5, 실리콘  M  건축 6-6-1   ( 호표 28 )</t>
  </si>
  <si>
    <t>5CC0431B61AAB318CFB48319E13F315BE9C3896BE8EC180890EEA9C78F8DA88CCCBB</t>
  </si>
  <si>
    <t>경량 천장 철골틀  M-BAR,1M미만  M2  건축 14-5   ( 호표 29 )</t>
  </si>
  <si>
    <t>건축 14-5</t>
  </si>
  <si>
    <t>경량철골천장틀</t>
  </si>
  <si>
    <t>경량철골천장틀, 달대볼트, 상6*1000mm</t>
  </si>
  <si>
    <t>자재 20</t>
  </si>
  <si>
    <t>5BE9D3936636681835BA7BF9620AF599B34C57</t>
  </si>
  <si>
    <t>5CC063636A3E36189656C71973998E5BE9D3936636681835BA7BF9620AF599B34C57</t>
  </si>
  <si>
    <t>경량철골천장틀, 캐링찬넬, 38*12*1.2mm</t>
  </si>
  <si>
    <t>자재 21</t>
  </si>
  <si>
    <t>5BE9D3936636681835BA7BF9620AF599B34F24</t>
  </si>
  <si>
    <t>5CC063636A3E36189656C71973998E5BE9D3936636681835BA7BF9620AF599B34F24</t>
  </si>
  <si>
    <t>경량철골천장틀, 마이너찬넬, 19*10*1.2mm</t>
  </si>
  <si>
    <t>자재 22</t>
  </si>
  <si>
    <t>5BE9D3936636681835BA7BF9620AF599B34F25</t>
  </si>
  <si>
    <t>5CC063636A3E36189656C71973998E5BE9D3936636681835BA7BF9620AF599B34F25</t>
  </si>
  <si>
    <t>경량철골천장틀, 행가및핀, 110*23*18*2.3mm</t>
  </si>
  <si>
    <t>자재 23</t>
  </si>
  <si>
    <t>5BE9D3936636681835BA7BF9620AF599B34F26</t>
  </si>
  <si>
    <t>5CC063636A3E36189656C71973998E5BE9D3936636681835BA7BF9620AF599B34F26</t>
  </si>
  <si>
    <t>경량철골천장틀, 찬넬크립, 37*30*10*1.2mm</t>
  </si>
  <si>
    <t>자재 24</t>
  </si>
  <si>
    <t>5BE9D3936636681835BA7BF9620AF599B34F27</t>
  </si>
  <si>
    <t>5CC063636A3E36189656C71973998E5BE9D3936636681835BA7BF9620AF599B34F27</t>
  </si>
  <si>
    <t>경량철골천장틀, 캐링조인트, 90*40*13*0.5mm</t>
  </si>
  <si>
    <t>자재 25</t>
  </si>
  <si>
    <t>5BE9D3936636681835BA7BF9620AF599B34F20</t>
  </si>
  <si>
    <t>5CC063636A3E36189656C71973998E5BE9D3936636681835BA7BF9620AF599B34F20</t>
  </si>
  <si>
    <t>경량철골천장틀, M-BAR더블, 50*19*0.5mm</t>
  </si>
  <si>
    <t>자재 19</t>
  </si>
  <si>
    <t>5BE9D3936636681835BA7BF9620AF599B34B4D</t>
  </si>
  <si>
    <t>5CC063636A3E36189656C71973998E5BE9D3936636681835BA7BF9620AF599B34B4D</t>
  </si>
  <si>
    <t>경량철골천장틀, BAR크립, 더블</t>
  </si>
  <si>
    <t>자재 26</t>
  </si>
  <si>
    <t>5BE9D3936636681835BA7BF9620AF599B34F21</t>
  </si>
  <si>
    <t>5CC063636A3E36189656C71973998E5BE9D3936636681835BA7BF9620AF599B34F21</t>
  </si>
  <si>
    <t>경량철골천장틀, BAR조인트, 더블</t>
  </si>
  <si>
    <t>자재 27</t>
  </si>
  <si>
    <t>5BE9D3936636681835BA7BF9620AF599B34F23</t>
  </si>
  <si>
    <t>5CC063636A3E36189656C71973998E5BE9D3936636681835BA7BF9620AF599B34F23</t>
  </si>
  <si>
    <t>경량천장철골틀 설치</t>
  </si>
  <si>
    <t>호표 61</t>
  </si>
  <si>
    <t>5CC063636A3E36189656C7197398E5</t>
  </si>
  <si>
    <t>5CC063636A3E36189656C71973998E5CC063636A3E36189656C7197398E5</t>
  </si>
  <si>
    <t>천정 무석면텍스 설치  M-BAR면,6*300*600mm  M2     ( 호표 30 )</t>
  </si>
  <si>
    <t>불연천장재</t>
  </si>
  <si>
    <t>불연천장재, 무석면텍스, 6*300*600mm</t>
  </si>
  <si>
    <t>자재 18</t>
  </si>
  <si>
    <t>5BE9D3936636681835BA11796472A9952AA6D4</t>
  </si>
  <si>
    <t>5CC033356E5621187462EBD98D78405BE9D3936636681835BA11796472A9952AA6D4</t>
  </si>
  <si>
    <t>주재료비의 3%</t>
  </si>
  <si>
    <t>5CC033356E5621187462EBD98D78405DDCE3096807C61838169B99ACBC001</t>
  </si>
  <si>
    <t>아코스틱텍스 설치</t>
  </si>
  <si>
    <t>호표 62</t>
  </si>
  <si>
    <t>5CC033356E5621187462EBD98D7843</t>
  </si>
  <si>
    <t>5CC033356E5621187462EBD98D78405CC033356E5621187462EBD98D7843</t>
  </si>
  <si>
    <t>AL몰딩 설치  W형, 15*15*15*15*1.0mm  M  건축 8-1-5   ( 호표 31 )</t>
  </si>
  <si>
    <t>건축 8-1-5</t>
  </si>
  <si>
    <t>경량철골천장틀, 몰딩(알루미늄), W형, 15*15*15*15*1.0mm</t>
  </si>
  <si>
    <t>자재 28</t>
  </si>
  <si>
    <t>5BE9D3936636681835BA7BF9620AF599B34140</t>
  </si>
  <si>
    <t>5CC0333F6EA5BF18D0D3A1F94098885BE9D3936636681835BA7BF9620AF599B34140</t>
  </si>
  <si>
    <t>재료비의 5%</t>
  </si>
  <si>
    <t>5CC0333F6EA5BF18D0D3A1F94098885DDCE3096807C61838169B99ACBC001</t>
  </si>
  <si>
    <t>자재 61</t>
  </si>
  <si>
    <t>5CC063636A75EB1821FA8BA94F73C9</t>
  </si>
  <si>
    <t>5CC0333F6EA5BF18D0D3A1F94098885CC063636A75EB1821FA8BA94F73C9</t>
  </si>
  <si>
    <t>비닐타일 깔기  비닐타일, 3*450*450mm, 데코타일  M2  건축 5-1-1   ( 호표 32 )</t>
  </si>
  <si>
    <t>건축 5-1-1</t>
  </si>
  <si>
    <t>비닐타일</t>
  </si>
  <si>
    <t>자재 30</t>
  </si>
  <si>
    <t>5BE9D393663668182B43EB69133C7BC9F784A3</t>
  </si>
  <si>
    <t>5CC03337693DD818D40208A9D499685BE9D393663668182B43EB69133C7BC9F784A3</t>
  </si>
  <si>
    <t>PVC계 바닥재 설치 - 타일</t>
  </si>
  <si>
    <t>주재료 제외</t>
  </si>
  <si>
    <t>호표 63</t>
  </si>
  <si>
    <t>5CC03337693DD818D449B919894FC4</t>
  </si>
  <si>
    <t>5CC03337693DD818D40208A9D499685CC03337693DD818D449B919894FC4</t>
  </si>
  <si>
    <t>자재 29</t>
  </si>
  <si>
    <t>5BE9D393663668182B43BFD9EA8B85A50DBEF9</t>
  </si>
  <si>
    <t>5CC05305622284184BAA2CE92BCFE65BE9D393663668182B43BFD9EA8B85A50DBEF9</t>
  </si>
  <si>
    <t>마루턱설치  W:50*W:40,도장포함  M     ( 호표 34 )</t>
  </si>
  <si>
    <t>각재</t>
  </si>
  <si>
    <t>각재, 라왕, 일반증기건조</t>
  </si>
  <si>
    <t>재</t>
  </si>
  <si>
    <t>자재 10</t>
  </si>
  <si>
    <t>5BE9D3936651731836B499295F081FB97BB239</t>
  </si>
  <si>
    <t>5CC0333B60C79218BCD9D35936C1A75BE9D3936651731836B499295F081FB97BB239</t>
  </si>
  <si>
    <t>일반못</t>
  </si>
  <si>
    <t>일반못, 90mm</t>
  </si>
  <si>
    <t>자재 47</t>
  </si>
  <si>
    <t>5BE9C38A640C2218E6012E295BB47CE1E5DCD6</t>
  </si>
  <si>
    <t>5CC0333B60C79218BCD9D35936C1A75BE9C38A640C2218E6012E295BB47CE1E5DCD6</t>
  </si>
  <si>
    <t>건축목공</t>
  </si>
  <si>
    <t>노임 7</t>
  </si>
  <si>
    <t>5C15135966D65A188AC4FA491215674B74712B</t>
  </si>
  <si>
    <t>5CC0333B60C79218BCD9D35936C1A75C15135966D65A188AC4FA491215674B74712B</t>
  </si>
  <si>
    <t>5CC0333B60C79218BCD9D35936C1A75C15135966D65A188AC4FA491215674B7473D7</t>
  </si>
  <si>
    <t>con'c·mortar면, G.B.면, 3회. 1급</t>
  </si>
  <si>
    <t>호표 64</t>
  </si>
  <si>
    <t>5CC023CD6223621877FE8DA9C4E02B</t>
  </si>
  <si>
    <t>5CC0333B60C79218BCD9D35936C1A75CC023CD6223621877FE8DA9C4E02B</t>
  </si>
  <si>
    <t>MDF걸레받이설치  T=9 H=100 ,랩핑마감  M     ( 호표 35 )</t>
  </si>
  <si>
    <t>중밀도섬유판</t>
  </si>
  <si>
    <t>중밀도섬유판, 9.0*1220*2440mm</t>
  </si>
  <si>
    <t>자재 2</t>
  </si>
  <si>
    <t>5BCD13CD624C0118D0E6F3C9A4D52D66136828</t>
  </si>
  <si>
    <t>5CC03337697B5818E3609199337D865BCD13CD624C0118D0E6F3C9A4D52D66136828</t>
  </si>
  <si>
    <t>고무접착제</t>
  </si>
  <si>
    <t>고무접착제, 건설용고무풀</t>
  </si>
  <si>
    <t>자재 52</t>
  </si>
  <si>
    <t>5BE9C3896BF97E1805CD29A9AFDF69257B346C</t>
  </si>
  <si>
    <t>5CC03337697B5818E3609199337D865BE9C3896BF97E1805CD29A9AFDF69257B346C</t>
  </si>
  <si>
    <t>걸레받이 설치</t>
  </si>
  <si>
    <t>중밀도섬유판, H=75~120mm 기준</t>
  </si>
  <si>
    <t>호표 67</t>
  </si>
  <si>
    <t>5CC03337697B691825509BD97FE68F</t>
  </si>
  <si>
    <t>5CC03337697B5818E3609199337D865CC03337697B691825509BD97FE68F</t>
  </si>
  <si>
    <t>인테리어필름</t>
  </si>
  <si>
    <t>방염목무늬[시공도]</t>
  </si>
  <si>
    <t>자재 17</t>
  </si>
  <si>
    <t>5BE9D39366366818086382D9FAD8DF5CCEFE76</t>
  </si>
  <si>
    <t>5CC03337697B5818E3609199337D865BE9D39366366818086382D9FAD8DF5CCEFE76</t>
  </si>
  <si>
    <t>큐비클칸막이설치  화장실 ,1200*1900 [시공도]  개소     ( 호표 36 )</t>
  </si>
  <si>
    <t>화장실칸막이</t>
  </si>
  <si>
    <t>화장실칸막이, 데코판넬, S-20</t>
  </si>
  <si>
    <t>자재 36</t>
  </si>
  <si>
    <t>5BE9D39366D6BF18A941C049514021C8580ED0</t>
  </si>
  <si>
    <t>5CC033386B83AC18542217D9D84ADE5BE9D39366D6BF18A941C049514021C8580ED0</t>
  </si>
  <si>
    <t>1층 화장실샤워헤드설치부분타일보수  헤드설치면  개소     ( 호표 37 )</t>
  </si>
  <si>
    <t>도기질타일</t>
  </si>
  <si>
    <t>도기질타일, 일반색, 200*200mm</t>
  </si>
  <si>
    <t>자재 12</t>
  </si>
  <si>
    <t>5BE9D3936663A61842895E891F76D664C7A123</t>
  </si>
  <si>
    <t>5CC033386B83AC18542217D9D84ADD5BE9D3936663A61842895E891F76D664C7A123</t>
  </si>
  <si>
    <t>주재료비의 5%</t>
  </si>
  <si>
    <t>5CC033386B83AC18542217D9D84ADD5DDCE3096807C61838169B99ACBC001</t>
  </si>
  <si>
    <t>타일공</t>
  </si>
  <si>
    <t>노임 10</t>
  </si>
  <si>
    <t>5C15135966D65A188AC4FA491215674B747120</t>
  </si>
  <si>
    <t>5CC033386B83AC18542217D9D84ADD5C15135966D65A188AC4FA491215674B747120</t>
  </si>
  <si>
    <t>자재 11</t>
  </si>
  <si>
    <t>5BE9D3936640C6180B82C519CF554BF335CFFA</t>
  </si>
  <si>
    <t>5CC033356E5621187462EBD98D78455BE9D3936640C6180B82C519CF554BF335CFFA</t>
  </si>
  <si>
    <t>내장공</t>
  </si>
  <si>
    <t>노임 12</t>
  </si>
  <si>
    <t>5C15135966D65A188AC4FA491215674B747001</t>
  </si>
  <si>
    <t>5CC033356E5621187462EBD98D78455C15135966D65A188AC4FA491215674B747001</t>
  </si>
  <si>
    <t>5CC033356E5621187462EBD98D78455C15135966D65A188AC4FA491215674B7473D7</t>
  </si>
  <si>
    <t>5CC033356E5621187462EBD98D78455DDCE3096807C61838169B99ACBC001</t>
  </si>
  <si>
    <t>5CC033356E5621187462EBD98D78465BE9D3936640C6180B82C519CF554BF335CFFA</t>
  </si>
  <si>
    <t>5CC033356E5621187462EBD98D78465C15135966D65A188AC4FA491215674B747001</t>
  </si>
  <si>
    <t>5CC033356E5621187462EBD98D78465C15135966D65A188AC4FA491215674B7473D7</t>
  </si>
  <si>
    <t>5CC033356E5621187462EBD98D78465DDCE3096807C61838169B99ACBC001</t>
  </si>
  <si>
    <t>비닐계타일 철거  바닥  M2  건축 12-2-1 준용   ( 호표 40 )</t>
  </si>
  <si>
    <t>건축 12-2-1 준용</t>
  </si>
  <si>
    <t>리노륨 철거</t>
  </si>
  <si>
    <t>바닥 및 수장 부분</t>
  </si>
  <si>
    <t>호표 68</t>
  </si>
  <si>
    <t>5CC1D3A766F3061839DDE719379B53</t>
  </si>
  <si>
    <t>5CC1D3A766F3061839DDE719306C845CC1D3A766F3061839DDE719379B53</t>
  </si>
  <si>
    <t>행거도어철거  4.0(M)*4.0(M)  EA     ( 호표 41 )</t>
  </si>
  <si>
    <t>5CC1D3A766F3061839DDE719306DA35C15135966D65A188AC4FA491215674B74712C</t>
  </si>
  <si>
    <t>5CC1D3A766F3061839DDE719306DA35C15135966D65A188AC4FA491215674B7473D7</t>
  </si>
  <si>
    <t>5CC1D3A766F3061839DDE719306DA35DDCE3096807C61838169B99ACBC001</t>
  </si>
  <si>
    <t>기존Y6열판넬벽 켄베이어통과부분오픈작업  2400*1500  개소     ( 호표 42 )</t>
  </si>
  <si>
    <t>5CC033346D8E6018A3CB77B98054CA5C15135966D65A188AC4FA491215674B7473D7</t>
  </si>
  <si>
    <t>5CC033346D8E6018A3CB77B98054CA5C15135966D65A188AC4FA491215674B747001</t>
  </si>
  <si>
    <t>인력품의 5%</t>
  </si>
  <si>
    <t>5CC033346D8E6018A3CB77B98054CA5DDCE3096807C61838169B99ACBC001</t>
  </si>
  <si>
    <t>기존Y6열판넬벽 신설출입문오픈작업  2000*2100  개소     ( 호표 43 )</t>
  </si>
  <si>
    <t>5CC033346D8E6018A3CB77B98054C95C15135966D65A188AC4FA491215674B7473D7</t>
  </si>
  <si>
    <t>5CC033346D8E6018A3CB77B98054C95C15135966D65A188AC4FA491215674B747001</t>
  </si>
  <si>
    <t>5CC033346D8E6018A3CB77B98054C95DDCE3096807C61838169B99ACBC001</t>
  </si>
  <si>
    <t>강관 조립말비계(이동식)설치 및 해체  높이 2m, 노무비  대  공통 2-7-4   ( 호표 44 )</t>
  </si>
  <si>
    <t>비계공</t>
  </si>
  <si>
    <t>노임 3</t>
  </si>
  <si>
    <t>5C15135966D65A188AC4FA491215674B7473D3</t>
  </si>
  <si>
    <t>5CC0D33B6E53BF18AEB0B739EA1A165C15135966D65A188AC4FA491215674B7473D3</t>
  </si>
  <si>
    <t>5CC0D33B6E53BF18AEB0B739EA1A165C15135966D65A188AC4FA491215674B7473D7</t>
  </si>
  <si>
    <t>강관 조립말비계(이동식)설치 및 해체  높이 4m, 노무비  대  공통 2-7-4   ( 호표 45 )</t>
  </si>
  <si>
    <t>5CC0D33B6E53BF18AEB0B739EA19705C15135966D65A188AC4FA491215674B7473D3</t>
  </si>
  <si>
    <t>5CC0D33B6E53BF18AEB0B739EA19705C15135966D65A188AC4FA491215674B7473D7</t>
  </si>
  <si>
    <t>각종 잡철물 제작  철재, 간단  kg  건축 8-4-1   ( 호표 46 )</t>
  </si>
  <si>
    <t>건축 8-4-1</t>
  </si>
  <si>
    <t>용접봉(연강용)</t>
  </si>
  <si>
    <t>3.2(KSE4301)</t>
  </si>
  <si>
    <t>자재 6</t>
  </si>
  <si>
    <t>5BFA735A6A544E18E2A4743934AD00099F2372</t>
  </si>
  <si>
    <t>5CC0636761C1E71872CCECB9CB8E4D5BFA735A6A544E18E2A4743934AD00099F2372</t>
  </si>
  <si>
    <t>산소가스</t>
  </si>
  <si>
    <t>기체</t>
  </si>
  <si>
    <t>자재 4</t>
  </si>
  <si>
    <t>5BCD23D266E4701890D904C918F989F1CD3660</t>
  </si>
  <si>
    <t>5CC0636761C1E71872CCECB9CB8E4D5BCD23D266E4701890D904C918F989F1CD3660</t>
  </si>
  <si>
    <t>아세틸렌가스</t>
  </si>
  <si>
    <t>아세틸렌가스, kg</t>
  </si>
  <si>
    <t>자재 5</t>
  </si>
  <si>
    <t>5BCD53A66C802C181C120E09A5E1F8CFCC8A42</t>
  </si>
  <si>
    <t>5CC0636761C1E71872CCECB9CB8E4D5BCD53A66C802C181C120E09A5E1F8CFCC8A42</t>
  </si>
  <si>
    <t>용접기(교류)</t>
  </si>
  <si>
    <t>500Amp</t>
  </si>
  <si>
    <t>HR</t>
  </si>
  <si>
    <t>호표 50</t>
  </si>
  <si>
    <t>5BDF632864EE5318823E0DA9954A26F169B8973A</t>
  </si>
  <si>
    <t>5CC0636761C1E71872CCECB9CB8E4D5BDF632864EE5318823E0DA9954A26F169B8973A</t>
  </si>
  <si>
    <t>공통자재</t>
  </si>
  <si>
    <t>일반경비, 전력</t>
  </si>
  <si>
    <t>kwh</t>
  </si>
  <si>
    <t>자재 68</t>
  </si>
  <si>
    <t>5C8813CE6569EB18FE6BCDB9EB3B25CB56C5DD</t>
  </si>
  <si>
    <t>5CC0636761C1E71872CCECB9CB8E4D5C8813CE6569EB18FE6BCDB9EB3B25CB56C5DD</t>
  </si>
  <si>
    <t>철공</t>
  </si>
  <si>
    <t>노임 4</t>
  </si>
  <si>
    <t>5C15135966D65A188AC4FA491215674B7473DC</t>
  </si>
  <si>
    <t>5CC0636761C1E71872CCECB9CB8E4D5C15135966D65A188AC4FA491215674B7473DC</t>
  </si>
  <si>
    <t>5CC0636761C1E71872CCECB9CB8E4D5C15135966D65A188AC4FA491215674B7473D7</t>
  </si>
  <si>
    <t>용접공</t>
  </si>
  <si>
    <t>노임 6</t>
  </si>
  <si>
    <t>5C15135966D65A188AC4FA491215674B7472CC</t>
  </si>
  <si>
    <t>5CC0636761C1E71872CCECB9CB8E4D5C15135966D65A188AC4FA491215674B7472CC</t>
  </si>
  <si>
    <t>특별인부</t>
  </si>
  <si>
    <t>노임 2</t>
  </si>
  <si>
    <t>5C15135966D65A188AC4FA491215674B7473D6</t>
  </si>
  <si>
    <t>5CC0636761C1E71872CCECB9CB8E4D5C15135966D65A188AC4FA491215674B7473D6</t>
  </si>
  <si>
    <t>5CC0636761C1E71872CCECB9CB8E4D5DDCE3096807C61838169B99ACBC001</t>
  </si>
  <si>
    <t>각종 잡철물 설치  철재, 간단  kg  건축 8-4-1   ( 호표 47 )</t>
  </si>
  <si>
    <t>5CC0636761C1E71872CCECA92445FA5BFA735A6A544E18E2A4743934AD00099F2372</t>
  </si>
  <si>
    <t>5CC0636761C1E71872CCECA92445FA5BCD23D266E4701890D904C918F989F1CD3660</t>
  </si>
  <si>
    <t>5CC0636761C1E71872CCECA92445FA5BCD53A66C802C181C120E09A5E1F8CFCC8A42</t>
  </si>
  <si>
    <t>5CC0636761C1E71872CCECA92445FA5BDF632864EE5318823E0DA9954A26F169B8973A</t>
  </si>
  <si>
    <t>5CC0636761C1E71872CCECA92445FA5C8813CE6569EB18FE6BCDB9EB3B25CB56C5DD</t>
  </si>
  <si>
    <t>5CC0636761C1E71872CCECA92445FA5C15135966D65A188AC4FA491215674B7473DC</t>
  </si>
  <si>
    <t>5CC0636761C1E71872CCECA92445FA5C15135966D65A188AC4FA491215674B7473D7</t>
  </si>
  <si>
    <t>5CC0636761C1E71872CCECA92445FA5C15135966D65A188AC4FA491215674B7472CC</t>
  </si>
  <si>
    <t>5CC0636761C1E71872CCECA92445FA5C15135966D65A188AC4FA491215674B7473D6</t>
  </si>
  <si>
    <t>5CC0636761C1E71872CCECA92445FA5DDCE3096807C61838169B99ACBC001</t>
  </si>
  <si>
    <t>녹막이페인트 붓칠  철재면, 1회, 1종  M2  건축 11-2-6   ( 호표 48 )</t>
  </si>
  <si>
    <t>건축 11-2-6</t>
  </si>
  <si>
    <t>녹막이 페인트칠</t>
  </si>
  <si>
    <t>호표 51</t>
  </si>
  <si>
    <t>5CC023CE6CA05A18357503A90840EC</t>
  </si>
  <si>
    <t>5CC023CE6CA05A18356482294E56405CC023CE6CA05A18357503A90840EC</t>
  </si>
  <si>
    <t>철재면, 1회</t>
  </si>
  <si>
    <t>호표 52</t>
  </si>
  <si>
    <t>5CC023CE6CA05A1835751C199A91FE</t>
  </si>
  <si>
    <t>5CC023CE6CA05A18356482294E56405CC023CE6CA05A1835751C199A91FE</t>
  </si>
  <si>
    <t>유성페인트 붓칠  철재면, 2회. 1급  M2  건축 11-2-4   ( 호표 49 )</t>
  </si>
  <si>
    <t>건축 11-2-4</t>
  </si>
  <si>
    <t>철재면, 2회, 1급</t>
  </si>
  <si>
    <t>호표 53</t>
  </si>
  <si>
    <t>5CC023CD62234718AA8E9FE9C118B4</t>
  </si>
  <si>
    <t>5CC023CD62234718AA8E9FA968D6265CC023CD62234718AA8E9FE9C118B4</t>
  </si>
  <si>
    <t>철재면, 2회</t>
  </si>
  <si>
    <t>호표 54</t>
  </si>
  <si>
    <t>5CC023CD62234718AA8E9FE9C3C421</t>
  </si>
  <si>
    <t>5CC023CD62234718AA8E9FA968D6265CC023CD62234718AA8E9FE9C3C421</t>
  </si>
  <si>
    <t>용접기(교류)  500Amp  HR  공통 8-3(7611)   ( 호표 50 )</t>
  </si>
  <si>
    <t>공통 8-3(7611)</t>
  </si>
  <si>
    <t>A</t>
  </si>
  <si>
    <t>자재 1</t>
  </si>
  <si>
    <t>5BDF632864EE5318823E0DA9954A26F169B897</t>
  </si>
  <si>
    <t>5BDF632864EE5318823E0DA9954A26F169B8973A5BDF632864EE5318823E0DA9954A26F169B897</t>
  </si>
  <si>
    <t>녹막이 페인트칠  철재면, 1회, 1종  M2  건축 11-2-6   ( 호표 51 )</t>
  </si>
  <si>
    <t>방청페인트</t>
  </si>
  <si>
    <t>방청페인트, KSM6030-1종1류, 광명단페인트</t>
  </si>
  <si>
    <t>자재 53</t>
  </si>
  <si>
    <t>5BE9C3896BE8EC182BF58A993B86FFC4492F3A</t>
  </si>
  <si>
    <t>5CC023CE6CA05A18357503A90840EC5BE9C3896BE8EC182BF58A993B86FFC4492F3A</t>
  </si>
  <si>
    <t>시너</t>
  </si>
  <si>
    <t>시너, KSM6060, 1종</t>
  </si>
  <si>
    <t>자재 56</t>
  </si>
  <si>
    <t>5BE9C3896BE8EC18F0EF10D98F89F4EEA4B80A</t>
  </si>
  <si>
    <t>5CC023CE6CA05A18357503A90840EC5BE9C3896BE8EC18F0EF10D98F89F4EEA4B80A</t>
  </si>
  <si>
    <t>5CC023CE6CA05A18357503A90840EC5DDCE3096807C61838169B99ACBC001</t>
  </si>
  <si>
    <t>녹막이 페인트칠  철재면, 1회  M2  건축 11-2-6   ( 호표 52 )</t>
  </si>
  <si>
    <t>도장공</t>
  </si>
  <si>
    <t>노임 11</t>
  </si>
  <si>
    <t>5C15135966D65A188AC4FA491215674B747121</t>
  </si>
  <si>
    <t>5CC023CE6CA05A1835751C199A91FE5C15135966D65A188AC4FA491215674B747121</t>
  </si>
  <si>
    <t>5CC023CE6CA05A1835751C199A91FE5C15135966D65A188AC4FA491215674B7473D7</t>
  </si>
  <si>
    <t>유성페인트 붓칠  철재면, 2회, 1급  M2  건축 11-2-4   ( 호표 53 )</t>
  </si>
  <si>
    <t>조합페인트</t>
  </si>
  <si>
    <t>조합페인트, KSM6020-1종1급, 백색</t>
  </si>
  <si>
    <t>자재 54</t>
  </si>
  <si>
    <t>5BE9C3896BE8EC182BF5C04968CAAC2D9EF255</t>
  </si>
  <si>
    <t>5CC023CD62234718AA8E9FE9C118B45BE9C3896BE8EC182BF5C04968CAAC2D9EF255</t>
  </si>
  <si>
    <t>5CC023CD62234718AA8E9FE9C118B45BE9C3896BE8EC18F0EF10D98F89F4EEA4B80A</t>
  </si>
  <si>
    <t>주재료비의 4%</t>
  </si>
  <si>
    <t>5CC023CD62234718AA8E9FE9C118B45DDCE3096807C61838169B99ACBC001</t>
  </si>
  <si>
    <t>유성페인트 붓칠  철재면, 2회  M2  건축 11-2-4   ( 호표 54 )</t>
  </si>
  <si>
    <t>5CC023CD62234718AA8E9FE9C3C4215C15135966D65A188AC4FA491215674B747121</t>
  </si>
  <si>
    <t>5CC023CD62234718AA8E9FE9C3C4215C15135966D65A188AC4FA491215674B7473D7</t>
  </si>
  <si>
    <t>앵커 볼트 설치  ∮16 이하  개  건축 1-2-5   ( 호표 55 )</t>
  </si>
  <si>
    <t>건축 1-2-5</t>
  </si>
  <si>
    <t>철골공</t>
  </si>
  <si>
    <t>노임 5</t>
  </si>
  <si>
    <t>5C15135966D65A188AC4FA491215674B7472CF</t>
  </si>
  <si>
    <t>5CC0939D61168E18384E6A69E5E4815C15135966D65A188AC4FA491215674B7472CF</t>
  </si>
  <si>
    <t>5CC0939D61168E18384E6A69E5E4815C15135966D65A188AC4FA491215674B7473D6</t>
  </si>
  <si>
    <t>5CC0939D61168E18384E6A69E5E4815DDCE3096807C61838169B99ACBC001</t>
  </si>
  <si>
    <t>샌드위치(단열)페널 설치 - 칸막이벽  두께 50~100mm 기준  M2  건축 5-2-4   ( 호표 56 )</t>
  </si>
  <si>
    <t>건축 5-2-4</t>
  </si>
  <si>
    <t>5CC033346D8E6018A3CB77F97CE6AF5C15135966D65A188AC4FA491215674B747001</t>
  </si>
  <si>
    <t>5CC033346D8E6018A3CB77F97CE6AF5C15135966D65A188AC4FA491215674B7473D7</t>
  </si>
  <si>
    <t>5CC033346D8E6018A3CB77F97CE6AF5DDCE3096807C61838169B99ACBC001</t>
  </si>
  <si>
    <t>알루미늄창호 설치  1.5m2 미만  개소  건축 10-1-3   ( 호표 57 )</t>
  </si>
  <si>
    <t>건축 10-1-3</t>
  </si>
  <si>
    <t>5CC00380615F5B18D551E809F984FE5C15135966D65A188AC4FA491215674B74712C</t>
  </si>
  <si>
    <t>5CC00380615F5B18D551E809F984FE5C15135966D65A188AC4FA491215674B7473D7</t>
  </si>
  <si>
    <t>5CC00380615F5B18D551E809F984FE5DDCE3096807C61838169B99ACBC001</t>
  </si>
  <si>
    <t>강재창호 설치  3.5~4.5m2 미만  개소  건축 10-1-2   ( 호표 58 )</t>
  </si>
  <si>
    <t>건축 10-1-2</t>
  </si>
  <si>
    <t>5CC003836EA39C18A2D42039F3A2CD5C15135966D65A188AC4FA491215674B74712C</t>
  </si>
  <si>
    <t>5CC003836EA39C18A2D42039F3A2CD5C15135966D65A188AC4FA491215674B7473D7</t>
  </si>
  <si>
    <t>5CC003836EA39C18A2D42039F3A2CD5DDCE3096807C61838169B99ACBC001</t>
  </si>
  <si>
    <t>강재창호 설치  1.5~2.5m2 미만  개소  건축 10-1-2   ( 호표 59 )</t>
  </si>
  <si>
    <t>5CC003836EA39C18A2D42039F3A4FA5C15135966D65A188AC4FA491215674B74712C</t>
  </si>
  <si>
    <t>5CC003836EA39C18A2D42039F3A4FA5C15135966D65A188AC4FA491215674B7473D7</t>
  </si>
  <si>
    <t>5CC003836EA39C18A2D42039F3A4FA5DDCE3096807C61838169B99ACBC001</t>
  </si>
  <si>
    <t>수밀코킹  재료비 별도  M  건축 6-6-1   ( 호표 60 )</t>
  </si>
  <si>
    <t>코킹공</t>
  </si>
  <si>
    <t>기타 직종</t>
  </si>
  <si>
    <t>노임 13</t>
  </si>
  <si>
    <t>5C15135966D65A188AC4BC994245ACD3B4F88D</t>
  </si>
  <si>
    <t>5CC0431B618FD4181BF32369862D865C15135966D65A188AC4BC994245ACD3B4F88D</t>
  </si>
  <si>
    <t>경량천장철골틀 설치    M2  건축 8-3-1   ( 호표 61 )</t>
  </si>
  <si>
    <t>건축 8-3-1</t>
  </si>
  <si>
    <t>5CC063636A3E36189656C7197398E55C15135966D65A188AC4FA491215674B747001</t>
  </si>
  <si>
    <t>5CC063636A3E36189656C7197398E55C15135966D65A188AC4FA491215674B7473D7</t>
  </si>
  <si>
    <t>인력품의 6%</t>
  </si>
  <si>
    <t>5CC063636A3E36189656C7197398E55DDCE3096807C61838169B99ACBC001</t>
  </si>
  <si>
    <t>아코스틱텍스 설치    M2  건축 5-2-1   ( 호표 62 )</t>
  </si>
  <si>
    <t>건축 5-2-1</t>
  </si>
  <si>
    <t>5CC033356E5621187462EBD98D78435C15135966D65A188AC4FA491215674B747001</t>
  </si>
  <si>
    <t>5CC033356E5621187462EBD98D78435C15135966D65A188AC4FA491215674B7473D7</t>
  </si>
  <si>
    <t>5CC033356E5621187462EBD98D78435DDCE3096807C61838169B99ACBC001</t>
  </si>
  <si>
    <t>PVC계 바닥재 설치 - 타일  주재료 제외  M2  건축 5-1-1   ( 호표 63 )</t>
  </si>
  <si>
    <t>수장타일 붙이기</t>
  </si>
  <si>
    <t>3T (왁스 무)데코타일</t>
  </si>
  <si>
    <t>자재 67</t>
  </si>
  <si>
    <t>5CC03337693DD818D40208A9D6463D</t>
  </si>
  <si>
    <t>5CC03337693DD818D449B919894FC45CC03337693DD818D40208A9D6463D</t>
  </si>
  <si>
    <t>초산비닐계접착제</t>
  </si>
  <si>
    <t>초산비닐계접착제, 비닐타일용</t>
  </si>
  <si>
    <t>자재 51</t>
  </si>
  <si>
    <t>5BE9C3896BF97E1805CD71890E2D7C90EC0741</t>
  </si>
  <si>
    <t>5CC03337693DD818D449B919894FC45BE9C3896BF97E1805CD71890E2D7C90EC0741</t>
  </si>
  <si>
    <t>유성페인트 붓칠  con'c·mortar면, G.B.면, 3회. 1급  M2  건축 11-2-4   ( 호표 64 )</t>
  </si>
  <si>
    <t>con'c·mortar면, G.B.면, 3회, 1급</t>
  </si>
  <si>
    <t>호표 65</t>
  </si>
  <si>
    <t>5CC023CD6223621877FEE6296AAC4B</t>
  </si>
  <si>
    <t>5CC023CD6223621877FE8DA9C4E02B5CC023CD6223621877FEE6296AAC4B</t>
  </si>
  <si>
    <t>con'c·mortar면, G.B.면, 3회</t>
  </si>
  <si>
    <t>호표 66</t>
  </si>
  <si>
    <t>5CC023CD6223621877FEE62969849B</t>
  </si>
  <si>
    <t>5CC023CD6223621877FE8DA9C4E02B5CC023CD6223621877FEE62969849B</t>
  </si>
  <si>
    <t>유성페인트 붓칠  con'c·mortar면, G.B.면, 3회, 1급  M2  건축 11-2-4   ( 호표 65 )</t>
  </si>
  <si>
    <t>5CC023CD6223621877FEE6296AAC4B5BE9C3896BE8EC182BF5C04968CAAC2D9EF255</t>
  </si>
  <si>
    <t>5CC023CD6223621877FEE6296AAC4B5BE9C3896BE8EC18F0EF10D98F89F4EEA4B80A</t>
  </si>
  <si>
    <t>5CC023CD6223621877FEE6296AAC4B5DDCE3096807C61838169B99ACBC001</t>
  </si>
  <si>
    <t>유성페인트 붓칠  con'c·mortar면, G.B.면, 3회  M2  건축 11-2-4   ( 호표 66 )</t>
  </si>
  <si>
    <t>5CC023CD6223621877FEE62969849B5C15135966D65A188AC4FA491215674B747121</t>
  </si>
  <si>
    <t>5CC023CD6223621877FEE62969849B5C15135966D65A188AC4FA491215674B7473D7</t>
  </si>
  <si>
    <t>걸레받이 설치  중밀도섬유판, H=75~120mm 기준  M  건축 5-2-6   ( 호표 67 )</t>
  </si>
  <si>
    <t>건축 5-2-6</t>
  </si>
  <si>
    <t>5CC03337697B691825509BD97FE68F5C15135966D65A188AC4FA491215674B747001</t>
  </si>
  <si>
    <t>5CC03337697B691825509BD97FE68F5C15135966D65A188AC4FA491215674B7473D7</t>
  </si>
  <si>
    <t>5CC03337697B691825509BD97FE68F5DDCE3096807C61838169B99ACBC001</t>
  </si>
  <si>
    <t>리노륨 철거  바닥 및 수장 부분  M2  건축 12-2-1   ( 호표 68 )</t>
  </si>
  <si>
    <t>건축 12-2-1</t>
  </si>
  <si>
    <t>5CC1D3A766F3061839DDE719379B535C15135966D65A188AC4FA491215674B7473D7</t>
  </si>
  <si>
    <t>단 가 대 비 표</t>
  </si>
  <si>
    <t>규격</t>
  </si>
  <si>
    <t>조달청가격</t>
  </si>
  <si>
    <t>PAGE</t>
  </si>
  <si>
    <t>거래가격</t>
  </si>
  <si>
    <t>유통물가</t>
  </si>
  <si>
    <t>조사가격1</t>
  </si>
  <si>
    <t>조사가격2</t>
  </si>
  <si>
    <t>적용단가</t>
  </si>
  <si>
    <t>품목구분</t>
  </si>
  <si>
    <t>노임구분</t>
  </si>
  <si>
    <t>소수점처리</t>
  </si>
  <si>
    <t>천원</t>
  </si>
  <si>
    <t>621</t>
  </si>
  <si>
    <t>419</t>
  </si>
  <si>
    <t>1456/330</t>
  </si>
  <si>
    <t>1246/288</t>
  </si>
  <si>
    <t>수집상차도</t>
  </si>
  <si>
    <t>1435</t>
  </si>
  <si>
    <t>1238</t>
  </si>
  <si>
    <t>대기압상태기준</t>
  </si>
  <si>
    <t>1310</t>
  </si>
  <si>
    <t>1180</t>
  </si>
  <si>
    <t>37</t>
  </si>
  <si>
    <t>22</t>
  </si>
  <si>
    <t>45</t>
  </si>
  <si>
    <t>26</t>
  </si>
  <si>
    <t>59</t>
  </si>
  <si>
    <t>521</t>
  </si>
  <si>
    <t>519</t>
  </si>
  <si>
    <t>684</t>
  </si>
  <si>
    <t>644</t>
  </si>
  <si>
    <t>512</t>
  </si>
  <si>
    <t>626</t>
  </si>
  <si>
    <t>688</t>
  </si>
  <si>
    <t>429</t>
  </si>
  <si>
    <t>508</t>
  </si>
  <si>
    <t>445</t>
  </si>
  <si>
    <t>458</t>
  </si>
  <si>
    <t>616</t>
  </si>
  <si>
    <t>473</t>
  </si>
  <si>
    <t>617</t>
  </si>
  <si>
    <t>470</t>
  </si>
  <si>
    <t>134</t>
  </si>
  <si>
    <t>133</t>
  </si>
  <si>
    <t>123</t>
  </si>
  <si>
    <t>94</t>
  </si>
  <si>
    <t>73</t>
  </si>
  <si>
    <t>43</t>
  </si>
  <si>
    <t>54</t>
  </si>
  <si>
    <t>614물자</t>
  </si>
  <si>
    <t>608</t>
  </si>
  <si>
    <t>613물자</t>
  </si>
  <si>
    <t>122</t>
  </si>
  <si>
    <t>570</t>
  </si>
  <si>
    <t>476</t>
  </si>
  <si>
    <t>477</t>
  </si>
  <si>
    <t>561</t>
  </si>
  <si>
    <t>395</t>
  </si>
  <si>
    <t>56</t>
  </si>
  <si>
    <t>C</t>
  </si>
  <si>
    <t>2</t>
  </si>
  <si>
    <t>B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</si>
  <si>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</si>
  <si>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</si>
  <si>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</si>
  <si>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</si>
  <si>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</si>
  <si>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</si>
  <si>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</si>
  <si>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</si>
  <si>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</si>
  <si>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</si>
  <si>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</si>
  <si>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</si>
  <si>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</si>
  <si>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</si>
  <si>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</si>
  <si>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</si>
  <si>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</si>
  <si>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</si>
  <si>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</si>
  <si>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</si>
  <si>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8%</t>
  </si>
  <si>
    <t>BS</t>
  </si>
  <si>
    <t>C2</t>
  </si>
  <si>
    <t>기   계    경   비</t>
  </si>
  <si>
    <t>C4</t>
  </si>
  <si>
    <t>산  재  보  험  료</t>
  </si>
  <si>
    <t>노무비 * 3.75%</t>
  </si>
  <si>
    <t>C5</t>
  </si>
  <si>
    <t>고  용  보  험  료</t>
  </si>
  <si>
    <t>노무비 * 0.87%</t>
  </si>
  <si>
    <t>C6</t>
  </si>
  <si>
    <t>국민  건강  보험료</t>
  </si>
  <si>
    <t>직접노무비 * 3.23%</t>
  </si>
  <si>
    <t>C7</t>
  </si>
  <si>
    <t>국민  연금  보험료</t>
  </si>
  <si>
    <t>직접노무비 * 4.5%</t>
  </si>
  <si>
    <t>CB</t>
  </si>
  <si>
    <t>노인장기요양보험료</t>
  </si>
  <si>
    <t>건강보험료 * 8.51%</t>
  </si>
  <si>
    <t>C8</t>
  </si>
  <si>
    <t>퇴직  공제  부금비</t>
  </si>
  <si>
    <t>직접노무비 * 2.3%</t>
  </si>
  <si>
    <t>CA</t>
  </si>
  <si>
    <t>산업안전보건관리비</t>
  </si>
  <si>
    <t>(재료비+직노) * 2.93%</t>
  </si>
  <si>
    <t>CH</t>
  </si>
  <si>
    <t>환  경  보  전  비</t>
  </si>
  <si>
    <t>(재료비+직노+기계경비) * 0.3%</t>
  </si>
  <si>
    <t>CG</t>
  </si>
  <si>
    <t>기   타    경   비</t>
  </si>
  <si>
    <t>CK</t>
  </si>
  <si>
    <t>하도급지급보증수수료</t>
  </si>
  <si>
    <t>(재료비+직노+기계경비) * 0.081%</t>
  </si>
  <si>
    <t>CL</t>
  </si>
  <si>
    <t>건설기계대여금지급보증서발급수수료</t>
  </si>
  <si>
    <t>(재료비+직노+기계경비) * 0.32%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</si>
  <si>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</si>
  <si>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</si>
  <si>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</si>
  <si>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</si>
  <si>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</si>
  <si>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</si>
  <si>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</si>
  <si>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</si>
  <si>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D4</t>
  </si>
  <si>
    <t>폐기물처리비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</si>
  <si>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</si>
  <si>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</si>
  <si>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</si>
  <si>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</si>
  <si>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</si>
  <si>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</si>
  <si>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</si>
  <si>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</si>
  <si>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</si>
  <si>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</si>
  <si>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</si>
  <si>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</si>
  <si>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</si>
  <si>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</si>
  <si>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</si>
  <si>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</si>
  <si>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</si>
  <si>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</si>
  <si>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</si>
  <si>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</si>
  <si>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</si>
  <si>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</si>
  <si>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</si>
  <si>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</si>
  <si>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</si>
  <si>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</si>
  <si>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</si>
  <si>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</si>
  <si>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</si>
  <si>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</si>
  <si>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</si>
  <si>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</si>
  <si>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</si>
  <si>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</si>
  <si>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</si>
  <si>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</si>
  <si>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</si>
  <si>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</si>
  <si>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</si>
  <si>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</si>
  <si>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</si>
  <si>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</si>
  <si>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도급자관급(기계)</t>
  </si>
  <si>
    <t>DK</t>
  </si>
  <si>
    <t>관급자관급(건축)</t>
  </si>
  <si>
    <t>DL</t>
  </si>
  <si>
    <t>D5</t>
  </si>
  <si>
    <t>...</t>
  </si>
  <si>
    <t>공사명 : 해상특송교환국설치공사</t>
    <phoneticPr fontId="1" type="noConversion"/>
  </si>
  <si>
    <t>146물자</t>
    <phoneticPr fontId="1" type="noConversion"/>
  </si>
  <si>
    <t>656물자</t>
    <phoneticPr fontId="1" type="noConversion"/>
  </si>
  <si>
    <t>671물자</t>
    <phoneticPr fontId="1" type="noConversion"/>
  </si>
  <si>
    <t>(재료비+노무비) * 2.83%</t>
    <phoneticPr fontId="1" type="noConversion"/>
  </si>
  <si>
    <t>(노무비+경비+일반관리비) * 13.08%</t>
    <phoneticPr fontId="1" type="noConversion"/>
  </si>
  <si>
    <t>샌드위치패널, 유리면(0.074), 벽재, 내화인증 125mm</t>
    <phoneticPr fontId="1" type="noConversion"/>
  </si>
  <si>
    <t>유리면(0.074), 벽재, 내화인증 125mm, 부자재비포함</t>
    <phoneticPr fontId="1" type="noConversion"/>
  </si>
  <si>
    <t>크림프 철망(아연도, pvc코팅)</t>
    <phoneticPr fontId="1" type="noConversion"/>
  </si>
  <si>
    <t>PVC코팅</t>
  </si>
  <si>
    <t>PVC코팅</t>
    <phoneticPr fontId="1" type="noConversion"/>
  </si>
  <si>
    <t>지정 장치장 천정 크림프 철망(아연도)</t>
  </si>
  <si>
    <t>지정 장치장 천정 크림프 철망(아연도)</t>
    <phoneticPr fontId="1" type="noConversion"/>
  </si>
  <si>
    <t>비닐시트깔기</t>
    <phoneticPr fontId="1" type="noConversion"/>
  </si>
  <si>
    <t>비닐시트, 1.8T*1830</t>
    <phoneticPr fontId="1" type="noConversion"/>
  </si>
  <si>
    <t>크림프 철망</t>
    <phoneticPr fontId="1" type="noConversion"/>
  </si>
  <si>
    <t>비닐시트깔기 1.8T*1830  M2     ( 호표 33 )</t>
    <phoneticPr fontId="1" type="noConversion"/>
  </si>
  <si>
    <t>비닐시트 1.8T*1830</t>
    <phoneticPr fontId="1" type="noConversion"/>
  </si>
  <si>
    <t>비닐시트 깔기</t>
    <phoneticPr fontId="1" type="noConversion"/>
  </si>
  <si>
    <t>비닐타일 1.8T*1380</t>
    <phoneticPr fontId="1" type="noConversion"/>
  </si>
  <si>
    <t>지정 장치장 천정 크림프 철망 설치  M2     ( 호표 38 )</t>
    <phoneticPr fontId="1" type="noConversion"/>
  </si>
  <si>
    <t>폐기 장치장 천정 크림프 철망 설치  M2     ( 호표 39 )</t>
    <phoneticPr fontId="1" type="noConversion"/>
  </si>
  <si>
    <t>금액 : 일억사천이백일십만구천원(￦142,109,000)</t>
    <phoneticPr fontId="1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</si>
</sst>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#"/>
    <numFmt numFmtId="177" formatCode="#,###;\-#,###;#;"/>
    <numFmt numFmtId="178" formatCode="#,##0.00#"/>
    <numFmt numFmtId="179" formatCode="#,##0.0"/>
    <numFmt numFmtId="180" formatCode="#,##0.00#;\-#,##0.00#;#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180" fontId="5" fillId="0" borderId="1" xfId="0" quotePrefix="1" applyNumberFormat="1" applyFont="1" applyBorder="1" applyAlignment="1">
      <alignment vertical="center" wrapText="1"/>
    </xf>
    <xf numFmtId="180" fontId="5" fillId="0" borderId="1" xfId="0" applyNumberFormat="1" applyFont="1" applyBorder="1" applyAlignment="1">
      <alignment vertical="center" wrapText="1"/>
    </xf>
    <xf numFmtId="180" fontId="0" fillId="0" borderId="0" xfId="0" applyNumberFormat="1" applyAlignment="1">
      <alignment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2" borderId="1" xfId="0" quotePrefix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176" fontId="5" fillId="2" borderId="1" xfId="0" applyNumberFormat="1" applyFont="1" applyFill="1" applyBorder="1" applyAlignment="1">
      <alignment vertical="center" wrapText="1"/>
    </xf>
    <xf numFmtId="0" fontId="8" fillId="3" borderId="1" xfId="0" quotePrefix="1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176" fontId="8" fillId="3" borderId="1" xfId="0" applyNumberFormat="1" applyFont="1" applyFill="1" applyBorder="1" applyAlignment="1">
      <alignment vertical="center" wrapText="1"/>
    </xf>
    <xf numFmtId="0" fontId="5" fillId="3" borderId="1" xfId="0" quotePrefix="1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176" fontId="5" fillId="3" borderId="1" xfId="0" applyNumberFormat="1" applyFont="1" applyFill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6" fillId="0" borderId="0" xfId="0" quotePrefix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5" fillId="0" borderId="1" xfId="0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G31"/>
  <sheetViews>
    <sheetView tabSelected="1" topLeftCell="B1" workbookViewId="0">
      <selection activeCell="F3" sqref="F3"/>
    </sheetView>
  </sheetViews>
  <sheetFormatPr defaultRowHeight="16.5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>
      <c r="B1" s="31" t="s">
        <v>1212</v>
      </c>
      <c r="C1" s="31"/>
      <c r="D1" s="31"/>
      <c r="E1" s="31"/>
      <c r="F1" s="31"/>
      <c r="G1" s="31"/>
    </row>
    <row r="2" spans="1:7" ht="21.95" customHeight="1">
      <c r="B2" s="32" t="s">
        <v>1326</v>
      </c>
      <c r="C2" s="32"/>
      <c r="D2" s="32"/>
      <c r="E2" s="32"/>
      <c r="F2" s="33" t="s">
        <v>1348</v>
      </c>
      <c r="G2" s="33"/>
    </row>
    <row r="3" spans="1:7" ht="21.95" customHeight="1">
      <c r="B3" s="34" t="s">
        <v>1213</v>
      </c>
      <c r="C3" s="34"/>
      <c r="D3" s="34"/>
      <c r="E3" s="18" t="s">
        <v>1214</v>
      </c>
      <c r="F3" s="18" t="s">
        <v>1215</v>
      </c>
      <c r="G3" s="18" t="s">
        <v>461</v>
      </c>
    </row>
    <row r="4" spans="1:7" ht="21.95" customHeight="1">
      <c r="A4" s="1" t="s">
        <v>1220</v>
      </c>
      <c r="B4" s="35" t="s">
        <v>1216</v>
      </c>
      <c r="C4" s="35" t="s">
        <v>1217</v>
      </c>
      <c r="D4" s="19" t="s">
        <v>1221</v>
      </c>
      <c r="E4" s="20">
        <f>TRUNC(공종별집계표!F5, 0)</f>
        <v>69549446</v>
      </c>
      <c r="F4" s="12" t="s">
        <v>52</v>
      </c>
      <c r="G4" s="12" t="s">
        <v>52</v>
      </c>
    </row>
    <row r="5" spans="1:7" ht="21.95" customHeight="1">
      <c r="A5" s="1" t="s">
        <v>1222</v>
      </c>
      <c r="B5" s="35"/>
      <c r="C5" s="35"/>
      <c r="D5" s="19" t="s">
        <v>1223</v>
      </c>
      <c r="E5" s="20">
        <v>0</v>
      </c>
      <c r="F5" s="12" t="s">
        <v>52</v>
      </c>
      <c r="G5" s="12" t="s">
        <v>52</v>
      </c>
    </row>
    <row r="6" spans="1:7" ht="21.95" customHeight="1">
      <c r="A6" s="1" t="s">
        <v>1224</v>
      </c>
      <c r="B6" s="35"/>
      <c r="C6" s="35"/>
      <c r="D6" s="19" t="s">
        <v>1225</v>
      </c>
      <c r="E6" s="20">
        <v>0</v>
      </c>
      <c r="F6" s="12" t="s">
        <v>52</v>
      </c>
      <c r="G6" s="12" t="s">
        <v>52</v>
      </c>
    </row>
    <row r="7" spans="1:7" ht="21.95" customHeight="1">
      <c r="A7" s="1" t="s">
        <v>1226</v>
      </c>
      <c r="B7" s="35"/>
      <c r="C7" s="35"/>
      <c r="D7" s="19" t="s">
        <v>1227</v>
      </c>
      <c r="E7" s="20">
        <f>TRUNC(E4+E5-E6, 0)</f>
        <v>69549446</v>
      </c>
      <c r="F7" s="12" t="s">
        <v>52</v>
      </c>
      <c r="G7" s="12" t="s">
        <v>52</v>
      </c>
    </row>
    <row r="8" spans="1:7" ht="21.95" customHeight="1">
      <c r="A8" s="1" t="s">
        <v>1228</v>
      </c>
      <c r="B8" s="35"/>
      <c r="C8" s="35" t="s">
        <v>1218</v>
      </c>
      <c r="D8" s="19" t="s">
        <v>1229</v>
      </c>
      <c r="E8" s="20">
        <f>TRUNC(공종별집계표!H5, 0)</f>
        <v>34512773</v>
      </c>
      <c r="F8" s="12" t="s">
        <v>52</v>
      </c>
      <c r="G8" s="12" t="s">
        <v>52</v>
      </c>
    </row>
    <row r="9" spans="1:7" ht="21.95" customHeight="1">
      <c r="A9" s="1" t="s">
        <v>1230</v>
      </c>
      <c r="B9" s="35"/>
      <c r="C9" s="35"/>
      <c r="D9" s="19" t="s">
        <v>1231</v>
      </c>
      <c r="E9" s="20">
        <f>TRUNC(E8*0.08, 0)</f>
        <v>2761021</v>
      </c>
      <c r="F9" s="12" t="s">
        <v>1232</v>
      </c>
      <c r="G9" s="12" t="s">
        <v>52</v>
      </c>
    </row>
    <row r="10" spans="1:7" ht="21.95" customHeight="1">
      <c r="A10" s="1" t="s">
        <v>1233</v>
      </c>
      <c r="B10" s="35"/>
      <c r="C10" s="35"/>
      <c r="D10" s="19" t="s">
        <v>1227</v>
      </c>
      <c r="E10" s="20">
        <f>TRUNC(E8+E9, 0)</f>
        <v>37273794</v>
      </c>
      <c r="F10" s="12" t="s">
        <v>52</v>
      </c>
      <c r="G10" s="12" t="s">
        <v>52</v>
      </c>
    </row>
    <row r="11" spans="1:7" ht="21.95" customHeight="1">
      <c r="A11" s="1" t="s">
        <v>1234</v>
      </c>
      <c r="B11" s="35"/>
      <c r="C11" s="35" t="s">
        <v>1219</v>
      </c>
      <c r="D11" s="19" t="s">
        <v>1235</v>
      </c>
      <c r="E11" s="20">
        <f>TRUNC(공종별집계표!J5, 0)</f>
        <v>559811</v>
      </c>
      <c r="F11" s="12" t="s">
        <v>52</v>
      </c>
      <c r="G11" s="12" t="s">
        <v>52</v>
      </c>
    </row>
    <row r="12" spans="1:7" ht="21.95" customHeight="1">
      <c r="A12" s="1" t="s">
        <v>1236</v>
      </c>
      <c r="B12" s="35"/>
      <c r="C12" s="35"/>
      <c r="D12" s="19" t="s">
        <v>1237</v>
      </c>
      <c r="E12" s="20">
        <f>TRUNC(E10*0.0375, 0)</f>
        <v>1397767</v>
      </c>
      <c r="F12" s="12" t="s">
        <v>1238</v>
      </c>
      <c r="G12" s="12" t="s">
        <v>52</v>
      </c>
    </row>
    <row r="13" spans="1:7" ht="21.95" customHeight="1">
      <c r="A13" s="1" t="s">
        <v>1239</v>
      </c>
      <c r="B13" s="35"/>
      <c r="C13" s="35"/>
      <c r="D13" s="19" t="s">
        <v>1240</v>
      </c>
      <c r="E13" s="20">
        <f>TRUNC(E10*0.0087, 0)</f>
        <v>324282</v>
      </c>
      <c r="F13" s="12" t="s">
        <v>1241</v>
      </c>
      <c r="G13" s="12" t="s">
        <v>52</v>
      </c>
    </row>
    <row r="14" spans="1:7" ht="21.95" customHeight="1">
      <c r="A14" s="1" t="s">
        <v>1242</v>
      </c>
      <c r="B14" s="35"/>
      <c r="C14" s="35"/>
      <c r="D14" s="19" t="s">
        <v>1243</v>
      </c>
      <c r="E14" s="20"/>
      <c r="F14" s="12" t="s">
        <v>1244</v>
      </c>
      <c r="G14" s="12" t="s">
        <v>52</v>
      </c>
    </row>
    <row r="15" spans="1:7" ht="21.95" customHeight="1">
      <c r="A15" s="1" t="s">
        <v>1245</v>
      </c>
      <c r="B15" s="35"/>
      <c r="C15" s="35"/>
      <c r="D15" s="19" t="s">
        <v>1246</v>
      </c>
      <c r="E15" s="20"/>
      <c r="F15" s="12" t="s">
        <v>1247</v>
      </c>
      <c r="G15" s="12" t="s">
        <v>52</v>
      </c>
    </row>
    <row r="16" spans="1:7" ht="21.95" customHeight="1">
      <c r="A16" s="1" t="s">
        <v>1248</v>
      </c>
      <c r="B16" s="35"/>
      <c r="C16" s="35"/>
      <c r="D16" s="19" t="s">
        <v>1249</v>
      </c>
      <c r="E16" s="20">
        <f>TRUNC(E14*0.0851, 0)</f>
        <v>0</v>
      </c>
      <c r="F16" s="12" t="s">
        <v>1250</v>
      </c>
      <c r="G16" s="12" t="s">
        <v>52</v>
      </c>
    </row>
    <row r="17" spans="1:7" ht="21.95" customHeight="1">
      <c r="A17" s="1" t="s">
        <v>1251</v>
      </c>
      <c r="B17" s="35"/>
      <c r="C17" s="35"/>
      <c r="D17" s="19" t="s">
        <v>1252</v>
      </c>
      <c r="E17" s="20"/>
      <c r="F17" s="12" t="s">
        <v>1253</v>
      </c>
      <c r="G17" s="12" t="s">
        <v>52</v>
      </c>
    </row>
    <row r="18" spans="1:7" ht="21.95" customHeight="1">
      <c r="A18" s="1" t="s">
        <v>1254</v>
      </c>
      <c r="B18" s="35"/>
      <c r="C18" s="35"/>
      <c r="D18" s="19" t="s">
        <v>1255</v>
      </c>
      <c r="E18" s="20">
        <f>TRUNC((E7+E8+0)*0.0293, 0)</f>
        <v>3049023</v>
      </c>
      <c r="F18" s="12" t="s">
        <v>1256</v>
      </c>
      <c r="G18" s="12" t="s">
        <v>52</v>
      </c>
    </row>
    <row r="19" spans="1:7" ht="21.95" customHeight="1">
      <c r="A19" s="1" t="s">
        <v>1257</v>
      </c>
      <c r="B19" s="35"/>
      <c r="C19" s="35"/>
      <c r="D19" s="19" t="s">
        <v>1258</v>
      </c>
      <c r="E19" s="20">
        <f>TRUNC((E7+E8+E11)*0.003, 0)</f>
        <v>313866</v>
      </c>
      <c r="F19" s="12" t="s">
        <v>1259</v>
      </c>
      <c r="G19" s="12" t="s">
        <v>52</v>
      </c>
    </row>
    <row r="20" spans="1:7" ht="21.95" customHeight="1">
      <c r="A20" s="1" t="s">
        <v>1260</v>
      </c>
      <c r="B20" s="35"/>
      <c r="C20" s="35"/>
      <c r="D20" s="19" t="s">
        <v>1261</v>
      </c>
      <c r="E20" s="20">
        <f>TRUNC((E7+E10)*0.0238, 0)</f>
        <v>2542393</v>
      </c>
      <c r="F20" s="46" t="s">
        <v>1330</v>
      </c>
      <c r="G20" s="12" t="s">
        <v>52</v>
      </c>
    </row>
    <row r="21" spans="1:7" ht="21.95" customHeight="1">
      <c r="A21" s="1" t="s">
        <v>1262</v>
      </c>
      <c r="B21" s="35"/>
      <c r="C21" s="35"/>
      <c r="D21" s="19" t="s">
        <v>1263</v>
      </c>
      <c r="E21" s="20"/>
      <c r="F21" s="12" t="s">
        <v>1264</v>
      </c>
      <c r="G21" s="12" t="s">
        <v>52</v>
      </c>
    </row>
    <row r="22" spans="1:7" ht="21.95" customHeight="1">
      <c r="A22" s="1" t="s">
        <v>1265</v>
      </c>
      <c r="B22" s="35"/>
      <c r="C22" s="35"/>
      <c r="D22" s="19" t="s">
        <v>1266</v>
      </c>
      <c r="E22" s="20"/>
      <c r="F22" s="12" t="s">
        <v>1267</v>
      </c>
      <c r="G22" s="12" t="s">
        <v>52</v>
      </c>
    </row>
    <row r="23" spans="1:7" ht="21.95" customHeight="1">
      <c r="A23" s="1" t="s">
        <v>1268</v>
      </c>
      <c r="B23" s="35"/>
      <c r="C23" s="35"/>
      <c r="D23" s="19" t="s">
        <v>1227</v>
      </c>
      <c r="E23" s="20">
        <f>TRUNC(E11+E12+E13+E14+E15+E17+E18+E16+E20+E19+E21+E22, 0)</f>
        <v>8187142</v>
      </c>
      <c r="F23" s="12" t="s">
        <v>52</v>
      </c>
      <c r="G23" s="12" t="s">
        <v>52</v>
      </c>
    </row>
    <row r="24" spans="1:7" ht="21.95" customHeight="1">
      <c r="A24" s="1" t="s">
        <v>1269</v>
      </c>
      <c r="B24" s="36" t="s">
        <v>1270</v>
      </c>
      <c r="C24" s="36"/>
      <c r="D24" s="37"/>
      <c r="E24" s="20">
        <f>TRUNC(E7+E10+E23, 0)</f>
        <v>115010382</v>
      </c>
      <c r="F24" s="12" t="s">
        <v>52</v>
      </c>
      <c r="G24" s="12" t="s">
        <v>52</v>
      </c>
    </row>
    <row r="25" spans="1:7" ht="21.95" customHeight="1">
      <c r="A25" s="1" t="s">
        <v>1271</v>
      </c>
      <c r="B25" s="36" t="s">
        <v>1272</v>
      </c>
      <c r="C25" s="36"/>
      <c r="D25" s="37"/>
      <c r="E25" s="20">
        <f>TRUNC(E24*0.06, 0)</f>
        <v>6900622</v>
      </c>
      <c r="F25" s="12" t="s">
        <v>1273</v>
      </c>
      <c r="G25" s="12" t="s">
        <v>52</v>
      </c>
    </row>
    <row r="26" spans="1:7" ht="21.95" customHeight="1">
      <c r="A26" s="1" t="s">
        <v>1274</v>
      </c>
      <c r="B26" s="36" t="s">
        <v>1275</v>
      </c>
      <c r="C26" s="36"/>
      <c r="D26" s="37"/>
      <c r="E26" s="20">
        <f>TRUNC((E10+E23+E25)*0.1308, 0)</f>
        <v>6848891</v>
      </c>
      <c r="F26" s="46" t="s">
        <v>1331</v>
      </c>
      <c r="G26" s="12" t="s">
        <v>52</v>
      </c>
    </row>
    <row r="27" spans="1:7" ht="21.95" customHeight="1">
      <c r="A27" s="1" t="s">
        <v>1276</v>
      </c>
      <c r="B27" s="36" t="s">
        <v>1277</v>
      </c>
      <c r="C27" s="36"/>
      <c r="D27" s="37"/>
      <c r="E27" s="20">
        <f>TRUNC(공종별집계표!T14, 0)</f>
        <v>430658</v>
      </c>
      <c r="F27" s="12" t="s">
        <v>52</v>
      </c>
      <c r="G27" s="12" t="s">
        <v>52</v>
      </c>
    </row>
    <row r="28" spans="1:7" ht="21.95" customHeight="1">
      <c r="A28" s="1" t="s">
        <v>1278</v>
      </c>
      <c r="B28" s="36" t="s">
        <v>1279</v>
      </c>
      <c r="C28" s="36"/>
      <c r="D28" s="37"/>
      <c r="E28" s="20">
        <f>TRUNC(INT(( E24+E25+E26+E27)/10000)*10000, 0)</f>
        <v>129190000</v>
      </c>
      <c r="F28" s="12" t="s">
        <v>52</v>
      </c>
      <c r="G28" s="12" t="s">
        <v>52</v>
      </c>
    </row>
    <row r="29" spans="1:7" ht="21.95" customHeight="1">
      <c r="A29" s="1" t="s">
        <v>1280</v>
      </c>
      <c r="B29" s="36" t="s">
        <v>1281</v>
      </c>
      <c r="C29" s="36"/>
      <c r="D29" s="37"/>
      <c r="E29" s="20">
        <f>TRUNC(E28*0.1, 0)</f>
        <v>12919000</v>
      </c>
      <c r="F29" s="12" t="s">
        <v>1282</v>
      </c>
      <c r="G29" s="12" t="s">
        <v>52</v>
      </c>
    </row>
    <row r="30" spans="1:7" ht="21.95" customHeight="1">
      <c r="A30" s="1" t="s">
        <v>1283</v>
      </c>
      <c r="B30" s="36" t="s">
        <v>1284</v>
      </c>
      <c r="C30" s="36"/>
      <c r="D30" s="37"/>
      <c r="E30" s="20">
        <f>TRUNC(E28+E29, 0)</f>
        <v>142109000</v>
      </c>
      <c r="F30" s="12" t="s">
        <v>52</v>
      </c>
      <c r="G30" s="12" t="s">
        <v>52</v>
      </c>
    </row>
    <row r="31" spans="1:7" ht="21.95" customHeight="1">
      <c r="A31" s="1" t="s">
        <v>1285</v>
      </c>
      <c r="B31" s="36" t="s">
        <v>1286</v>
      </c>
      <c r="C31" s="36"/>
      <c r="D31" s="37"/>
      <c r="E31" s="20">
        <f>TRUNC(E30+0, 0)</f>
        <v>142109000</v>
      </c>
      <c r="F31" s="12" t="s">
        <v>52</v>
      </c>
      <c r="G31" s="12" t="s">
        <v>52</v>
      </c>
    </row>
  </sheetData>
  <mergeCells count="16">
    <mergeCell ref="B30:D30"/>
    <mergeCell ref="B31:D31"/>
    <mergeCell ref="B24:D24"/>
    <mergeCell ref="B25:D25"/>
    <mergeCell ref="B26:D26"/>
    <mergeCell ref="B27:D27"/>
    <mergeCell ref="B28:D28"/>
    <mergeCell ref="B29:D29"/>
    <mergeCell ref="B1:G1"/>
    <mergeCell ref="B2:E2"/>
    <mergeCell ref="F2:G2"/>
    <mergeCell ref="B3:D3"/>
    <mergeCell ref="B4:B23"/>
    <mergeCell ref="C4:C7"/>
    <mergeCell ref="C8:C10"/>
    <mergeCell ref="C11:C23"/>
  </mergeCells>
  <phoneticPr fontId="1" type="noConversion"/>
  <pageMargins left="0.78740157480314965" right="0" top="0.39370078740157483" bottom="0.39370078740157483" header="0" footer="0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9"/>
  <sheetViews>
    <sheetView workbookViewId="0">
      <selection activeCell="G15" sqref="G15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20" ht="30" customHeight="1">
      <c r="A2" s="39" t="s">
        <v>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20" ht="30" customHeight="1">
      <c r="A3" s="40" t="s">
        <v>2</v>
      </c>
      <c r="B3" s="40" t="s">
        <v>3</v>
      </c>
      <c r="C3" s="40" t="s">
        <v>4</v>
      </c>
      <c r="D3" s="40" t="s">
        <v>5</v>
      </c>
      <c r="E3" s="40" t="s">
        <v>6</v>
      </c>
      <c r="F3" s="40"/>
      <c r="G3" s="40" t="s">
        <v>9</v>
      </c>
      <c r="H3" s="40"/>
      <c r="I3" s="40" t="s">
        <v>10</v>
      </c>
      <c r="J3" s="40"/>
      <c r="K3" s="40" t="s">
        <v>11</v>
      </c>
      <c r="L3" s="40"/>
      <c r="M3" s="40" t="s">
        <v>12</v>
      </c>
      <c r="N3" s="42" t="s">
        <v>13</v>
      </c>
      <c r="O3" s="42" t="s">
        <v>14</v>
      </c>
      <c r="P3" s="42" t="s">
        <v>15</v>
      </c>
      <c r="Q3" s="42" t="s">
        <v>16</v>
      </c>
      <c r="R3" s="42" t="s">
        <v>17</v>
      </c>
      <c r="S3" s="42" t="s">
        <v>18</v>
      </c>
      <c r="T3" s="42" t="s">
        <v>19</v>
      </c>
    </row>
    <row r="4" spans="1:20" ht="30" customHeight="1">
      <c r="A4" s="41"/>
      <c r="B4" s="41"/>
      <c r="C4" s="41"/>
      <c r="D4" s="41"/>
      <c r="E4" s="7" t="s">
        <v>7</v>
      </c>
      <c r="F4" s="7" t="s">
        <v>8</v>
      </c>
      <c r="G4" s="7" t="s">
        <v>7</v>
      </c>
      <c r="H4" s="7" t="s">
        <v>8</v>
      </c>
      <c r="I4" s="7" t="s">
        <v>7</v>
      </c>
      <c r="J4" s="7" t="s">
        <v>8</v>
      </c>
      <c r="K4" s="7" t="s">
        <v>7</v>
      </c>
      <c r="L4" s="7" t="s">
        <v>8</v>
      </c>
      <c r="M4" s="41"/>
      <c r="N4" s="42"/>
      <c r="O4" s="42"/>
      <c r="P4" s="42"/>
      <c r="Q4" s="42"/>
      <c r="R4" s="42"/>
      <c r="S4" s="42"/>
      <c r="T4" s="42"/>
    </row>
    <row r="5" spans="1:20" ht="30" customHeight="1">
      <c r="A5" s="8" t="s">
        <v>51</v>
      </c>
      <c r="B5" s="8" t="s">
        <v>52</v>
      </c>
      <c r="C5" s="8" t="s">
        <v>52</v>
      </c>
      <c r="D5" s="9">
        <v>1</v>
      </c>
      <c r="E5" s="10">
        <f>F6+F15</f>
        <v>69549446</v>
      </c>
      <c r="F5" s="10">
        <f t="shared" ref="F5:F15" si="0">E5*D5</f>
        <v>69549446</v>
      </c>
      <c r="G5" s="10">
        <f>H6+H15</f>
        <v>34512773</v>
      </c>
      <c r="H5" s="10">
        <f t="shared" ref="H5:H15" si="1">G5*D5</f>
        <v>34512773</v>
      </c>
      <c r="I5" s="10">
        <f>J6+J15</f>
        <v>559811</v>
      </c>
      <c r="J5" s="10">
        <f t="shared" ref="J5:J15" si="2">I5*D5</f>
        <v>559811</v>
      </c>
      <c r="K5" s="10">
        <f t="shared" ref="K5:K15" si="3">E5+G5+I5</f>
        <v>104622030</v>
      </c>
      <c r="L5" s="10">
        <f t="shared" ref="L5:L15" si="4">F5+H5+J5</f>
        <v>104622030</v>
      </c>
      <c r="M5" s="8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6"/>
    </row>
    <row r="6" spans="1:20" ht="30" customHeight="1">
      <c r="A6" s="25" t="s">
        <v>54</v>
      </c>
      <c r="B6" s="25" t="s">
        <v>52</v>
      </c>
      <c r="C6" s="25" t="s">
        <v>52</v>
      </c>
      <c r="D6" s="26">
        <v>1</v>
      </c>
      <c r="E6" s="27">
        <f>F7+F8+F9+F10+F11+F12+F13</f>
        <v>67405497</v>
      </c>
      <c r="F6" s="27">
        <f t="shared" si="0"/>
        <v>67405497</v>
      </c>
      <c r="G6" s="27">
        <f>H7+H8+H9+H10+H11+H12+H13</f>
        <v>34003895</v>
      </c>
      <c r="H6" s="27">
        <f t="shared" si="1"/>
        <v>34003895</v>
      </c>
      <c r="I6" s="27">
        <f>J7+J8+J9+J10+J11+J12+J13</f>
        <v>559811</v>
      </c>
      <c r="J6" s="27">
        <f t="shared" si="2"/>
        <v>559811</v>
      </c>
      <c r="K6" s="27">
        <f t="shared" si="3"/>
        <v>101969203</v>
      </c>
      <c r="L6" s="27">
        <f t="shared" si="4"/>
        <v>101969203</v>
      </c>
      <c r="M6" s="25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6"/>
    </row>
    <row r="7" spans="1:20" ht="30" customHeight="1">
      <c r="A7" s="8" t="s">
        <v>56</v>
      </c>
      <c r="B7" s="8" t="s">
        <v>52</v>
      </c>
      <c r="C7" s="8" t="s">
        <v>52</v>
      </c>
      <c r="D7" s="9">
        <v>1</v>
      </c>
      <c r="E7" s="10">
        <f>공종별내역서!F29</f>
        <v>193286</v>
      </c>
      <c r="F7" s="10">
        <f t="shared" si="0"/>
        <v>193286</v>
      </c>
      <c r="G7" s="10">
        <f>공종별내역서!H29</f>
        <v>686756</v>
      </c>
      <c r="H7" s="10">
        <f t="shared" si="1"/>
        <v>686756</v>
      </c>
      <c r="I7" s="10">
        <f>공종별내역서!J29</f>
        <v>0</v>
      </c>
      <c r="J7" s="10">
        <f t="shared" si="2"/>
        <v>0</v>
      </c>
      <c r="K7" s="10">
        <f t="shared" si="3"/>
        <v>880042</v>
      </c>
      <c r="L7" s="10">
        <f t="shared" si="4"/>
        <v>880042</v>
      </c>
      <c r="M7" s="8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6"/>
    </row>
    <row r="8" spans="1:20" ht="30" customHeight="1">
      <c r="A8" s="8" t="s">
        <v>82</v>
      </c>
      <c r="B8" s="8" t="s">
        <v>52</v>
      </c>
      <c r="C8" s="8" t="s">
        <v>52</v>
      </c>
      <c r="D8" s="9">
        <v>1</v>
      </c>
      <c r="E8" s="10">
        <f>공종별내역서!F55</f>
        <v>3351691</v>
      </c>
      <c r="F8" s="10">
        <f t="shared" si="0"/>
        <v>3351691</v>
      </c>
      <c r="G8" s="10">
        <f>공종별내역서!H55</f>
        <v>10682604</v>
      </c>
      <c r="H8" s="10">
        <f t="shared" si="1"/>
        <v>10682604</v>
      </c>
      <c r="I8" s="10">
        <f>공종별내역서!J55</f>
        <v>219514</v>
      </c>
      <c r="J8" s="10">
        <f t="shared" si="2"/>
        <v>219514</v>
      </c>
      <c r="K8" s="10">
        <f t="shared" si="3"/>
        <v>14253809</v>
      </c>
      <c r="L8" s="10">
        <f t="shared" si="4"/>
        <v>14253809</v>
      </c>
      <c r="M8" s="8" t="s">
        <v>52</v>
      </c>
      <c r="N8" s="2" t="s">
        <v>83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6"/>
    </row>
    <row r="9" spans="1:20" ht="30" customHeight="1">
      <c r="A9" s="8" t="s">
        <v>114</v>
      </c>
      <c r="B9" s="8" t="s">
        <v>52</v>
      </c>
      <c r="C9" s="8" t="s">
        <v>52</v>
      </c>
      <c r="D9" s="9">
        <v>1</v>
      </c>
      <c r="E9" s="10">
        <f>공종별내역서!F81</f>
        <v>13103664</v>
      </c>
      <c r="F9" s="10">
        <f t="shared" si="0"/>
        <v>13103664</v>
      </c>
      <c r="G9" s="10">
        <f>공종별내역서!H81</f>
        <v>9343830</v>
      </c>
      <c r="H9" s="10">
        <f t="shared" si="1"/>
        <v>9343830</v>
      </c>
      <c r="I9" s="10">
        <f>공종별내역서!J81</f>
        <v>186558</v>
      </c>
      <c r="J9" s="10">
        <f t="shared" si="2"/>
        <v>186558</v>
      </c>
      <c r="K9" s="10">
        <f t="shared" si="3"/>
        <v>22634052</v>
      </c>
      <c r="L9" s="10">
        <f t="shared" si="4"/>
        <v>22634052</v>
      </c>
      <c r="M9" s="8" t="s">
        <v>52</v>
      </c>
      <c r="N9" s="2" t="s">
        <v>115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6"/>
    </row>
    <row r="10" spans="1:20" ht="30" customHeight="1">
      <c r="A10" s="8" t="s">
        <v>133</v>
      </c>
      <c r="B10" s="8" t="s">
        <v>52</v>
      </c>
      <c r="C10" s="8" t="s">
        <v>52</v>
      </c>
      <c r="D10" s="9">
        <v>1</v>
      </c>
      <c r="E10" s="10">
        <f>공종별내역서!F107</f>
        <v>19035229</v>
      </c>
      <c r="F10" s="10">
        <f t="shared" si="0"/>
        <v>19035229</v>
      </c>
      <c r="G10" s="10">
        <f>공종별내역서!H107</f>
        <v>8136463</v>
      </c>
      <c r="H10" s="10">
        <f t="shared" si="1"/>
        <v>8136463</v>
      </c>
      <c r="I10" s="10">
        <f>공종별내역서!J107</f>
        <v>22236</v>
      </c>
      <c r="J10" s="10">
        <f t="shared" si="2"/>
        <v>22236</v>
      </c>
      <c r="K10" s="10">
        <f t="shared" si="3"/>
        <v>27193928</v>
      </c>
      <c r="L10" s="10">
        <f t="shared" si="4"/>
        <v>27193928</v>
      </c>
      <c r="M10" s="8" t="s">
        <v>52</v>
      </c>
      <c r="N10" s="2" t="s">
        <v>134</v>
      </c>
      <c r="O10" s="2" t="s">
        <v>52</v>
      </c>
      <c r="P10" s="2" t="s">
        <v>55</v>
      </c>
      <c r="Q10" s="2" t="s">
        <v>52</v>
      </c>
      <c r="R10" s="3">
        <v>3</v>
      </c>
      <c r="S10" s="2" t="s">
        <v>52</v>
      </c>
      <c r="T10" s="6"/>
    </row>
    <row r="11" spans="1:20" ht="30" customHeight="1">
      <c r="A11" s="8" t="s">
        <v>225</v>
      </c>
      <c r="B11" s="8" t="s">
        <v>52</v>
      </c>
      <c r="C11" s="8" t="s">
        <v>52</v>
      </c>
      <c r="D11" s="9">
        <v>1</v>
      </c>
      <c r="E11" s="10">
        <f>공종별내역서!F133</f>
        <v>5464753</v>
      </c>
      <c r="F11" s="10">
        <f t="shared" si="0"/>
        <v>5464753</v>
      </c>
      <c r="G11" s="10">
        <f>공종별내역서!H133</f>
        <v>4491690</v>
      </c>
      <c r="H11" s="10">
        <f t="shared" si="1"/>
        <v>4491690</v>
      </c>
      <c r="I11" s="10">
        <f>공종별내역서!J133</f>
        <v>123475</v>
      </c>
      <c r="J11" s="10">
        <f t="shared" si="2"/>
        <v>123475</v>
      </c>
      <c r="K11" s="10">
        <f t="shared" si="3"/>
        <v>10079918</v>
      </c>
      <c r="L11" s="10">
        <f t="shared" si="4"/>
        <v>10079918</v>
      </c>
      <c r="M11" s="8" t="s">
        <v>52</v>
      </c>
      <c r="N11" s="2" t="s">
        <v>226</v>
      </c>
      <c r="O11" s="2" t="s">
        <v>52</v>
      </c>
      <c r="P11" s="2" t="s">
        <v>55</v>
      </c>
      <c r="Q11" s="2" t="s">
        <v>52</v>
      </c>
      <c r="R11" s="3">
        <v>3</v>
      </c>
      <c r="S11" s="2" t="s">
        <v>52</v>
      </c>
      <c r="T11" s="6"/>
    </row>
    <row r="12" spans="1:20" ht="30" customHeight="1">
      <c r="A12" s="8" t="s">
        <v>283</v>
      </c>
      <c r="B12" s="8" t="s">
        <v>52</v>
      </c>
      <c r="C12" s="8" t="s">
        <v>52</v>
      </c>
      <c r="D12" s="9">
        <v>1</v>
      </c>
      <c r="E12" s="10">
        <f>공종별내역서!F185</f>
        <v>26249000</v>
      </c>
      <c r="F12" s="10">
        <f t="shared" si="0"/>
        <v>26249000</v>
      </c>
      <c r="G12" s="10">
        <f>공종별내역서!H185</f>
        <v>0</v>
      </c>
      <c r="H12" s="10">
        <f t="shared" si="1"/>
        <v>0</v>
      </c>
      <c r="I12" s="10">
        <f>공종별내역서!J185</f>
        <v>0</v>
      </c>
      <c r="J12" s="10">
        <f t="shared" si="2"/>
        <v>0</v>
      </c>
      <c r="K12" s="10">
        <f t="shared" si="3"/>
        <v>26249000</v>
      </c>
      <c r="L12" s="10">
        <f t="shared" si="4"/>
        <v>26249000</v>
      </c>
      <c r="M12" s="8" t="s">
        <v>52</v>
      </c>
      <c r="N12" s="2" t="s">
        <v>284</v>
      </c>
      <c r="O12" s="2" t="s">
        <v>52</v>
      </c>
      <c r="P12" s="2" t="s">
        <v>55</v>
      </c>
      <c r="Q12" s="2" t="s">
        <v>52</v>
      </c>
      <c r="R12" s="3">
        <v>3</v>
      </c>
      <c r="S12" s="2" t="s">
        <v>52</v>
      </c>
      <c r="T12" s="6"/>
    </row>
    <row r="13" spans="1:20" ht="30" customHeight="1">
      <c r="A13" s="8" t="s">
        <v>406</v>
      </c>
      <c r="B13" s="8" t="s">
        <v>52</v>
      </c>
      <c r="C13" s="8" t="s">
        <v>52</v>
      </c>
      <c r="D13" s="9">
        <v>1</v>
      </c>
      <c r="E13" s="10">
        <f>공종별내역서!F211</f>
        <v>7874</v>
      </c>
      <c r="F13" s="10">
        <f t="shared" si="0"/>
        <v>7874</v>
      </c>
      <c r="G13" s="10">
        <f>공종별내역서!H211</f>
        <v>662552</v>
      </c>
      <c r="H13" s="10">
        <f t="shared" si="1"/>
        <v>662552</v>
      </c>
      <c r="I13" s="10">
        <f>공종별내역서!J211</f>
        <v>8028</v>
      </c>
      <c r="J13" s="10">
        <f t="shared" si="2"/>
        <v>8028</v>
      </c>
      <c r="K13" s="10">
        <f t="shared" si="3"/>
        <v>678454</v>
      </c>
      <c r="L13" s="10">
        <f t="shared" si="4"/>
        <v>678454</v>
      </c>
      <c r="M13" s="8" t="s">
        <v>52</v>
      </c>
      <c r="N13" s="2" t="s">
        <v>407</v>
      </c>
      <c r="O13" s="2" t="s">
        <v>52</v>
      </c>
      <c r="P13" s="2" t="s">
        <v>55</v>
      </c>
      <c r="Q13" s="2" t="s">
        <v>52</v>
      </c>
      <c r="R13" s="3">
        <v>3</v>
      </c>
      <c r="S13" s="2" t="s">
        <v>52</v>
      </c>
      <c r="T13" s="6"/>
    </row>
    <row r="14" spans="1:20" ht="30" customHeight="1">
      <c r="A14" s="22" t="s">
        <v>434</v>
      </c>
      <c r="B14" s="22" t="s">
        <v>52</v>
      </c>
      <c r="C14" s="22" t="s">
        <v>52</v>
      </c>
      <c r="D14" s="23">
        <v>1</v>
      </c>
      <c r="E14" s="24">
        <f>공종별내역서!F237</f>
        <v>0</v>
      </c>
      <c r="F14" s="24">
        <f t="shared" si="0"/>
        <v>0</v>
      </c>
      <c r="G14" s="24">
        <f>공종별내역서!H237</f>
        <v>0</v>
      </c>
      <c r="H14" s="24">
        <f t="shared" si="1"/>
        <v>0</v>
      </c>
      <c r="I14" s="24">
        <f>공종별내역서!J237</f>
        <v>430658</v>
      </c>
      <c r="J14" s="24">
        <f t="shared" si="2"/>
        <v>430658</v>
      </c>
      <c r="K14" s="24">
        <f t="shared" si="3"/>
        <v>430658</v>
      </c>
      <c r="L14" s="24">
        <f t="shared" si="4"/>
        <v>430658</v>
      </c>
      <c r="M14" s="22" t="s">
        <v>52</v>
      </c>
      <c r="N14" s="2" t="s">
        <v>435</v>
      </c>
      <c r="O14" s="2" t="s">
        <v>52</v>
      </c>
      <c r="P14" s="2" t="s">
        <v>52</v>
      </c>
      <c r="Q14" s="2" t="s">
        <v>436</v>
      </c>
      <c r="R14" s="3">
        <v>3</v>
      </c>
      <c r="S14" s="2" t="s">
        <v>52</v>
      </c>
      <c r="T14" s="6">
        <f>L14*1</f>
        <v>430658</v>
      </c>
    </row>
    <row r="15" spans="1:20" ht="30" customHeight="1">
      <c r="A15" s="28" t="s">
        <v>447</v>
      </c>
      <c r="B15" s="28" t="s">
        <v>52</v>
      </c>
      <c r="C15" s="28" t="s">
        <v>52</v>
      </c>
      <c r="D15" s="29">
        <v>1</v>
      </c>
      <c r="E15" s="30">
        <f>공종별내역서!F263</f>
        <v>2143949</v>
      </c>
      <c r="F15" s="30">
        <f t="shared" si="0"/>
        <v>2143949</v>
      </c>
      <c r="G15" s="30">
        <f>공종별내역서!H263</f>
        <v>508878</v>
      </c>
      <c r="H15" s="30">
        <f t="shared" si="1"/>
        <v>508878</v>
      </c>
      <c r="I15" s="30">
        <f>공종별내역서!J263</f>
        <v>0</v>
      </c>
      <c r="J15" s="30">
        <f t="shared" si="2"/>
        <v>0</v>
      </c>
      <c r="K15" s="30">
        <f t="shared" si="3"/>
        <v>2652827</v>
      </c>
      <c r="L15" s="30">
        <f t="shared" si="4"/>
        <v>2652827</v>
      </c>
      <c r="M15" s="28" t="s">
        <v>52</v>
      </c>
      <c r="N15" s="2" t="s">
        <v>448</v>
      </c>
      <c r="O15" s="2" t="s">
        <v>52</v>
      </c>
      <c r="P15" s="2" t="s">
        <v>53</v>
      </c>
      <c r="Q15" s="2" t="s">
        <v>52</v>
      </c>
      <c r="R15" s="3">
        <v>2</v>
      </c>
      <c r="S15" s="2" t="s">
        <v>52</v>
      </c>
      <c r="T15" s="6"/>
    </row>
    <row r="16" spans="1:20" ht="30" customHeight="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T16" s="5"/>
    </row>
    <row r="17" spans="1:20" ht="30" customHeight="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T17" s="5"/>
    </row>
    <row r="18" spans="1:20" ht="30" customHeight="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T18" s="5"/>
    </row>
    <row r="19" spans="1:20" ht="30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T19" s="5"/>
    </row>
    <row r="20" spans="1:20" ht="30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T20" s="5"/>
    </row>
    <row r="21" spans="1:20" ht="30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T21" s="5"/>
    </row>
    <row r="22" spans="1:20" ht="30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5"/>
    </row>
    <row r="23" spans="1:20" ht="30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5"/>
    </row>
    <row r="24" spans="1:20" ht="30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5"/>
    </row>
    <row r="25" spans="1:20" ht="30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5"/>
    </row>
    <row r="26" spans="1:20" ht="30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5"/>
    </row>
    <row r="27" spans="1:20" ht="30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T27" s="5"/>
    </row>
    <row r="28" spans="1:20" ht="30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T28" s="5"/>
    </row>
    <row r="29" spans="1:20" ht="30" customHeight="1">
      <c r="A29" s="8" t="s">
        <v>80</v>
      </c>
      <c r="B29" s="9"/>
      <c r="C29" s="9"/>
      <c r="D29" s="9"/>
      <c r="E29" s="9"/>
      <c r="F29" s="10">
        <f>F5</f>
        <v>69549446</v>
      </c>
      <c r="G29" s="9"/>
      <c r="H29" s="10">
        <f>H5</f>
        <v>34512773</v>
      </c>
      <c r="I29" s="9"/>
      <c r="J29" s="10">
        <f>J5</f>
        <v>559811</v>
      </c>
      <c r="K29" s="9"/>
      <c r="L29" s="10">
        <f>L5</f>
        <v>104622030</v>
      </c>
      <c r="M29" s="9"/>
      <c r="T29" s="5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65" right="0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V263"/>
  <sheetViews>
    <sheetView topLeftCell="A106" zoomScale="80" zoomScaleNormal="80" workbookViewId="0">
      <selection activeCell="A119" sqref="A119:B119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39" t="s">
        <v>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48" ht="30" customHeight="1">
      <c r="A2" s="40" t="s">
        <v>2</v>
      </c>
      <c r="B2" s="40" t="s">
        <v>3</v>
      </c>
      <c r="C2" s="40" t="s">
        <v>4</v>
      </c>
      <c r="D2" s="40" t="s">
        <v>5</v>
      </c>
      <c r="E2" s="40" t="s">
        <v>6</v>
      </c>
      <c r="F2" s="40"/>
      <c r="G2" s="40" t="s">
        <v>9</v>
      </c>
      <c r="H2" s="40"/>
      <c r="I2" s="40" t="s">
        <v>10</v>
      </c>
      <c r="J2" s="40"/>
      <c r="K2" s="40" t="s">
        <v>11</v>
      </c>
      <c r="L2" s="40"/>
      <c r="M2" s="40" t="s">
        <v>12</v>
      </c>
      <c r="N2" s="42" t="s">
        <v>20</v>
      </c>
      <c r="O2" s="42" t="s">
        <v>14</v>
      </c>
      <c r="P2" s="42" t="s">
        <v>21</v>
      </c>
      <c r="Q2" s="42" t="s">
        <v>13</v>
      </c>
      <c r="R2" s="42" t="s">
        <v>22</v>
      </c>
      <c r="S2" s="42" t="s">
        <v>23</v>
      </c>
      <c r="T2" s="42" t="s">
        <v>24</v>
      </c>
      <c r="U2" s="42" t="s">
        <v>25</v>
      </c>
      <c r="V2" s="42" t="s">
        <v>26</v>
      </c>
      <c r="W2" s="42" t="s">
        <v>27</v>
      </c>
      <c r="X2" s="42" t="s">
        <v>28</v>
      </c>
      <c r="Y2" s="42" t="s">
        <v>29</v>
      </c>
      <c r="Z2" s="42" t="s">
        <v>30</v>
      </c>
      <c r="AA2" s="42" t="s">
        <v>31</v>
      </c>
      <c r="AB2" s="42" t="s">
        <v>32</v>
      </c>
      <c r="AC2" s="42" t="s">
        <v>33</v>
      </c>
      <c r="AD2" s="42" t="s">
        <v>34</v>
      </c>
      <c r="AE2" s="42" t="s">
        <v>35</v>
      </c>
      <c r="AF2" s="42" t="s">
        <v>36</v>
      </c>
      <c r="AG2" s="42" t="s">
        <v>37</v>
      </c>
      <c r="AH2" s="42" t="s">
        <v>38</v>
      </c>
      <c r="AI2" s="42" t="s">
        <v>39</v>
      </c>
      <c r="AJ2" s="42" t="s">
        <v>40</v>
      </c>
      <c r="AK2" s="42" t="s">
        <v>41</v>
      </c>
      <c r="AL2" s="42" t="s">
        <v>42</v>
      </c>
      <c r="AM2" s="42" t="s">
        <v>43</v>
      </c>
      <c r="AN2" s="42" t="s">
        <v>44</v>
      </c>
      <c r="AO2" s="42" t="s">
        <v>45</v>
      </c>
      <c r="AP2" s="42" t="s">
        <v>46</v>
      </c>
      <c r="AQ2" s="42" t="s">
        <v>47</v>
      </c>
      <c r="AR2" s="42" t="s">
        <v>48</v>
      </c>
      <c r="AS2" s="42" t="s">
        <v>16</v>
      </c>
      <c r="AT2" s="42" t="s">
        <v>17</v>
      </c>
      <c r="AU2" s="42" t="s">
        <v>49</v>
      </c>
      <c r="AV2" s="42" t="s">
        <v>50</v>
      </c>
    </row>
    <row r="3" spans="1:48" ht="30" customHeight="1">
      <c r="A3" s="40"/>
      <c r="B3" s="40"/>
      <c r="C3" s="40"/>
      <c r="D3" s="40"/>
      <c r="E3" s="4" t="s">
        <v>7</v>
      </c>
      <c r="F3" s="4" t="s">
        <v>8</v>
      </c>
      <c r="G3" s="4" t="s">
        <v>7</v>
      </c>
      <c r="H3" s="4" t="s">
        <v>8</v>
      </c>
      <c r="I3" s="4" t="s">
        <v>7</v>
      </c>
      <c r="J3" s="4" t="s">
        <v>8</v>
      </c>
      <c r="K3" s="4" t="s">
        <v>7</v>
      </c>
      <c r="L3" s="4" t="s">
        <v>8</v>
      </c>
      <c r="M3" s="40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</row>
    <row r="4" spans="1:48" ht="30" customHeight="1">
      <c r="A4" s="8" t="s">
        <v>56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>
      <c r="A5" s="8" t="s">
        <v>58</v>
      </c>
      <c r="B5" s="8" t="s">
        <v>59</v>
      </c>
      <c r="C5" s="8" t="s">
        <v>60</v>
      </c>
      <c r="D5" s="9">
        <v>2</v>
      </c>
      <c r="E5" s="11">
        <f>TRUNC(일위대가목록!E4,0)</f>
        <v>25831</v>
      </c>
      <c r="F5" s="11">
        <f>TRUNC(E5*D5, 0)</f>
        <v>51662</v>
      </c>
      <c r="G5" s="11">
        <f>TRUNC(일위대가목록!F4,0)</f>
        <v>73649</v>
      </c>
      <c r="H5" s="11">
        <f>TRUNC(G5*D5, 0)</f>
        <v>147298</v>
      </c>
      <c r="I5" s="11">
        <f>TRUNC(일위대가목록!G4,0)</f>
        <v>0</v>
      </c>
      <c r="J5" s="11">
        <f>TRUNC(I5*D5, 0)</f>
        <v>0</v>
      </c>
      <c r="K5" s="11">
        <f t="shared" ref="K5:L8" si="0">TRUNC(E5+G5+I5, 0)</f>
        <v>99480</v>
      </c>
      <c r="L5" s="11">
        <f t="shared" si="0"/>
        <v>198960</v>
      </c>
      <c r="M5" s="8" t="s">
        <v>61</v>
      </c>
      <c r="N5" s="2" t="s">
        <v>62</v>
      </c>
      <c r="O5" s="2" t="s">
        <v>52</v>
      </c>
      <c r="P5" s="2" t="s">
        <v>52</v>
      </c>
      <c r="Q5" s="2" t="s">
        <v>57</v>
      </c>
      <c r="R5" s="2" t="s">
        <v>63</v>
      </c>
      <c r="S5" s="2" t="s">
        <v>64</v>
      </c>
      <c r="T5" s="2" t="s">
        <v>64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65</v>
      </c>
      <c r="AV5" s="3">
        <v>4</v>
      </c>
    </row>
    <row r="6" spans="1:48" ht="30" customHeight="1">
      <c r="A6" s="8" t="s">
        <v>58</v>
      </c>
      <c r="B6" s="8" t="s">
        <v>66</v>
      </c>
      <c r="C6" s="8" t="s">
        <v>60</v>
      </c>
      <c r="D6" s="9">
        <v>4</v>
      </c>
      <c r="E6" s="11">
        <f>TRUNC(일위대가목록!E5,0)</f>
        <v>35406</v>
      </c>
      <c r="F6" s="11">
        <f>TRUNC(E6*D6, 0)</f>
        <v>141624</v>
      </c>
      <c r="G6" s="11">
        <f>TRUNC(일위대가목록!F5,0)</f>
        <v>122089</v>
      </c>
      <c r="H6" s="11">
        <f>TRUNC(G6*D6, 0)</f>
        <v>488356</v>
      </c>
      <c r="I6" s="11">
        <f>TRUNC(일위대가목록!G5,0)</f>
        <v>0</v>
      </c>
      <c r="J6" s="11">
        <f>TRUNC(I6*D6, 0)</f>
        <v>0</v>
      </c>
      <c r="K6" s="11">
        <f t="shared" si="0"/>
        <v>157495</v>
      </c>
      <c r="L6" s="11">
        <f t="shared" si="0"/>
        <v>629980</v>
      </c>
      <c r="M6" s="8" t="s">
        <v>67</v>
      </c>
      <c r="N6" s="2" t="s">
        <v>68</v>
      </c>
      <c r="O6" s="2" t="s">
        <v>52</v>
      </c>
      <c r="P6" s="2" t="s">
        <v>52</v>
      </c>
      <c r="Q6" s="2" t="s">
        <v>57</v>
      </c>
      <c r="R6" s="2" t="s">
        <v>63</v>
      </c>
      <c r="S6" s="2" t="s">
        <v>64</v>
      </c>
      <c r="T6" s="2" t="s">
        <v>64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69</v>
      </c>
      <c r="AV6" s="3">
        <v>5</v>
      </c>
    </row>
    <row r="7" spans="1:48" ht="30" customHeight="1">
      <c r="A7" s="8" t="s">
        <v>75</v>
      </c>
      <c r="B7" s="8" t="s">
        <v>76</v>
      </c>
      <c r="C7" s="8" t="s">
        <v>71</v>
      </c>
      <c r="D7" s="21">
        <v>102</v>
      </c>
      <c r="E7" s="11">
        <f>TRUNC(일위대가목록!E6,0)</f>
        <v>0</v>
      </c>
      <c r="F7" s="11">
        <f>TRUNC(E7*D7, 0)</f>
        <v>0</v>
      </c>
      <c r="G7" s="11">
        <f>TRUNC(일위대가목록!F6,0)</f>
        <v>501</v>
      </c>
      <c r="H7" s="11">
        <f>TRUNC(G7*D7, 0)</f>
        <v>51102</v>
      </c>
      <c r="I7" s="11">
        <f>TRUNC(일위대가목록!G6,0)</f>
        <v>0</v>
      </c>
      <c r="J7" s="11">
        <f>TRUNC(I7*D7, 0)</f>
        <v>0</v>
      </c>
      <c r="K7" s="11">
        <f t="shared" ref="K7" si="1">TRUNC(E7+G7+I7, 0)</f>
        <v>501</v>
      </c>
      <c r="L7" s="11">
        <f t="shared" ref="L7" si="2">TRUNC(F7+H7+J7, 0)</f>
        <v>51102</v>
      </c>
      <c r="M7" s="8" t="s">
        <v>77</v>
      </c>
      <c r="N7" s="2" t="s">
        <v>73</v>
      </c>
      <c r="O7" s="2" t="s">
        <v>52</v>
      </c>
      <c r="P7" s="2" t="s">
        <v>52</v>
      </c>
      <c r="Q7" s="2" t="s">
        <v>57</v>
      </c>
      <c r="R7" s="2" t="s">
        <v>63</v>
      </c>
      <c r="S7" s="2" t="s">
        <v>64</v>
      </c>
      <c r="T7" s="2" t="s">
        <v>64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74</v>
      </c>
      <c r="AV7" s="3">
        <v>8</v>
      </c>
    </row>
    <row r="8" spans="1:48" ht="30" customHeight="1">
      <c r="A8" s="8"/>
      <c r="B8" s="8"/>
      <c r="C8" s="8"/>
      <c r="D8" s="9"/>
      <c r="E8" s="11"/>
      <c r="F8" s="11"/>
      <c r="G8" s="11"/>
      <c r="H8" s="11"/>
      <c r="I8" s="11"/>
      <c r="J8" s="11"/>
      <c r="K8" s="11"/>
      <c r="L8" s="11"/>
      <c r="M8" s="8"/>
      <c r="N8" s="2" t="s">
        <v>78</v>
      </c>
      <c r="O8" s="2" t="s">
        <v>52</v>
      </c>
      <c r="P8" s="2" t="s">
        <v>52</v>
      </c>
      <c r="Q8" s="2" t="s">
        <v>57</v>
      </c>
      <c r="R8" s="2" t="s">
        <v>63</v>
      </c>
      <c r="S8" s="2" t="s">
        <v>64</v>
      </c>
      <c r="T8" s="2" t="s">
        <v>64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79</v>
      </c>
      <c r="AV8" s="3">
        <v>136</v>
      </c>
    </row>
    <row r="9" spans="1:48" ht="30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48" ht="30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48" ht="30" customHeight="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48" ht="30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48" ht="30" customHeight="1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48" ht="30" customHeight="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48" ht="30" customHeight="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48" ht="30" customHeight="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48" ht="30" customHeight="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48" ht="30" customHeight="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48" ht="30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48" ht="30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48" ht="30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48" ht="30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48" ht="30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48" ht="30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48" ht="30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48" ht="30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48" ht="30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 spans="1:48" ht="30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</row>
    <row r="29" spans="1:48" ht="30" customHeight="1">
      <c r="A29" s="8" t="s">
        <v>80</v>
      </c>
      <c r="B29" s="9"/>
      <c r="C29" s="9"/>
      <c r="D29" s="9"/>
      <c r="E29" s="9"/>
      <c r="F29" s="11">
        <f>SUM(F5:F28)</f>
        <v>193286</v>
      </c>
      <c r="G29" s="9"/>
      <c r="H29" s="11">
        <f>SUM(H5:H28)</f>
        <v>686756</v>
      </c>
      <c r="I29" s="9"/>
      <c r="J29" s="11">
        <f>SUM(J5:J28)</f>
        <v>0</v>
      </c>
      <c r="K29" s="9"/>
      <c r="L29" s="11">
        <f>SUM(L5:L28)</f>
        <v>880042</v>
      </c>
      <c r="M29" s="9"/>
      <c r="N29" t="s">
        <v>81</v>
      </c>
    </row>
    <row r="30" spans="1:48" ht="30" customHeight="1">
      <c r="A30" s="8" t="s">
        <v>82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3"/>
      <c r="O30" s="3"/>
      <c r="P30" s="3"/>
      <c r="Q30" s="2" t="s">
        <v>83</v>
      </c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</row>
    <row r="31" spans="1:48" ht="30" customHeight="1">
      <c r="A31" s="8" t="s">
        <v>84</v>
      </c>
      <c r="B31" s="8" t="s">
        <v>85</v>
      </c>
      <c r="C31" s="8" t="s">
        <v>86</v>
      </c>
      <c r="D31" s="9">
        <v>97</v>
      </c>
      <c r="E31" s="11">
        <f>TRUNC(일위대가목록!E8,0)</f>
        <v>3259</v>
      </c>
      <c r="F31" s="11">
        <f t="shared" ref="F31:F36" si="3">TRUNC(E31*D31, 0)</f>
        <v>316123</v>
      </c>
      <c r="G31" s="11">
        <f>TRUNC(일위대가목록!F8,0)</f>
        <v>9295</v>
      </c>
      <c r="H31" s="11">
        <f t="shared" ref="H31:H36" si="4">TRUNC(G31*D31, 0)</f>
        <v>901615</v>
      </c>
      <c r="I31" s="11">
        <f>TRUNC(일위대가목록!G8,0)</f>
        <v>181</v>
      </c>
      <c r="J31" s="11">
        <f t="shared" ref="J31:J36" si="5">TRUNC(I31*D31, 0)</f>
        <v>17557</v>
      </c>
      <c r="K31" s="11">
        <f t="shared" ref="K31:L36" si="6">TRUNC(E31+G31+I31, 0)</f>
        <v>12735</v>
      </c>
      <c r="L31" s="11">
        <f t="shared" si="6"/>
        <v>1235295</v>
      </c>
      <c r="M31" s="8" t="s">
        <v>87</v>
      </c>
      <c r="N31" s="2" t="s">
        <v>88</v>
      </c>
      <c r="O31" s="2" t="s">
        <v>52</v>
      </c>
      <c r="P31" s="2" t="s">
        <v>52</v>
      </c>
      <c r="Q31" s="2" t="s">
        <v>83</v>
      </c>
      <c r="R31" s="2" t="s">
        <v>63</v>
      </c>
      <c r="S31" s="2" t="s">
        <v>64</v>
      </c>
      <c r="T31" s="2" t="s">
        <v>64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89</v>
      </c>
      <c r="AV31" s="3">
        <v>11</v>
      </c>
    </row>
    <row r="32" spans="1:48" ht="30" customHeight="1">
      <c r="A32" s="8" t="s">
        <v>90</v>
      </c>
      <c r="B32" s="8" t="s">
        <v>91</v>
      </c>
      <c r="C32" s="8" t="s">
        <v>86</v>
      </c>
      <c r="D32" s="9">
        <v>102</v>
      </c>
      <c r="E32" s="11">
        <f>TRUNC(일위대가목록!E9,0)</f>
        <v>3357</v>
      </c>
      <c r="F32" s="11">
        <f t="shared" si="3"/>
        <v>342414</v>
      </c>
      <c r="G32" s="11">
        <f>TRUNC(일위대가목록!F9,0)</f>
        <v>10228</v>
      </c>
      <c r="H32" s="11">
        <f t="shared" si="4"/>
        <v>1043256</v>
      </c>
      <c r="I32" s="11">
        <f>TRUNC(일위대가목록!G9,0)</f>
        <v>175</v>
      </c>
      <c r="J32" s="11">
        <f t="shared" si="5"/>
        <v>17850</v>
      </c>
      <c r="K32" s="11">
        <f t="shared" si="6"/>
        <v>13760</v>
      </c>
      <c r="L32" s="11">
        <f t="shared" si="6"/>
        <v>1403520</v>
      </c>
      <c r="M32" s="8" t="s">
        <v>92</v>
      </c>
      <c r="N32" s="2" t="s">
        <v>93</v>
      </c>
      <c r="O32" s="2" t="s">
        <v>52</v>
      </c>
      <c r="P32" s="2" t="s">
        <v>52</v>
      </c>
      <c r="Q32" s="2" t="s">
        <v>83</v>
      </c>
      <c r="R32" s="2" t="s">
        <v>63</v>
      </c>
      <c r="S32" s="2" t="s">
        <v>64</v>
      </c>
      <c r="T32" s="2" t="s">
        <v>64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94</v>
      </c>
      <c r="AV32" s="3">
        <v>27</v>
      </c>
    </row>
    <row r="33" spans="1:48" ht="30" customHeight="1">
      <c r="A33" s="8" t="s">
        <v>95</v>
      </c>
      <c r="B33" s="8" t="s">
        <v>96</v>
      </c>
      <c r="C33" s="8" t="s">
        <v>86</v>
      </c>
      <c r="D33" s="9">
        <v>201</v>
      </c>
      <c r="E33" s="11">
        <f>TRUNC(일위대가목록!E10,0)</f>
        <v>6090</v>
      </c>
      <c r="F33" s="11">
        <f t="shared" si="3"/>
        <v>1224090</v>
      </c>
      <c r="G33" s="11">
        <f>TRUNC(일위대가목록!F10,0)</f>
        <v>15716</v>
      </c>
      <c r="H33" s="11">
        <f t="shared" si="4"/>
        <v>3158916</v>
      </c>
      <c r="I33" s="11">
        <f>TRUNC(일위대가목록!G10,0)</f>
        <v>346</v>
      </c>
      <c r="J33" s="11">
        <f t="shared" si="5"/>
        <v>69546</v>
      </c>
      <c r="K33" s="11">
        <f t="shared" si="6"/>
        <v>22152</v>
      </c>
      <c r="L33" s="11">
        <f t="shared" si="6"/>
        <v>4452552</v>
      </c>
      <c r="M33" s="8" t="s">
        <v>97</v>
      </c>
      <c r="N33" s="2" t="s">
        <v>98</v>
      </c>
      <c r="O33" s="2" t="s">
        <v>52</v>
      </c>
      <c r="P33" s="2" t="s">
        <v>52</v>
      </c>
      <c r="Q33" s="2" t="s">
        <v>83</v>
      </c>
      <c r="R33" s="2" t="s">
        <v>63</v>
      </c>
      <c r="S33" s="2" t="s">
        <v>64</v>
      </c>
      <c r="T33" s="2" t="s">
        <v>64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99</v>
      </c>
      <c r="AV33" s="3">
        <v>120</v>
      </c>
    </row>
    <row r="34" spans="1:48" ht="30" customHeight="1">
      <c r="A34" s="8" t="s">
        <v>100</v>
      </c>
      <c r="B34" s="8" t="s">
        <v>96</v>
      </c>
      <c r="C34" s="8" t="s">
        <v>86</v>
      </c>
      <c r="D34" s="9">
        <v>128</v>
      </c>
      <c r="E34" s="11">
        <f>TRUNC(일위대가목록!E11,0)</f>
        <v>6090</v>
      </c>
      <c r="F34" s="11">
        <f t="shared" si="3"/>
        <v>779520</v>
      </c>
      <c r="G34" s="11">
        <f>TRUNC(일위대가목록!F11,0)</f>
        <v>15716</v>
      </c>
      <c r="H34" s="11">
        <f t="shared" si="4"/>
        <v>2011648</v>
      </c>
      <c r="I34" s="11">
        <f>TRUNC(일위대가목록!G11,0)</f>
        <v>346</v>
      </c>
      <c r="J34" s="11">
        <f t="shared" si="5"/>
        <v>44288</v>
      </c>
      <c r="K34" s="11">
        <f t="shared" si="6"/>
        <v>22152</v>
      </c>
      <c r="L34" s="11">
        <f t="shared" si="6"/>
        <v>2835456</v>
      </c>
      <c r="M34" s="8" t="s">
        <v>101</v>
      </c>
      <c r="N34" s="2" t="s">
        <v>102</v>
      </c>
      <c r="O34" s="2" t="s">
        <v>52</v>
      </c>
      <c r="P34" s="2" t="s">
        <v>52</v>
      </c>
      <c r="Q34" s="2" t="s">
        <v>83</v>
      </c>
      <c r="R34" s="2" t="s">
        <v>63</v>
      </c>
      <c r="S34" s="2" t="s">
        <v>64</v>
      </c>
      <c r="T34" s="2" t="s">
        <v>64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52</v>
      </c>
      <c r="AS34" s="2" t="s">
        <v>52</v>
      </c>
      <c r="AT34" s="3"/>
      <c r="AU34" s="2" t="s">
        <v>103</v>
      </c>
      <c r="AV34" s="3">
        <v>31</v>
      </c>
    </row>
    <row r="35" spans="1:48" ht="30" customHeight="1">
      <c r="A35" s="8" t="s">
        <v>104</v>
      </c>
      <c r="B35" s="8" t="s">
        <v>91</v>
      </c>
      <c r="C35" s="8" t="s">
        <v>86</v>
      </c>
      <c r="D35" s="9">
        <v>151</v>
      </c>
      <c r="E35" s="11">
        <f>TRUNC(일위대가목록!E12,0)</f>
        <v>3357</v>
      </c>
      <c r="F35" s="11">
        <f t="shared" si="3"/>
        <v>506907</v>
      </c>
      <c r="G35" s="11">
        <f>TRUNC(일위대가목록!F12,0)</f>
        <v>10228</v>
      </c>
      <c r="H35" s="11">
        <f t="shared" si="4"/>
        <v>1544428</v>
      </c>
      <c r="I35" s="11">
        <f>TRUNC(일위대가목록!G12,0)</f>
        <v>175</v>
      </c>
      <c r="J35" s="11">
        <f t="shared" si="5"/>
        <v>26425</v>
      </c>
      <c r="K35" s="11">
        <f t="shared" si="6"/>
        <v>13760</v>
      </c>
      <c r="L35" s="11">
        <f t="shared" si="6"/>
        <v>2077760</v>
      </c>
      <c r="M35" s="8" t="s">
        <v>105</v>
      </c>
      <c r="N35" s="2" t="s">
        <v>106</v>
      </c>
      <c r="O35" s="2" t="s">
        <v>52</v>
      </c>
      <c r="P35" s="2" t="s">
        <v>52</v>
      </c>
      <c r="Q35" s="2" t="s">
        <v>83</v>
      </c>
      <c r="R35" s="2" t="s">
        <v>63</v>
      </c>
      <c r="S35" s="2" t="s">
        <v>64</v>
      </c>
      <c r="T35" s="2" t="s">
        <v>64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52</v>
      </c>
      <c r="AS35" s="2" t="s">
        <v>52</v>
      </c>
      <c r="AT35" s="3"/>
      <c r="AU35" s="2" t="s">
        <v>107</v>
      </c>
      <c r="AV35" s="3">
        <v>30</v>
      </c>
    </row>
    <row r="36" spans="1:48" ht="30" customHeight="1">
      <c r="A36" s="8" t="s">
        <v>108</v>
      </c>
      <c r="B36" s="8" t="s">
        <v>109</v>
      </c>
      <c r="C36" s="8" t="s">
        <v>110</v>
      </c>
      <c r="D36" s="9">
        <v>63</v>
      </c>
      <c r="E36" s="11">
        <f>TRUNC(일위대가목록!E13,0)</f>
        <v>2899</v>
      </c>
      <c r="F36" s="11">
        <f t="shared" si="3"/>
        <v>182637</v>
      </c>
      <c r="G36" s="11">
        <f>TRUNC(일위대가목록!F13,0)</f>
        <v>32107</v>
      </c>
      <c r="H36" s="11">
        <f t="shared" si="4"/>
        <v>2022741</v>
      </c>
      <c r="I36" s="11">
        <f>TRUNC(일위대가목록!G13,0)</f>
        <v>696</v>
      </c>
      <c r="J36" s="11">
        <f t="shared" si="5"/>
        <v>43848</v>
      </c>
      <c r="K36" s="11">
        <f t="shared" si="6"/>
        <v>35702</v>
      </c>
      <c r="L36" s="11">
        <f t="shared" si="6"/>
        <v>2249226</v>
      </c>
      <c r="M36" s="8" t="s">
        <v>111</v>
      </c>
      <c r="N36" s="2" t="s">
        <v>112</v>
      </c>
      <c r="O36" s="2" t="s">
        <v>52</v>
      </c>
      <c r="P36" s="2" t="s">
        <v>52</v>
      </c>
      <c r="Q36" s="2" t="s">
        <v>83</v>
      </c>
      <c r="R36" s="2" t="s">
        <v>63</v>
      </c>
      <c r="S36" s="2" t="s">
        <v>64</v>
      </c>
      <c r="T36" s="2" t="s">
        <v>64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52</v>
      </c>
      <c r="AS36" s="2" t="s">
        <v>52</v>
      </c>
      <c r="AT36" s="3"/>
      <c r="AU36" s="2" t="s">
        <v>113</v>
      </c>
      <c r="AV36" s="3">
        <v>121</v>
      </c>
    </row>
    <row r="37" spans="1:48" ht="30" customHeigh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48" ht="30" customHeigh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spans="1:48" ht="30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48" ht="30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48" ht="30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48" ht="30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48" ht="30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48" ht="30" customHeight="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48" ht="30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48" ht="30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48" ht="30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48" ht="30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48" ht="30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spans="1:48" ht="30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spans="1:48" ht="30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</row>
    <row r="52" spans="1:48" ht="30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spans="1:48" ht="30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spans="1:48" ht="30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 spans="1:48" ht="30" customHeight="1">
      <c r="A55" s="8" t="s">
        <v>80</v>
      </c>
      <c r="B55" s="9"/>
      <c r="C55" s="9"/>
      <c r="D55" s="9"/>
      <c r="E55" s="9"/>
      <c r="F55" s="11">
        <f>SUM(F31:F54)</f>
        <v>3351691</v>
      </c>
      <c r="G55" s="9"/>
      <c r="H55" s="11">
        <f>SUM(H31:H54)</f>
        <v>10682604</v>
      </c>
      <c r="I55" s="9"/>
      <c r="J55" s="11">
        <f>SUM(J31:J54)</f>
        <v>219514</v>
      </c>
      <c r="K55" s="9"/>
      <c r="L55" s="11">
        <f>SUM(L31:L54)</f>
        <v>14253809</v>
      </c>
      <c r="M55" s="9"/>
      <c r="N55" t="s">
        <v>81</v>
      </c>
    </row>
    <row r="56" spans="1:48" ht="30" customHeight="1">
      <c r="A56" s="8" t="s">
        <v>114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3"/>
      <c r="O56" s="3"/>
      <c r="P56" s="3"/>
      <c r="Q56" s="2" t="s">
        <v>115</v>
      </c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</row>
    <row r="57" spans="1:48" ht="30" customHeight="1">
      <c r="A57" s="8" t="s">
        <v>116</v>
      </c>
      <c r="B57" s="8" t="s">
        <v>1333</v>
      </c>
      <c r="C57" s="8" t="s">
        <v>71</v>
      </c>
      <c r="D57" s="9">
        <v>42</v>
      </c>
      <c r="E57" s="11">
        <f>TRUNC(일위대가목록!E14,0)</f>
        <v>37016</v>
      </c>
      <c r="F57" s="11">
        <f>TRUNC(E57*D57, 0)</f>
        <v>1554672</v>
      </c>
      <c r="G57" s="11">
        <f>TRUNC(일위대가목록!F14,0)</f>
        <v>26395</v>
      </c>
      <c r="H57" s="11">
        <f>TRUNC(G57*D57, 0)</f>
        <v>1108590</v>
      </c>
      <c r="I57" s="11">
        <f>TRUNC(일위대가목록!G14,0)</f>
        <v>527</v>
      </c>
      <c r="J57" s="11">
        <f>TRUNC(I57*D57, 0)</f>
        <v>22134</v>
      </c>
      <c r="K57" s="11">
        <f t="shared" ref="K57:L60" si="7">TRUNC(E57+G57+I57, 0)</f>
        <v>63938</v>
      </c>
      <c r="L57" s="11">
        <f t="shared" si="7"/>
        <v>2685396</v>
      </c>
      <c r="M57" s="8" t="s">
        <v>118</v>
      </c>
      <c r="N57" s="2" t="s">
        <v>119</v>
      </c>
      <c r="O57" s="2" t="s">
        <v>52</v>
      </c>
      <c r="P57" s="2" t="s">
        <v>52</v>
      </c>
      <c r="Q57" s="2" t="s">
        <v>115</v>
      </c>
      <c r="R57" s="2" t="s">
        <v>63</v>
      </c>
      <c r="S57" s="2" t="s">
        <v>64</v>
      </c>
      <c r="T57" s="2" t="s">
        <v>64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120</v>
      </c>
      <c r="AV57" s="3">
        <v>13</v>
      </c>
    </row>
    <row r="58" spans="1:48" ht="30" customHeight="1">
      <c r="A58" s="8" t="s">
        <v>121</v>
      </c>
      <c r="B58" s="8" t="s">
        <v>1333</v>
      </c>
      <c r="C58" s="8" t="s">
        <v>71</v>
      </c>
      <c r="D58" s="9">
        <v>160</v>
      </c>
      <c r="E58" s="11">
        <f>TRUNC(일위대가목록!E15,0)</f>
        <v>37016</v>
      </c>
      <c r="F58" s="11">
        <f>TRUNC(E58*D58, 0)</f>
        <v>5922560</v>
      </c>
      <c r="G58" s="11">
        <f>TRUNC(일위대가목록!F15,0)</f>
        <v>26395</v>
      </c>
      <c r="H58" s="11">
        <f>TRUNC(G58*D58, 0)</f>
        <v>4223200</v>
      </c>
      <c r="I58" s="11">
        <f>TRUNC(일위대가목록!G15,0)</f>
        <v>527</v>
      </c>
      <c r="J58" s="11">
        <f>TRUNC(I58*D58, 0)</f>
        <v>84320</v>
      </c>
      <c r="K58" s="11">
        <f t="shared" si="7"/>
        <v>63938</v>
      </c>
      <c r="L58" s="11">
        <f t="shared" si="7"/>
        <v>10230080</v>
      </c>
      <c r="M58" s="8" t="s">
        <v>122</v>
      </c>
      <c r="N58" s="2" t="s">
        <v>123</v>
      </c>
      <c r="O58" s="2" t="s">
        <v>52</v>
      </c>
      <c r="P58" s="2" t="s">
        <v>52</v>
      </c>
      <c r="Q58" s="2" t="s">
        <v>115</v>
      </c>
      <c r="R58" s="2" t="s">
        <v>63</v>
      </c>
      <c r="S58" s="2" t="s">
        <v>64</v>
      </c>
      <c r="T58" s="2" t="s">
        <v>64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124</v>
      </c>
      <c r="AV58" s="3">
        <v>98</v>
      </c>
    </row>
    <row r="59" spans="1:48" ht="30" customHeight="1">
      <c r="A59" s="8" t="s">
        <v>125</v>
      </c>
      <c r="B59" s="8" t="s">
        <v>1333</v>
      </c>
      <c r="C59" s="8" t="s">
        <v>71</v>
      </c>
      <c r="D59" s="9">
        <v>67</v>
      </c>
      <c r="E59" s="11">
        <f>TRUNC(일위대가목록!E16,0)</f>
        <v>37016</v>
      </c>
      <c r="F59" s="11">
        <f>TRUNC(E59*D59, 0)</f>
        <v>2480072</v>
      </c>
      <c r="G59" s="11">
        <f>TRUNC(일위대가목록!F16,0)</f>
        <v>26395</v>
      </c>
      <c r="H59" s="11">
        <f>TRUNC(G59*D59, 0)</f>
        <v>1768465</v>
      </c>
      <c r="I59" s="11">
        <f>TRUNC(일위대가목록!G16,0)</f>
        <v>527</v>
      </c>
      <c r="J59" s="11">
        <f>TRUNC(I59*D59, 0)</f>
        <v>35309</v>
      </c>
      <c r="K59" s="11">
        <f t="shared" si="7"/>
        <v>63938</v>
      </c>
      <c r="L59" s="11">
        <f t="shared" si="7"/>
        <v>4283846</v>
      </c>
      <c r="M59" s="8" t="s">
        <v>126</v>
      </c>
      <c r="N59" s="2" t="s">
        <v>127</v>
      </c>
      <c r="O59" s="2" t="s">
        <v>52</v>
      </c>
      <c r="P59" s="2" t="s">
        <v>52</v>
      </c>
      <c r="Q59" s="2" t="s">
        <v>115</v>
      </c>
      <c r="R59" s="2" t="s">
        <v>63</v>
      </c>
      <c r="S59" s="2" t="s">
        <v>64</v>
      </c>
      <c r="T59" s="2" t="s">
        <v>64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52</v>
      </c>
      <c r="AS59" s="2" t="s">
        <v>52</v>
      </c>
      <c r="AT59" s="3"/>
      <c r="AU59" s="2" t="s">
        <v>128</v>
      </c>
      <c r="AV59" s="3">
        <v>99</v>
      </c>
    </row>
    <row r="60" spans="1:48" ht="30" customHeight="1">
      <c r="A60" s="8" t="s">
        <v>129</v>
      </c>
      <c r="B60" s="8" t="s">
        <v>1333</v>
      </c>
      <c r="C60" s="8" t="s">
        <v>71</v>
      </c>
      <c r="D60" s="9">
        <v>85</v>
      </c>
      <c r="E60" s="11">
        <f>TRUNC(일위대가목록!E17,0)</f>
        <v>37016</v>
      </c>
      <c r="F60" s="11">
        <f>TRUNC(E60*D60, 0)</f>
        <v>3146360</v>
      </c>
      <c r="G60" s="11">
        <f>TRUNC(일위대가목록!F17,0)</f>
        <v>26395</v>
      </c>
      <c r="H60" s="11">
        <f>TRUNC(G60*D60, 0)</f>
        <v>2243575</v>
      </c>
      <c r="I60" s="11">
        <f>TRUNC(일위대가목록!G17,0)</f>
        <v>527</v>
      </c>
      <c r="J60" s="11">
        <f>TRUNC(I60*D60, 0)</f>
        <v>44795</v>
      </c>
      <c r="K60" s="11">
        <f t="shared" si="7"/>
        <v>63938</v>
      </c>
      <c r="L60" s="11">
        <f t="shared" si="7"/>
        <v>5434730</v>
      </c>
      <c r="M60" s="8" t="s">
        <v>130</v>
      </c>
      <c r="N60" s="2" t="s">
        <v>131</v>
      </c>
      <c r="O60" s="2" t="s">
        <v>52</v>
      </c>
      <c r="P60" s="2" t="s">
        <v>52</v>
      </c>
      <c r="Q60" s="2" t="s">
        <v>115</v>
      </c>
      <c r="R60" s="2" t="s">
        <v>63</v>
      </c>
      <c r="S60" s="2" t="s">
        <v>64</v>
      </c>
      <c r="T60" s="2" t="s">
        <v>64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52</v>
      </c>
      <c r="AS60" s="2" t="s">
        <v>52</v>
      </c>
      <c r="AT60" s="3"/>
      <c r="AU60" s="2" t="s">
        <v>132</v>
      </c>
      <c r="AV60" s="3">
        <v>100</v>
      </c>
    </row>
    <row r="61" spans="1:48" ht="30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1:48" ht="30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1:48" ht="30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1:48" ht="30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1:13" ht="30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1:13" ht="30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1:13" ht="30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1:13" ht="30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1:13" ht="30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1:13" ht="30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1:13" ht="30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1:13" ht="30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1:13" ht="30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1:13" ht="30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1:13" ht="30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spans="1:13" ht="30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 spans="1:13" ht="30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spans="1:13" ht="30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spans="1:13" ht="30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spans="1:13" ht="30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1:48" ht="30" customHeight="1">
      <c r="A81" s="8" t="s">
        <v>80</v>
      </c>
      <c r="B81" s="9"/>
      <c r="C81" s="9"/>
      <c r="D81" s="9"/>
      <c r="E81" s="9"/>
      <c r="F81" s="11">
        <f>SUM(F57:F80)</f>
        <v>13103664</v>
      </c>
      <c r="G81" s="9"/>
      <c r="H81" s="11">
        <f>SUM(H57:H80)</f>
        <v>9343830</v>
      </c>
      <c r="I81" s="9"/>
      <c r="J81" s="11">
        <f>SUM(J57:J80)</f>
        <v>186558</v>
      </c>
      <c r="K81" s="9"/>
      <c r="L81" s="11">
        <f>SUM(L57:L80)</f>
        <v>22634052</v>
      </c>
      <c r="M81" s="9"/>
      <c r="N81" t="s">
        <v>81</v>
      </c>
    </row>
    <row r="82" spans="1:48" ht="30" customHeight="1">
      <c r="A82" s="8" t="s">
        <v>133</v>
      </c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3"/>
      <c r="O82" s="3"/>
      <c r="P82" s="3"/>
      <c r="Q82" s="2" t="s">
        <v>134</v>
      </c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</row>
    <row r="83" spans="1:48" ht="30" customHeight="1">
      <c r="A83" s="8" t="s">
        <v>135</v>
      </c>
      <c r="B83" s="8" t="s">
        <v>136</v>
      </c>
      <c r="C83" s="8" t="s">
        <v>110</v>
      </c>
      <c r="D83" s="9">
        <v>2</v>
      </c>
      <c r="E83" s="11">
        <f>TRUNC(일위대가목록!E18,0)</f>
        <v>69182</v>
      </c>
      <c r="F83" s="11">
        <f t="shared" ref="F83:F100" si="8">TRUNC(E83*D83, 0)</f>
        <v>138364</v>
      </c>
      <c r="G83" s="11">
        <f>TRUNC(일위대가목록!F18,0)</f>
        <v>44901</v>
      </c>
      <c r="H83" s="11">
        <f t="shared" ref="H83:H100" si="9">TRUNC(G83*D83, 0)</f>
        <v>89802</v>
      </c>
      <c r="I83" s="11">
        <f>TRUNC(일위대가목록!G18,0)</f>
        <v>898</v>
      </c>
      <c r="J83" s="11">
        <f t="shared" ref="J83:J100" si="10">TRUNC(I83*D83, 0)</f>
        <v>1796</v>
      </c>
      <c r="K83" s="11">
        <f t="shared" ref="K83:K100" si="11">TRUNC(E83+G83+I83, 0)</f>
        <v>114981</v>
      </c>
      <c r="L83" s="11">
        <f t="shared" ref="L83:L100" si="12">TRUNC(F83+H83+J83, 0)</f>
        <v>229962</v>
      </c>
      <c r="M83" s="8" t="s">
        <v>137</v>
      </c>
      <c r="N83" s="2" t="s">
        <v>138</v>
      </c>
      <c r="O83" s="2" t="s">
        <v>52</v>
      </c>
      <c r="P83" s="2" t="s">
        <v>52</v>
      </c>
      <c r="Q83" s="2" t="s">
        <v>134</v>
      </c>
      <c r="R83" s="2" t="s">
        <v>63</v>
      </c>
      <c r="S83" s="2" t="s">
        <v>64</v>
      </c>
      <c r="T83" s="2" t="s">
        <v>64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52</v>
      </c>
      <c r="AS83" s="2" t="s">
        <v>52</v>
      </c>
      <c r="AT83" s="3"/>
      <c r="AU83" s="2" t="s">
        <v>139</v>
      </c>
      <c r="AV83" s="3">
        <v>44</v>
      </c>
    </row>
    <row r="84" spans="1:48" ht="30" customHeight="1">
      <c r="A84" s="8" t="s">
        <v>140</v>
      </c>
      <c r="B84" s="8" t="s">
        <v>141</v>
      </c>
      <c r="C84" s="8" t="s">
        <v>110</v>
      </c>
      <c r="D84" s="9">
        <v>1</v>
      </c>
      <c r="E84" s="11">
        <f>TRUNC(일위대가목록!E19,0)</f>
        <v>151926</v>
      </c>
      <c r="F84" s="11">
        <f t="shared" si="8"/>
        <v>151926</v>
      </c>
      <c r="G84" s="11">
        <f>TRUNC(일위대가목록!F19,0)</f>
        <v>44901</v>
      </c>
      <c r="H84" s="11">
        <f t="shared" si="9"/>
        <v>44901</v>
      </c>
      <c r="I84" s="11">
        <f>TRUNC(일위대가목록!G19,0)</f>
        <v>898</v>
      </c>
      <c r="J84" s="11">
        <f t="shared" si="10"/>
        <v>898</v>
      </c>
      <c r="K84" s="11">
        <f t="shared" si="11"/>
        <v>197725</v>
      </c>
      <c r="L84" s="11">
        <f t="shared" si="12"/>
        <v>197725</v>
      </c>
      <c r="M84" s="8" t="s">
        <v>142</v>
      </c>
      <c r="N84" s="2" t="s">
        <v>143</v>
      </c>
      <c r="O84" s="2" t="s">
        <v>52</v>
      </c>
      <c r="P84" s="2" t="s">
        <v>52</v>
      </c>
      <c r="Q84" s="2" t="s">
        <v>134</v>
      </c>
      <c r="R84" s="2" t="s">
        <v>63</v>
      </c>
      <c r="S84" s="2" t="s">
        <v>64</v>
      </c>
      <c r="T84" s="2" t="s">
        <v>64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52</v>
      </c>
      <c r="AS84" s="2" t="s">
        <v>52</v>
      </c>
      <c r="AT84" s="3"/>
      <c r="AU84" s="2" t="s">
        <v>144</v>
      </c>
      <c r="AV84" s="3">
        <v>45</v>
      </c>
    </row>
    <row r="85" spans="1:48" ht="30" customHeight="1">
      <c r="A85" s="8" t="s">
        <v>145</v>
      </c>
      <c r="B85" s="8" t="s">
        <v>146</v>
      </c>
      <c r="C85" s="8" t="s">
        <v>110</v>
      </c>
      <c r="D85" s="9">
        <v>6</v>
      </c>
      <c r="E85" s="11">
        <f>TRUNC(일위대가목록!E20,0)</f>
        <v>354060</v>
      </c>
      <c r="F85" s="11">
        <f t="shared" si="8"/>
        <v>2124360</v>
      </c>
      <c r="G85" s="11">
        <f>TRUNC(일위대가목록!F20,0)</f>
        <v>123902</v>
      </c>
      <c r="H85" s="11">
        <f t="shared" si="9"/>
        <v>743412</v>
      </c>
      <c r="I85" s="11">
        <f>TRUNC(일위대가목록!G20,0)</f>
        <v>2478</v>
      </c>
      <c r="J85" s="11">
        <f t="shared" si="10"/>
        <v>14868</v>
      </c>
      <c r="K85" s="11">
        <f t="shared" si="11"/>
        <v>480440</v>
      </c>
      <c r="L85" s="11">
        <f t="shared" si="12"/>
        <v>2882640</v>
      </c>
      <c r="M85" s="8" t="s">
        <v>147</v>
      </c>
      <c r="N85" s="2" t="s">
        <v>148</v>
      </c>
      <c r="O85" s="2" t="s">
        <v>52</v>
      </c>
      <c r="P85" s="2" t="s">
        <v>52</v>
      </c>
      <c r="Q85" s="2" t="s">
        <v>134</v>
      </c>
      <c r="R85" s="2" t="s">
        <v>63</v>
      </c>
      <c r="S85" s="2" t="s">
        <v>64</v>
      </c>
      <c r="T85" s="2" t="s">
        <v>64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52</v>
      </c>
      <c r="AS85" s="2" t="s">
        <v>52</v>
      </c>
      <c r="AT85" s="3"/>
      <c r="AU85" s="2" t="s">
        <v>149</v>
      </c>
      <c r="AV85" s="3">
        <v>47</v>
      </c>
    </row>
    <row r="86" spans="1:48" ht="30" customHeight="1">
      <c r="A86" s="8" t="s">
        <v>150</v>
      </c>
      <c r="B86" s="8" t="s">
        <v>151</v>
      </c>
      <c r="C86" s="8" t="s">
        <v>110</v>
      </c>
      <c r="D86" s="9">
        <v>2</v>
      </c>
      <c r="E86" s="11">
        <f>TRUNC(일위대가목록!E21,0)</f>
        <v>185220</v>
      </c>
      <c r="F86" s="11">
        <f t="shared" si="8"/>
        <v>370440</v>
      </c>
      <c r="G86" s="11">
        <f>TRUNC(일위대가목록!F21,0)</f>
        <v>102512</v>
      </c>
      <c r="H86" s="11">
        <f t="shared" si="9"/>
        <v>205024</v>
      </c>
      <c r="I86" s="11">
        <f>TRUNC(일위대가목록!G21,0)</f>
        <v>2050</v>
      </c>
      <c r="J86" s="11">
        <f t="shared" si="10"/>
        <v>4100</v>
      </c>
      <c r="K86" s="11">
        <f t="shared" si="11"/>
        <v>289782</v>
      </c>
      <c r="L86" s="11">
        <f t="shared" si="12"/>
        <v>579564</v>
      </c>
      <c r="M86" s="8" t="s">
        <v>152</v>
      </c>
      <c r="N86" s="2" t="s">
        <v>153</v>
      </c>
      <c r="O86" s="2" t="s">
        <v>52</v>
      </c>
      <c r="P86" s="2" t="s">
        <v>52</v>
      </c>
      <c r="Q86" s="2" t="s">
        <v>134</v>
      </c>
      <c r="R86" s="2" t="s">
        <v>63</v>
      </c>
      <c r="S86" s="2" t="s">
        <v>64</v>
      </c>
      <c r="T86" s="2" t="s">
        <v>64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52</v>
      </c>
      <c r="AS86" s="2" t="s">
        <v>52</v>
      </c>
      <c r="AT86" s="3"/>
      <c r="AU86" s="2" t="s">
        <v>154</v>
      </c>
      <c r="AV86" s="3">
        <v>48</v>
      </c>
    </row>
    <row r="87" spans="1:48" ht="30" customHeight="1">
      <c r="A87" s="8" t="s">
        <v>155</v>
      </c>
      <c r="B87" s="8" t="s">
        <v>151</v>
      </c>
      <c r="C87" s="8" t="s">
        <v>110</v>
      </c>
      <c r="D87" s="9">
        <v>1</v>
      </c>
      <c r="E87" s="11">
        <f>TRUNC(일위대가목록!E22,0)</f>
        <v>368841</v>
      </c>
      <c r="F87" s="11">
        <f t="shared" si="8"/>
        <v>368841</v>
      </c>
      <c r="G87" s="11">
        <f>TRUNC(일위대가목록!F22,0)</f>
        <v>0</v>
      </c>
      <c r="H87" s="11">
        <f t="shared" si="9"/>
        <v>0</v>
      </c>
      <c r="I87" s="11">
        <f>TRUNC(일위대가목록!G22,0)</f>
        <v>0</v>
      </c>
      <c r="J87" s="11">
        <f t="shared" si="10"/>
        <v>0</v>
      </c>
      <c r="K87" s="11">
        <f t="shared" si="11"/>
        <v>368841</v>
      </c>
      <c r="L87" s="11">
        <f t="shared" si="12"/>
        <v>368841</v>
      </c>
      <c r="M87" s="8" t="s">
        <v>156</v>
      </c>
      <c r="N87" s="2" t="s">
        <v>157</v>
      </c>
      <c r="O87" s="2" t="s">
        <v>52</v>
      </c>
      <c r="P87" s="2" t="s">
        <v>52</v>
      </c>
      <c r="Q87" s="2" t="s">
        <v>134</v>
      </c>
      <c r="R87" s="2" t="s">
        <v>63</v>
      </c>
      <c r="S87" s="2" t="s">
        <v>64</v>
      </c>
      <c r="T87" s="2" t="s">
        <v>64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52</v>
      </c>
      <c r="AS87" s="2" t="s">
        <v>52</v>
      </c>
      <c r="AT87" s="3"/>
      <c r="AU87" s="2" t="s">
        <v>158</v>
      </c>
      <c r="AV87" s="3">
        <v>49</v>
      </c>
    </row>
    <row r="88" spans="1:48" ht="30" customHeight="1">
      <c r="A88" s="8" t="s">
        <v>159</v>
      </c>
      <c r="B88" s="8" t="s">
        <v>160</v>
      </c>
      <c r="C88" s="8" t="s">
        <v>110</v>
      </c>
      <c r="D88" s="9">
        <v>4</v>
      </c>
      <c r="E88" s="11">
        <f>TRUNC(일위대가목록!E23,0)</f>
        <v>1733700</v>
      </c>
      <c r="F88" s="11">
        <f t="shared" si="8"/>
        <v>6934800</v>
      </c>
      <c r="G88" s="11">
        <f>TRUNC(일위대가목록!F23,0)</f>
        <v>243240</v>
      </c>
      <c r="H88" s="11">
        <f t="shared" si="9"/>
        <v>972960</v>
      </c>
      <c r="I88" s="11">
        <f>TRUNC(일위대가목록!G23,0)</f>
        <v>0</v>
      </c>
      <c r="J88" s="11">
        <f t="shared" si="10"/>
        <v>0</v>
      </c>
      <c r="K88" s="11">
        <f t="shared" si="11"/>
        <v>1976940</v>
      </c>
      <c r="L88" s="11">
        <f t="shared" si="12"/>
        <v>7907760</v>
      </c>
      <c r="M88" s="8" t="s">
        <v>161</v>
      </c>
      <c r="N88" s="2" t="s">
        <v>162</v>
      </c>
      <c r="O88" s="2" t="s">
        <v>52</v>
      </c>
      <c r="P88" s="2" t="s">
        <v>52</v>
      </c>
      <c r="Q88" s="2" t="s">
        <v>134</v>
      </c>
      <c r="R88" s="2" t="s">
        <v>63</v>
      </c>
      <c r="S88" s="2" t="s">
        <v>64</v>
      </c>
      <c r="T88" s="2" t="s">
        <v>64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52</v>
      </c>
      <c r="AS88" s="2" t="s">
        <v>52</v>
      </c>
      <c r="AT88" s="3"/>
      <c r="AU88" s="2" t="s">
        <v>163</v>
      </c>
      <c r="AV88" s="3">
        <v>51</v>
      </c>
    </row>
    <row r="89" spans="1:48" ht="30" customHeight="1">
      <c r="A89" s="8" t="s">
        <v>164</v>
      </c>
      <c r="B89" s="8" t="s">
        <v>165</v>
      </c>
      <c r="C89" s="8" t="s">
        <v>110</v>
      </c>
      <c r="D89" s="9">
        <v>2</v>
      </c>
      <c r="E89" s="11">
        <f>TRUNC(일위대가목록!E24,0)</f>
        <v>2552040</v>
      </c>
      <c r="F89" s="11">
        <f t="shared" si="8"/>
        <v>5104080</v>
      </c>
      <c r="G89" s="11">
        <f>TRUNC(일위대가목록!F24,0)</f>
        <v>1544600</v>
      </c>
      <c r="H89" s="11">
        <f t="shared" si="9"/>
        <v>3089200</v>
      </c>
      <c r="I89" s="11">
        <f>TRUNC(일위대가목록!G24,0)</f>
        <v>0</v>
      </c>
      <c r="J89" s="11">
        <f t="shared" si="10"/>
        <v>0</v>
      </c>
      <c r="K89" s="11">
        <f t="shared" si="11"/>
        <v>4096640</v>
      </c>
      <c r="L89" s="11">
        <f t="shared" si="12"/>
        <v>8193280</v>
      </c>
      <c r="M89" s="8" t="s">
        <v>166</v>
      </c>
      <c r="N89" s="2" t="s">
        <v>167</v>
      </c>
      <c r="O89" s="2" t="s">
        <v>52</v>
      </c>
      <c r="P89" s="2" t="s">
        <v>52</v>
      </c>
      <c r="Q89" s="2" t="s">
        <v>134</v>
      </c>
      <c r="R89" s="2" t="s">
        <v>63</v>
      </c>
      <c r="S89" s="2" t="s">
        <v>64</v>
      </c>
      <c r="T89" s="2" t="s">
        <v>64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52</v>
      </c>
      <c r="AS89" s="2" t="s">
        <v>52</v>
      </c>
      <c r="AT89" s="3"/>
      <c r="AU89" s="2" t="s">
        <v>168</v>
      </c>
      <c r="AV89" s="3">
        <v>52</v>
      </c>
    </row>
    <row r="90" spans="1:48" ht="30" customHeight="1">
      <c r="A90" s="8" t="s">
        <v>169</v>
      </c>
      <c r="B90" s="8" t="s">
        <v>170</v>
      </c>
      <c r="C90" s="8" t="s">
        <v>171</v>
      </c>
      <c r="D90" s="9">
        <v>14</v>
      </c>
      <c r="E90" s="11">
        <f>TRUNC(단가대비표!O53,0)</f>
        <v>25000</v>
      </c>
      <c r="F90" s="11">
        <f t="shared" si="8"/>
        <v>350000</v>
      </c>
      <c r="G90" s="11">
        <f>TRUNC(단가대비표!P53,0)</f>
        <v>0</v>
      </c>
      <c r="H90" s="11">
        <f t="shared" si="9"/>
        <v>0</v>
      </c>
      <c r="I90" s="11">
        <f>TRUNC(단가대비표!V53,0)</f>
        <v>0</v>
      </c>
      <c r="J90" s="11">
        <f t="shared" si="10"/>
        <v>0</v>
      </c>
      <c r="K90" s="11">
        <f t="shared" si="11"/>
        <v>25000</v>
      </c>
      <c r="L90" s="11">
        <f t="shared" si="12"/>
        <v>350000</v>
      </c>
      <c r="M90" s="8" t="s">
        <v>172</v>
      </c>
      <c r="N90" s="2" t="s">
        <v>173</v>
      </c>
      <c r="O90" s="2" t="s">
        <v>52</v>
      </c>
      <c r="P90" s="2" t="s">
        <v>52</v>
      </c>
      <c r="Q90" s="2" t="s">
        <v>134</v>
      </c>
      <c r="R90" s="2" t="s">
        <v>64</v>
      </c>
      <c r="S90" s="2" t="s">
        <v>64</v>
      </c>
      <c r="T90" s="2" t="s">
        <v>63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52</v>
      </c>
      <c r="AS90" s="2" t="s">
        <v>52</v>
      </c>
      <c r="AT90" s="3"/>
      <c r="AU90" s="2" t="s">
        <v>174</v>
      </c>
      <c r="AV90" s="3">
        <v>108</v>
      </c>
    </row>
    <row r="91" spans="1:48" ht="30" customHeight="1">
      <c r="A91" s="8" t="s">
        <v>175</v>
      </c>
      <c r="B91" s="8" t="s">
        <v>176</v>
      </c>
      <c r="C91" s="8" t="s">
        <v>171</v>
      </c>
      <c r="D91" s="9">
        <v>14</v>
      </c>
      <c r="E91" s="11">
        <f>TRUNC(단가대비표!O54,0)</f>
        <v>15000</v>
      </c>
      <c r="F91" s="11">
        <f t="shared" si="8"/>
        <v>210000</v>
      </c>
      <c r="G91" s="11">
        <f>TRUNC(단가대비표!P54,0)</f>
        <v>0</v>
      </c>
      <c r="H91" s="11">
        <f t="shared" si="9"/>
        <v>0</v>
      </c>
      <c r="I91" s="11">
        <f>TRUNC(단가대비표!V54,0)</f>
        <v>0</v>
      </c>
      <c r="J91" s="11">
        <f t="shared" si="10"/>
        <v>0</v>
      </c>
      <c r="K91" s="11">
        <f t="shared" si="11"/>
        <v>15000</v>
      </c>
      <c r="L91" s="11">
        <f t="shared" si="12"/>
        <v>210000</v>
      </c>
      <c r="M91" s="8" t="s">
        <v>177</v>
      </c>
      <c r="N91" s="2" t="s">
        <v>178</v>
      </c>
      <c r="O91" s="2" t="s">
        <v>52</v>
      </c>
      <c r="P91" s="2" t="s">
        <v>52</v>
      </c>
      <c r="Q91" s="2" t="s">
        <v>134</v>
      </c>
      <c r="R91" s="2" t="s">
        <v>64</v>
      </c>
      <c r="S91" s="2" t="s">
        <v>64</v>
      </c>
      <c r="T91" s="2" t="s">
        <v>63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52</v>
      </c>
      <c r="AS91" s="2" t="s">
        <v>52</v>
      </c>
      <c r="AT91" s="3"/>
      <c r="AU91" s="2" t="s">
        <v>179</v>
      </c>
      <c r="AV91" s="3">
        <v>111</v>
      </c>
    </row>
    <row r="92" spans="1:48" ht="30" customHeight="1">
      <c r="A92" s="8" t="s">
        <v>180</v>
      </c>
      <c r="B92" s="8" t="s">
        <v>181</v>
      </c>
      <c r="C92" s="8" t="s">
        <v>182</v>
      </c>
      <c r="D92" s="9">
        <v>14</v>
      </c>
      <c r="E92" s="11">
        <f>TRUNC(일위대가목록!E25,0)</f>
        <v>0</v>
      </c>
      <c r="F92" s="11">
        <f t="shared" si="8"/>
        <v>0</v>
      </c>
      <c r="G92" s="11">
        <f>TRUNC(일위대가목록!F25,0)</f>
        <v>2062</v>
      </c>
      <c r="H92" s="11">
        <f t="shared" si="9"/>
        <v>28868</v>
      </c>
      <c r="I92" s="11">
        <f>TRUNC(일위대가목록!G25,0)</f>
        <v>41</v>
      </c>
      <c r="J92" s="11">
        <f t="shared" si="10"/>
        <v>574</v>
      </c>
      <c r="K92" s="11">
        <f t="shared" si="11"/>
        <v>2103</v>
      </c>
      <c r="L92" s="11">
        <f t="shared" si="12"/>
        <v>29442</v>
      </c>
      <c r="M92" s="8" t="s">
        <v>183</v>
      </c>
      <c r="N92" s="2" t="s">
        <v>184</v>
      </c>
      <c r="O92" s="2" t="s">
        <v>52</v>
      </c>
      <c r="P92" s="2" t="s">
        <v>52</v>
      </c>
      <c r="Q92" s="2" t="s">
        <v>134</v>
      </c>
      <c r="R92" s="2" t="s">
        <v>63</v>
      </c>
      <c r="S92" s="2" t="s">
        <v>64</v>
      </c>
      <c r="T92" s="2" t="s">
        <v>64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52</v>
      </c>
      <c r="AS92" s="2" t="s">
        <v>52</v>
      </c>
      <c r="AT92" s="3"/>
      <c r="AU92" s="2" t="s">
        <v>185</v>
      </c>
      <c r="AV92" s="3">
        <v>53</v>
      </c>
    </row>
    <row r="93" spans="1:48" ht="30" customHeight="1">
      <c r="A93" s="8" t="s">
        <v>186</v>
      </c>
      <c r="B93" s="8" t="s">
        <v>187</v>
      </c>
      <c r="C93" s="8" t="s">
        <v>86</v>
      </c>
      <c r="D93" s="9">
        <v>184</v>
      </c>
      <c r="E93" s="11">
        <f>TRUNC(일위대가목록!E26,0)</f>
        <v>565</v>
      </c>
      <c r="F93" s="11">
        <f t="shared" si="8"/>
        <v>103960</v>
      </c>
      <c r="G93" s="11">
        <f>TRUNC(일위대가목록!F26,0)</f>
        <v>4197</v>
      </c>
      <c r="H93" s="11">
        <f t="shared" si="9"/>
        <v>772248</v>
      </c>
      <c r="I93" s="11">
        <f>TRUNC(일위대가목록!G26,0)</f>
        <v>0</v>
      </c>
      <c r="J93" s="11">
        <f t="shared" si="10"/>
        <v>0</v>
      </c>
      <c r="K93" s="11">
        <f t="shared" si="11"/>
        <v>4762</v>
      </c>
      <c r="L93" s="11">
        <f t="shared" si="12"/>
        <v>876208</v>
      </c>
      <c r="M93" s="8" t="s">
        <v>188</v>
      </c>
      <c r="N93" s="2" t="s">
        <v>189</v>
      </c>
      <c r="O93" s="2" t="s">
        <v>52</v>
      </c>
      <c r="P93" s="2" t="s">
        <v>52</v>
      </c>
      <c r="Q93" s="2" t="s">
        <v>134</v>
      </c>
      <c r="R93" s="2" t="s">
        <v>63</v>
      </c>
      <c r="S93" s="2" t="s">
        <v>64</v>
      </c>
      <c r="T93" s="2" t="s">
        <v>64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52</v>
      </c>
      <c r="AS93" s="2" t="s">
        <v>52</v>
      </c>
      <c r="AT93" s="3"/>
      <c r="AU93" s="2" t="s">
        <v>190</v>
      </c>
      <c r="AV93" s="3">
        <v>43</v>
      </c>
    </row>
    <row r="94" spans="1:48" ht="30" customHeight="1">
      <c r="A94" s="8" t="s">
        <v>191</v>
      </c>
      <c r="B94" s="8" t="s">
        <v>192</v>
      </c>
      <c r="C94" s="8" t="s">
        <v>86</v>
      </c>
      <c r="D94" s="9">
        <v>60</v>
      </c>
      <c r="E94" s="11">
        <f>TRUNC(일위대가목록!E27,0)</f>
        <v>1912</v>
      </c>
      <c r="F94" s="11">
        <f t="shared" si="8"/>
        <v>114720</v>
      </c>
      <c r="G94" s="11">
        <f>TRUNC(일위대가목록!F27,0)</f>
        <v>0</v>
      </c>
      <c r="H94" s="11">
        <f t="shared" si="9"/>
        <v>0</v>
      </c>
      <c r="I94" s="11">
        <f>TRUNC(일위대가목록!G27,0)</f>
        <v>0</v>
      </c>
      <c r="J94" s="11">
        <f t="shared" si="10"/>
        <v>0</v>
      </c>
      <c r="K94" s="11">
        <f t="shared" si="11"/>
        <v>1912</v>
      </c>
      <c r="L94" s="11">
        <f t="shared" si="12"/>
        <v>114720</v>
      </c>
      <c r="M94" s="8" t="s">
        <v>193</v>
      </c>
      <c r="N94" s="2" t="s">
        <v>194</v>
      </c>
      <c r="O94" s="2" t="s">
        <v>52</v>
      </c>
      <c r="P94" s="2" t="s">
        <v>52</v>
      </c>
      <c r="Q94" s="2" t="s">
        <v>134</v>
      </c>
      <c r="R94" s="2" t="s">
        <v>63</v>
      </c>
      <c r="S94" s="2" t="s">
        <v>64</v>
      </c>
      <c r="T94" s="2" t="s">
        <v>64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52</v>
      </c>
      <c r="AS94" s="2" t="s">
        <v>52</v>
      </c>
      <c r="AT94" s="3"/>
      <c r="AU94" s="2" t="s">
        <v>195</v>
      </c>
      <c r="AV94" s="3">
        <v>113</v>
      </c>
    </row>
    <row r="95" spans="1:48" ht="30" customHeight="1">
      <c r="A95" s="8" t="s">
        <v>196</v>
      </c>
      <c r="B95" s="8" t="s">
        <v>197</v>
      </c>
      <c r="C95" s="8" t="s">
        <v>71</v>
      </c>
      <c r="D95" s="9">
        <v>85</v>
      </c>
      <c r="E95" s="11">
        <f>TRUNC(단가대비표!O38,0)</f>
        <v>33250</v>
      </c>
      <c r="F95" s="11">
        <f t="shared" si="8"/>
        <v>2826250</v>
      </c>
      <c r="G95" s="11">
        <f>TRUNC(단가대비표!P38,0)</f>
        <v>0</v>
      </c>
      <c r="H95" s="11">
        <f t="shared" si="9"/>
        <v>0</v>
      </c>
      <c r="I95" s="11">
        <f>TRUNC(단가대비표!V38,0)</f>
        <v>0</v>
      </c>
      <c r="J95" s="11">
        <f t="shared" si="10"/>
        <v>0</v>
      </c>
      <c r="K95" s="11">
        <f t="shared" si="11"/>
        <v>33250</v>
      </c>
      <c r="L95" s="11">
        <f t="shared" si="12"/>
        <v>2826250</v>
      </c>
      <c r="M95" s="8" t="s">
        <v>198</v>
      </c>
      <c r="N95" s="2" t="s">
        <v>199</v>
      </c>
      <c r="O95" s="2" t="s">
        <v>52</v>
      </c>
      <c r="P95" s="2" t="s">
        <v>52</v>
      </c>
      <c r="Q95" s="2" t="s">
        <v>134</v>
      </c>
      <c r="R95" s="2" t="s">
        <v>64</v>
      </c>
      <c r="S95" s="2" t="s">
        <v>64</v>
      </c>
      <c r="T95" s="2" t="s">
        <v>63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 t="s">
        <v>52</v>
      </c>
      <c r="AS95" s="2" t="s">
        <v>52</v>
      </c>
      <c r="AT95" s="3"/>
      <c r="AU95" s="2" t="s">
        <v>200</v>
      </c>
      <c r="AV95" s="3">
        <v>36</v>
      </c>
    </row>
    <row r="96" spans="1:48" ht="30" customHeight="1">
      <c r="A96" s="8" t="s">
        <v>201</v>
      </c>
      <c r="B96" s="8" t="s">
        <v>202</v>
      </c>
      <c r="C96" s="8" t="s">
        <v>71</v>
      </c>
      <c r="D96" s="9">
        <v>4</v>
      </c>
      <c r="E96" s="11">
        <f>TRUNC(단가대비표!O39,0)</f>
        <v>25250</v>
      </c>
      <c r="F96" s="11">
        <f t="shared" si="8"/>
        <v>101000</v>
      </c>
      <c r="G96" s="11">
        <f>TRUNC(단가대비표!P39,0)</f>
        <v>0</v>
      </c>
      <c r="H96" s="11">
        <f t="shared" si="9"/>
        <v>0</v>
      </c>
      <c r="I96" s="11">
        <f>TRUNC(단가대비표!V39,0)</f>
        <v>0</v>
      </c>
      <c r="J96" s="11">
        <f t="shared" si="10"/>
        <v>0</v>
      </c>
      <c r="K96" s="11">
        <f t="shared" si="11"/>
        <v>25250</v>
      </c>
      <c r="L96" s="11">
        <f t="shared" si="12"/>
        <v>101000</v>
      </c>
      <c r="M96" s="8" t="s">
        <v>203</v>
      </c>
      <c r="N96" s="2" t="s">
        <v>204</v>
      </c>
      <c r="O96" s="2" t="s">
        <v>52</v>
      </c>
      <c r="P96" s="2" t="s">
        <v>52</v>
      </c>
      <c r="Q96" s="2" t="s">
        <v>134</v>
      </c>
      <c r="R96" s="2" t="s">
        <v>64</v>
      </c>
      <c r="S96" s="2" t="s">
        <v>64</v>
      </c>
      <c r="T96" s="2" t="s">
        <v>63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 t="s">
        <v>52</v>
      </c>
      <c r="AS96" s="2" t="s">
        <v>52</v>
      </c>
      <c r="AT96" s="3"/>
      <c r="AU96" s="2" t="s">
        <v>205</v>
      </c>
      <c r="AV96" s="3">
        <v>137</v>
      </c>
    </row>
    <row r="97" spans="1:48" ht="30" customHeight="1">
      <c r="A97" s="8" t="s">
        <v>206</v>
      </c>
      <c r="B97" s="8" t="s">
        <v>207</v>
      </c>
      <c r="C97" s="8" t="s">
        <v>71</v>
      </c>
      <c r="D97" s="9">
        <v>85</v>
      </c>
      <c r="E97" s="11">
        <f>TRUNC(일위대가목록!E28,0)</f>
        <v>0</v>
      </c>
      <c r="F97" s="11">
        <f t="shared" si="8"/>
        <v>0</v>
      </c>
      <c r="G97" s="11">
        <f>TRUNC(일위대가목록!F28,0)</f>
        <v>24648</v>
      </c>
      <c r="H97" s="11">
        <f t="shared" si="9"/>
        <v>2095080</v>
      </c>
      <c r="I97" s="11">
        <f>TRUNC(일위대가목록!G28,0)</f>
        <v>0</v>
      </c>
      <c r="J97" s="11">
        <f t="shared" si="10"/>
        <v>0</v>
      </c>
      <c r="K97" s="11">
        <f t="shared" si="11"/>
        <v>24648</v>
      </c>
      <c r="L97" s="11">
        <f t="shared" si="12"/>
        <v>2095080</v>
      </c>
      <c r="M97" s="8" t="s">
        <v>208</v>
      </c>
      <c r="N97" s="2" t="s">
        <v>209</v>
      </c>
      <c r="O97" s="2" t="s">
        <v>52</v>
      </c>
      <c r="P97" s="2" t="s">
        <v>52</v>
      </c>
      <c r="Q97" s="2" t="s">
        <v>134</v>
      </c>
      <c r="R97" s="2" t="s">
        <v>63</v>
      </c>
      <c r="S97" s="2" t="s">
        <v>64</v>
      </c>
      <c r="T97" s="2" t="s">
        <v>64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 t="s">
        <v>52</v>
      </c>
      <c r="AS97" s="2" t="s">
        <v>52</v>
      </c>
      <c r="AT97" s="3"/>
      <c r="AU97" s="2" t="s">
        <v>210</v>
      </c>
      <c r="AV97" s="3">
        <v>112</v>
      </c>
    </row>
    <row r="98" spans="1:48" ht="30" customHeight="1">
      <c r="A98" s="8" t="s">
        <v>211</v>
      </c>
      <c r="B98" s="8" t="s">
        <v>212</v>
      </c>
      <c r="C98" s="8" t="s">
        <v>71</v>
      </c>
      <c r="D98" s="9">
        <v>4</v>
      </c>
      <c r="E98" s="11">
        <f>TRUNC(일위대가목록!E29,0)</f>
        <v>0</v>
      </c>
      <c r="F98" s="11">
        <f t="shared" si="8"/>
        <v>0</v>
      </c>
      <c r="G98" s="11">
        <f>TRUNC(일위대가목록!F29,0)</f>
        <v>23742</v>
      </c>
      <c r="H98" s="11">
        <f t="shared" si="9"/>
        <v>94968</v>
      </c>
      <c r="I98" s="11">
        <f>TRUNC(일위대가목록!G29,0)</f>
        <v>0</v>
      </c>
      <c r="J98" s="11">
        <f t="shared" si="10"/>
        <v>0</v>
      </c>
      <c r="K98" s="11">
        <f t="shared" si="11"/>
        <v>23742</v>
      </c>
      <c r="L98" s="11">
        <f t="shared" si="12"/>
        <v>94968</v>
      </c>
      <c r="M98" s="8" t="s">
        <v>213</v>
      </c>
      <c r="N98" s="2" t="s">
        <v>214</v>
      </c>
      <c r="O98" s="2" t="s">
        <v>52</v>
      </c>
      <c r="P98" s="2" t="s">
        <v>52</v>
      </c>
      <c r="Q98" s="2" t="s">
        <v>134</v>
      </c>
      <c r="R98" s="2" t="s">
        <v>63</v>
      </c>
      <c r="S98" s="2" t="s">
        <v>64</v>
      </c>
      <c r="T98" s="2" t="s">
        <v>64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52</v>
      </c>
      <c r="AS98" s="2" t="s">
        <v>52</v>
      </c>
      <c r="AT98" s="3"/>
      <c r="AU98" s="2" t="s">
        <v>215</v>
      </c>
      <c r="AV98" s="3">
        <v>57</v>
      </c>
    </row>
    <row r="99" spans="1:48" ht="30" customHeight="1">
      <c r="A99" s="8" t="s">
        <v>216</v>
      </c>
      <c r="B99" s="8" t="s">
        <v>217</v>
      </c>
      <c r="C99" s="8" t="s">
        <v>86</v>
      </c>
      <c r="D99" s="9">
        <v>30</v>
      </c>
      <c r="E99" s="11">
        <f>TRUNC(일위대가목록!E30,0)</f>
        <v>282</v>
      </c>
      <c r="F99" s="11">
        <f t="shared" si="8"/>
        <v>8460</v>
      </c>
      <c r="G99" s="11">
        <f>TRUNC(일위대가목록!F30,0)</f>
        <v>0</v>
      </c>
      <c r="H99" s="11">
        <f t="shared" si="9"/>
        <v>0</v>
      </c>
      <c r="I99" s="11">
        <f>TRUNC(일위대가목록!G30,0)</f>
        <v>0</v>
      </c>
      <c r="J99" s="11">
        <f t="shared" si="10"/>
        <v>0</v>
      </c>
      <c r="K99" s="11">
        <f t="shared" si="11"/>
        <v>282</v>
      </c>
      <c r="L99" s="11">
        <f t="shared" si="12"/>
        <v>8460</v>
      </c>
      <c r="M99" s="8" t="s">
        <v>218</v>
      </c>
      <c r="N99" s="2" t="s">
        <v>219</v>
      </c>
      <c r="O99" s="2" t="s">
        <v>52</v>
      </c>
      <c r="P99" s="2" t="s">
        <v>52</v>
      </c>
      <c r="Q99" s="2" t="s">
        <v>134</v>
      </c>
      <c r="R99" s="2" t="s">
        <v>63</v>
      </c>
      <c r="S99" s="2" t="s">
        <v>64</v>
      </c>
      <c r="T99" s="2" t="s">
        <v>64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2" t="s">
        <v>52</v>
      </c>
      <c r="AS99" s="2" t="s">
        <v>52</v>
      </c>
      <c r="AT99" s="3"/>
      <c r="AU99" s="2" t="s">
        <v>220</v>
      </c>
      <c r="AV99" s="3">
        <v>58</v>
      </c>
    </row>
    <row r="100" spans="1:48" ht="30" customHeight="1">
      <c r="A100" s="8" t="s">
        <v>221</v>
      </c>
      <c r="B100" s="8" t="s">
        <v>217</v>
      </c>
      <c r="C100" s="8" t="s">
        <v>86</v>
      </c>
      <c r="D100" s="9">
        <v>454</v>
      </c>
      <c r="E100" s="11">
        <f>TRUNC(일위대가목록!E31,0)</f>
        <v>282</v>
      </c>
      <c r="F100" s="11">
        <f t="shared" si="8"/>
        <v>128028</v>
      </c>
      <c r="G100" s="11">
        <f>TRUNC(일위대가목록!F31,0)</f>
        <v>0</v>
      </c>
      <c r="H100" s="11">
        <f t="shared" si="9"/>
        <v>0</v>
      </c>
      <c r="I100" s="11">
        <f>TRUNC(일위대가목록!G31,0)</f>
        <v>0</v>
      </c>
      <c r="J100" s="11">
        <f t="shared" si="10"/>
        <v>0</v>
      </c>
      <c r="K100" s="11">
        <f t="shared" si="11"/>
        <v>282</v>
      </c>
      <c r="L100" s="11">
        <f t="shared" si="12"/>
        <v>128028</v>
      </c>
      <c r="M100" s="8" t="s">
        <v>222</v>
      </c>
      <c r="N100" s="2" t="s">
        <v>223</v>
      </c>
      <c r="O100" s="2" t="s">
        <v>52</v>
      </c>
      <c r="P100" s="2" t="s">
        <v>52</v>
      </c>
      <c r="Q100" s="2" t="s">
        <v>134</v>
      </c>
      <c r="R100" s="2" t="s">
        <v>63</v>
      </c>
      <c r="S100" s="2" t="s">
        <v>64</v>
      </c>
      <c r="T100" s="2" t="s">
        <v>64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2" t="s">
        <v>52</v>
      </c>
      <c r="AS100" s="2" t="s">
        <v>52</v>
      </c>
      <c r="AT100" s="3"/>
      <c r="AU100" s="2" t="s">
        <v>224</v>
      </c>
      <c r="AV100" s="3">
        <v>42</v>
      </c>
    </row>
    <row r="101" spans="1:48" ht="30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</row>
    <row r="102" spans="1:48" ht="30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</row>
    <row r="103" spans="1:48" ht="30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</row>
    <row r="104" spans="1:48" ht="30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</row>
    <row r="105" spans="1:48" ht="30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 spans="1:48" ht="30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spans="1:48" ht="30" customHeight="1">
      <c r="A107" s="8" t="s">
        <v>80</v>
      </c>
      <c r="B107" s="9"/>
      <c r="C107" s="9"/>
      <c r="D107" s="9"/>
      <c r="E107" s="9"/>
      <c r="F107" s="11">
        <f>SUM(F83:F106)</f>
        <v>19035229</v>
      </c>
      <c r="G107" s="9"/>
      <c r="H107" s="11">
        <f>SUM(H83:H106)</f>
        <v>8136463</v>
      </c>
      <c r="I107" s="9"/>
      <c r="J107" s="11">
        <f>SUM(J83:J106)</f>
        <v>22236</v>
      </c>
      <c r="K107" s="9"/>
      <c r="L107" s="11">
        <f>SUM(L83:L106)</f>
        <v>27193928</v>
      </c>
      <c r="M107" s="9"/>
      <c r="N107" t="s">
        <v>81</v>
      </c>
    </row>
    <row r="108" spans="1:48" ht="30" customHeight="1">
      <c r="A108" s="8" t="s">
        <v>225</v>
      </c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3"/>
      <c r="O108" s="3"/>
      <c r="P108" s="3"/>
      <c r="Q108" s="2" t="s">
        <v>226</v>
      </c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</row>
    <row r="109" spans="1:48" ht="30" customHeight="1">
      <c r="A109" s="8" t="s">
        <v>227</v>
      </c>
      <c r="B109" s="8" t="s">
        <v>228</v>
      </c>
      <c r="C109" s="8" t="s">
        <v>71</v>
      </c>
      <c r="D109" s="9">
        <v>42</v>
      </c>
      <c r="E109" s="11">
        <f>TRUNC(일위대가목록!E32,0)</f>
        <v>5873</v>
      </c>
      <c r="F109" s="11">
        <f t="shared" ref="F109:F120" si="13">TRUNC(E109*D109, 0)</f>
        <v>246666</v>
      </c>
      <c r="G109" s="11">
        <f>TRUNC(일위대가목록!F32,0)</f>
        <v>8654</v>
      </c>
      <c r="H109" s="11">
        <f t="shared" ref="H109:H120" si="14">TRUNC(G109*D109, 0)</f>
        <v>363468</v>
      </c>
      <c r="I109" s="11">
        <f>TRUNC(일위대가목록!G32,0)</f>
        <v>519</v>
      </c>
      <c r="J109" s="11">
        <f t="shared" ref="J109:J120" si="15">TRUNC(I109*D109, 0)</f>
        <v>21798</v>
      </c>
      <c r="K109" s="11">
        <f t="shared" ref="K109:K120" si="16">TRUNC(E109+G109+I109, 0)</f>
        <v>15046</v>
      </c>
      <c r="L109" s="11">
        <f t="shared" ref="L109:L120" si="17">TRUNC(F109+H109+J109, 0)</f>
        <v>631932</v>
      </c>
      <c r="M109" s="8" t="s">
        <v>229</v>
      </c>
      <c r="N109" s="2" t="s">
        <v>230</v>
      </c>
      <c r="O109" s="2" t="s">
        <v>52</v>
      </c>
      <c r="P109" s="2" t="s">
        <v>52</v>
      </c>
      <c r="Q109" s="2" t="s">
        <v>226</v>
      </c>
      <c r="R109" s="2" t="s">
        <v>63</v>
      </c>
      <c r="S109" s="2" t="s">
        <v>64</v>
      </c>
      <c r="T109" s="2" t="s">
        <v>64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52</v>
      </c>
      <c r="AS109" s="2" t="s">
        <v>52</v>
      </c>
      <c r="AT109" s="3"/>
      <c r="AU109" s="2" t="s">
        <v>231</v>
      </c>
      <c r="AV109" s="3">
        <v>123</v>
      </c>
    </row>
    <row r="110" spans="1:48" ht="30" customHeight="1">
      <c r="A110" s="8" t="s">
        <v>232</v>
      </c>
      <c r="B110" s="8" t="s">
        <v>233</v>
      </c>
      <c r="C110" s="8" t="s">
        <v>71</v>
      </c>
      <c r="D110" s="9">
        <v>42</v>
      </c>
      <c r="E110" s="11">
        <f>TRUNC(일위대가목록!E33,0)</f>
        <v>4326</v>
      </c>
      <c r="F110" s="11">
        <f t="shared" si="13"/>
        <v>181692</v>
      </c>
      <c r="G110" s="11">
        <f>TRUNC(일위대가목록!F33,0)</f>
        <v>10734</v>
      </c>
      <c r="H110" s="11">
        <f t="shared" si="14"/>
        <v>450828</v>
      </c>
      <c r="I110" s="11">
        <f>TRUNC(일위대가목록!G33,0)</f>
        <v>322</v>
      </c>
      <c r="J110" s="11">
        <f t="shared" si="15"/>
        <v>13524</v>
      </c>
      <c r="K110" s="11">
        <f t="shared" si="16"/>
        <v>15382</v>
      </c>
      <c r="L110" s="11">
        <f t="shared" si="17"/>
        <v>646044</v>
      </c>
      <c r="M110" s="8" t="s">
        <v>234</v>
      </c>
      <c r="N110" s="2" t="s">
        <v>235</v>
      </c>
      <c r="O110" s="2" t="s">
        <v>52</v>
      </c>
      <c r="P110" s="2" t="s">
        <v>52</v>
      </c>
      <c r="Q110" s="2" t="s">
        <v>226</v>
      </c>
      <c r="R110" s="2" t="s">
        <v>63</v>
      </c>
      <c r="S110" s="2" t="s">
        <v>64</v>
      </c>
      <c r="T110" s="2" t="s">
        <v>64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52</v>
      </c>
      <c r="AS110" s="2" t="s">
        <v>52</v>
      </c>
      <c r="AT110" s="3"/>
      <c r="AU110" s="2" t="s">
        <v>236</v>
      </c>
      <c r="AV110" s="3">
        <v>124</v>
      </c>
    </row>
    <row r="111" spans="1:48" ht="30" customHeight="1">
      <c r="A111" s="8" t="s">
        <v>237</v>
      </c>
      <c r="B111" s="8" t="s">
        <v>238</v>
      </c>
      <c r="C111" s="8" t="s">
        <v>86</v>
      </c>
      <c r="D111" s="9">
        <v>29</v>
      </c>
      <c r="E111" s="11">
        <f>TRUNC(일위대가목록!E34,0)</f>
        <v>2182</v>
      </c>
      <c r="F111" s="11">
        <f t="shared" si="13"/>
        <v>63278</v>
      </c>
      <c r="G111" s="11">
        <f>TRUNC(일위대가목록!F34,0)</f>
        <v>1280</v>
      </c>
      <c r="H111" s="11">
        <f t="shared" si="14"/>
        <v>37120</v>
      </c>
      <c r="I111" s="11">
        <f>TRUNC(일위대가목록!G34,0)</f>
        <v>0</v>
      </c>
      <c r="J111" s="11">
        <f t="shared" si="15"/>
        <v>0</v>
      </c>
      <c r="K111" s="11">
        <f t="shared" si="16"/>
        <v>3462</v>
      </c>
      <c r="L111" s="11">
        <f t="shared" si="17"/>
        <v>100398</v>
      </c>
      <c r="M111" s="8" t="s">
        <v>239</v>
      </c>
      <c r="N111" s="2" t="s">
        <v>240</v>
      </c>
      <c r="O111" s="2" t="s">
        <v>52</v>
      </c>
      <c r="P111" s="2" t="s">
        <v>52</v>
      </c>
      <c r="Q111" s="2" t="s">
        <v>226</v>
      </c>
      <c r="R111" s="2" t="s">
        <v>63</v>
      </c>
      <c r="S111" s="2" t="s">
        <v>64</v>
      </c>
      <c r="T111" s="2" t="s">
        <v>64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52</v>
      </c>
      <c r="AS111" s="2" t="s">
        <v>52</v>
      </c>
      <c r="AT111" s="3"/>
      <c r="AU111" s="2" t="s">
        <v>241</v>
      </c>
      <c r="AV111" s="3">
        <v>125</v>
      </c>
    </row>
    <row r="112" spans="1:48" ht="30" customHeight="1">
      <c r="A112" s="8" t="s">
        <v>242</v>
      </c>
      <c r="B112" s="8" t="s">
        <v>243</v>
      </c>
      <c r="C112" s="8" t="s">
        <v>71</v>
      </c>
      <c r="D112" s="9">
        <v>60</v>
      </c>
      <c r="E112" s="11">
        <f>TRUNC(일위대가목록!E35,0)</f>
        <v>14374</v>
      </c>
      <c r="F112" s="11">
        <f t="shared" si="13"/>
        <v>862440</v>
      </c>
      <c r="G112" s="11">
        <f>TRUNC(일위대가목록!F35,0)</f>
        <v>4510</v>
      </c>
      <c r="H112" s="11">
        <f t="shared" si="14"/>
        <v>270600</v>
      </c>
      <c r="I112" s="11">
        <f>TRUNC(일위대가목록!G35,0)</f>
        <v>0</v>
      </c>
      <c r="J112" s="11">
        <f t="shared" si="15"/>
        <v>0</v>
      </c>
      <c r="K112" s="11">
        <f t="shared" si="16"/>
        <v>18884</v>
      </c>
      <c r="L112" s="11">
        <f t="shared" si="17"/>
        <v>1133040</v>
      </c>
      <c r="M112" s="8" t="s">
        <v>244</v>
      </c>
      <c r="N112" s="2" t="s">
        <v>245</v>
      </c>
      <c r="O112" s="2" t="s">
        <v>52</v>
      </c>
      <c r="P112" s="2" t="s">
        <v>52</v>
      </c>
      <c r="Q112" s="2" t="s">
        <v>226</v>
      </c>
      <c r="R112" s="2" t="s">
        <v>63</v>
      </c>
      <c r="S112" s="2" t="s">
        <v>64</v>
      </c>
      <c r="T112" s="2" t="s">
        <v>64</v>
      </c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2" t="s">
        <v>52</v>
      </c>
      <c r="AS112" s="2" t="s">
        <v>52</v>
      </c>
      <c r="AT112" s="3"/>
      <c r="AU112" s="2" t="s">
        <v>246</v>
      </c>
      <c r="AV112" s="3">
        <v>126</v>
      </c>
    </row>
    <row r="113" spans="1:48" ht="30" customHeight="1">
      <c r="A113" s="21" t="s">
        <v>1344</v>
      </c>
      <c r="B113" s="21" t="s">
        <v>1345</v>
      </c>
      <c r="C113" s="8" t="s">
        <v>71</v>
      </c>
      <c r="D113" s="9">
        <v>43</v>
      </c>
      <c r="E113" s="11">
        <f>TRUNC(일위대가목록!E36,0)</f>
        <v>12237</v>
      </c>
      <c r="F113" s="11">
        <f t="shared" si="13"/>
        <v>526191</v>
      </c>
      <c r="G113" s="11">
        <f>TRUNC(일위대가목록!F36,0)</f>
        <v>5298</v>
      </c>
      <c r="H113" s="11">
        <f t="shared" si="14"/>
        <v>227814</v>
      </c>
      <c r="I113" s="11">
        <f>TRUNC(일위대가목록!G36,0)</f>
        <v>0</v>
      </c>
      <c r="J113" s="11">
        <f t="shared" si="15"/>
        <v>0</v>
      </c>
      <c r="K113" s="11">
        <f t="shared" si="16"/>
        <v>17535</v>
      </c>
      <c r="L113" s="11">
        <f t="shared" si="17"/>
        <v>754005</v>
      </c>
      <c r="M113" s="8" t="s">
        <v>249</v>
      </c>
      <c r="N113" s="2" t="s">
        <v>250</v>
      </c>
      <c r="O113" s="2" t="s">
        <v>52</v>
      </c>
      <c r="P113" s="2" t="s">
        <v>52</v>
      </c>
      <c r="Q113" s="2" t="s">
        <v>226</v>
      </c>
      <c r="R113" s="2" t="s">
        <v>63</v>
      </c>
      <c r="S113" s="2" t="s">
        <v>64</v>
      </c>
      <c r="T113" s="2" t="s">
        <v>64</v>
      </c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2" t="s">
        <v>52</v>
      </c>
      <c r="AS113" s="2" t="s">
        <v>52</v>
      </c>
      <c r="AT113" s="3"/>
      <c r="AU113" s="2" t="s">
        <v>251</v>
      </c>
      <c r="AV113" s="3">
        <v>127</v>
      </c>
    </row>
    <row r="114" spans="1:48" ht="30" customHeight="1">
      <c r="A114" s="8" t="s">
        <v>252</v>
      </c>
      <c r="B114" s="8" t="s">
        <v>253</v>
      </c>
      <c r="C114" s="8" t="s">
        <v>86</v>
      </c>
      <c r="D114" s="9">
        <v>5</v>
      </c>
      <c r="E114" s="11">
        <f>TRUNC(일위대가목록!E37,0)</f>
        <v>3057</v>
      </c>
      <c r="F114" s="11">
        <f t="shared" si="13"/>
        <v>15285</v>
      </c>
      <c r="G114" s="11">
        <f>TRUNC(일위대가목록!F37,0)</f>
        <v>12631</v>
      </c>
      <c r="H114" s="11">
        <f t="shared" si="14"/>
        <v>63155</v>
      </c>
      <c r="I114" s="11">
        <f>TRUNC(일위대가목록!G37,0)</f>
        <v>0</v>
      </c>
      <c r="J114" s="11">
        <f t="shared" si="15"/>
        <v>0</v>
      </c>
      <c r="K114" s="11">
        <f t="shared" si="16"/>
        <v>15688</v>
      </c>
      <c r="L114" s="11">
        <f t="shared" si="17"/>
        <v>78440</v>
      </c>
      <c r="M114" s="8" t="s">
        <v>254</v>
      </c>
      <c r="N114" s="2" t="s">
        <v>255</v>
      </c>
      <c r="O114" s="2" t="s">
        <v>52</v>
      </c>
      <c r="P114" s="2" t="s">
        <v>52</v>
      </c>
      <c r="Q114" s="2" t="s">
        <v>226</v>
      </c>
      <c r="R114" s="2" t="s">
        <v>63</v>
      </c>
      <c r="S114" s="2" t="s">
        <v>64</v>
      </c>
      <c r="T114" s="2" t="s">
        <v>64</v>
      </c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2" t="s">
        <v>52</v>
      </c>
      <c r="AS114" s="2" t="s">
        <v>52</v>
      </c>
      <c r="AT114" s="3"/>
      <c r="AU114" s="2" t="s">
        <v>256</v>
      </c>
      <c r="AV114" s="3">
        <v>128</v>
      </c>
    </row>
    <row r="115" spans="1:48" ht="30" customHeight="1">
      <c r="A115" s="8" t="s">
        <v>257</v>
      </c>
      <c r="B115" s="8" t="s">
        <v>258</v>
      </c>
      <c r="C115" s="8" t="s">
        <v>71</v>
      </c>
      <c r="D115" s="9">
        <v>4</v>
      </c>
      <c r="E115" s="11">
        <f>TRUNC(단가대비표!O19,0)</f>
        <v>79000</v>
      </c>
      <c r="F115" s="11">
        <f t="shared" si="13"/>
        <v>316000</v>
      </c>
      <c r="G115" s="11">
        <f>TRUNC(단가대비표!P19,0)</f>
        <v>0</v>
      </c>
      <c r="H115" s="11">
        <f t="shared" si="14"/>
        <v>0</v>
      </c>
      <c r="I115" s="11">
        <f>TRUNC(단가대비표!V19,0)</f>
        <v>0</v>
      </c>
      <c r="J115" s="11">
        <f t="shared" si="15"/>
        <v>0</v>
      </c>
      <c r="K115" s="11">
        <f t="shared" si="16"/>
        <v>79000</v>
      </c>
      <c r="L115" s="11">
        <f t="shared" si="17"/>
        <v>316000</v>
      </c>
      <c r="M115" s="8" t="s">
        <v>259</v>
      </c>
      <c r="N115" s="2" t="s">
        <v>260</v>
      </c>
      <c r="O115" s="2" t="s">
        <v>52</v>
      </c>
      <c r="P115" s="2" t="s">
        <v>52</v>
      </c>
      <c r="Q115" s="2" t="s">
        <v>226</v>
      </c>
      <c r="R115" s="2" t="s">
        <v>64</v>
      </c>
      <c r="S115" s="2" t="s">
        <v>64</v>
      </c>
      <c r="T115" s="2" t="s">
        <v>63</v>
      </c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2" t="s">
        <v>52</v>
      </c>
      <c r="AS115" s="2" t="s">
        <v>52</v>
      </c>
      <c r="AT115" s="3"/>
      <c r="AU115" s="2" t="s">
        <v>261</v>
      </c>
      <c r="AV115" s="3">
        <v>130</v>
      </c>
    </row>
    <row r="116" spans="1:48" ht="30" customHeight="1">
      <c r="A116" s="8" t="s">
        <v>262</v>
      </c>
      <c r="B116" s="8" t="s">
        <v>263</v>
      </c>
      <c r="C116" s="8" t="s">
        <v>86</v>
      </c>
      <c r="D116" s="9">
        <v>39</v>
      </c>
      <c r="E116" s="11">
        <f>TRUNC(일위대가목록!E38,0)</f>
        <v>3575</v>
      </c>
      <c r="F116" s="11">
        <f t="shared" si="13"/>
        <v>139425</v>
      </c>
      <c r="G116" s="11">
        <f>TRUNC(일위대가목록!F38,0)</f>
        <v>3030</v>
      </c>
      <c r="H116" s="11">
        <f t="shared" si="14"/>
        <v>118170</v>
      </c>
      <c r="I116" s="11">
        <f>TRUNC(일위대가목록!G38,0)</f>
        <v>60</v>
      </c>
      <c r="J116" s="11">
        <f t="shared" si="15"/>
        <v>2340</v>
      </c>
      <c r="K116" s="11">
        <f t="shared" si="16"/>
        <v>6665</v>
      </c>
      <c r="L116" s="11">
        <f t="shared" si="17"/>
        <v>259935</v>
      </c>
      <c r="M116" s="8" t="s">
        <v>264</v>
      </c>
      <c r="N116" s="2" t="s">
        <v>265</v>
      </c>
      <c r="O116" s="2" t="s">
        <v>52</v>
      </c>
      <c r="P116" s="2" t="s">
        <v>52</v>
      </c>
      <c r="Q116" s="2" t="s">
        <v>226</v>
      </c>
      <c r="R116" s="2" t="s">
        <v>63</v>
      </c>
      <c r="S116" s="2" t="s">
        <v>64</v>
      </c>
      <c r="T116" s="2" t="s">
        <v>64</v>
      </c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2" t="s">
        <v>52</v>
      </c>
      <c r="AS116" s="2" t="s">
        <v>52</v>
      </c>
      <c r="AT116" s="3"/>
      <c r="AU116" s="2" t="s">
        <v>266</v>
      </c>
      <c r="AV116" s="3">
        <v>131</v>
      </c>
    </row>
    <row r="117" spans="1:48" ht="30" customHeight="1">
      <c r="A117" s="8" t="s">
        <v>267</v>
      </c>
      <c r="B117" s="8" t="s">
        <v>268</v>
      </c>
      <c r="C117" s="8" t="s">
        <v>182</v>
      </c>
      <c r="D117" s="9">
        <v>2</v>
      </c>
      <c r="E117" s="11">
        <f>TRUNC(일위대가목록!E39,0)</f>
        <v>239400</v>
      </c>
      <c r="F117" s="11">
        <f t="shared" si="13"/>
        <v>478800</v>
      </c>
      <c r="G117" s="11">
        <f>TRUNC(일위대가목록!F39,0)</f>
        <v>0</v>
      </c>
      <c r="H117" s="11">
        <f t="shared" si="14"/>
        <v>0</v>
      </c>
      <c r="I117" s="11">
        <f>TRUNC(일위대가목록!G39,0)</f>
        <v>0</v>
      </c>
      <c r="J117" s="11">
        <f t="shared" si="15"/>
        <v>0</v>
      </c>
      <c r="K117" s="11">
        <f t="shared" si="16"/>
        <v>239400</v>
      </c>
      <c r="L117" s="11">
        <f t="shared" si="17"/>
        <v>478800</v>
      </c>
      <c r="M117" s="8" t="s">
        <v>269</v>
      </c>
      <c r="N117" s="2" t="s">
        <v>270</v>
      </c>
      <c r="O117" s="2" t="s">
        <v>52</v>
      </c>
      <c r="P117" s="2" t="s">
        <v>52</v>
      </c>
      <c r="Q117" s="2" t="s">
        <v>226</v>
      </c>
      <c r="R117" s="2" t="s">
        <v>63</v>
      </c>
      <c r="S117" s="2" t="s">
        <v>64</v>
      </c>
      <c r="T117" s="2" t="s">
        <v>64</v>
      </c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2" t="s">
        <v>52</v>
      </c>
      <c r="AS117" s="2" t="s">
        <v>52</v>
      </c>
      <c r="AT117" s="3"/>
      <c r="AU117" s="2" t="s">
        <v>271</v>
      </c>
      <c r="AV117" s="3">
        <v>132</v>
      </c>
    </row>
    <row r="118" spans="1:48" ht="30" customHeight="1">
      <c r="A118" s="8" t="s">
        <v>272</v>
      </c>
      <c r="B118" s="8" t="s">
        <v>273</v>
      </c>
      <c r="C118" s="8" t="s">
        <v>182</v>
      </c>
      <c r="D118" s="9">
        <v>2</v>
      </c>
      <c r="E118" s="11">
        <f>TRUNC(일위대가목록!E40,0)</f>
        <v>5775</v>
      </c>
      <c r="F118" s="11">
        <f t="shared" si="13"/>
        <v>11550</v>
      </c>
      <c r="G118" s="11">
        <f>TRUNC(일위대가목록!F40,0)</f>
        <v>49962</v>
      </c>
      <c r="H118" s="11">
        <f t="shared" si="14"/>
        <v>99924</v>
      </c>
      <c r="I118" s="11">
        <f>TRUNC(일위대가목록!G40,0)</f>
        <v>0</v>
      </c>
      <c r="J118" s="11">
        <f t="shared" si="15"/>
        <v>0</v>
      </c>
      <c r="K118" s="11">
        <f t="shared" si="16"/>
        <v>55737</v>
      </c>
      <c r="L118" s="11">
        <f t="shared" si="17"/>
        <v>111474</v>
      </c>
      <c r="M118" s="8" t="s">
        <v>274</v>
      </c>
      <c r="N118" s="2" t="s">
        <v>275</v>
      </c>
      <c r="O118" s="2" t="s">
        <v>52</v>
      </c>
      <c r="P118" s="2" t="s">
        <v>52</v>
      </c>
      <c r="Q118" s="2" t="s">
        <v>226</v>
      </c>
      <c r="R118" s="2" t="s">
        <v>63</v>
      </c>
      <c r="S118" s="2" t="s">
        <v>64</v>
      </c>
      <c r="T118" s="2" t="s">
        <v>64</v>
      </c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2" t="s">
        <v>52</v>
      </c>
      <c r="AS118" s="2" t="s">
        <v>52</v>
      </c>
      <c r="AT118" s="3"/>
      <c r="AU118" s="2" t="s">
        <v>276</v>
      </c>
      <c r="AV118" s="3">
        <v>133</v>
      </c>
    </row>
    <row r="119" spans="1:48" ht="30" customHeight="1">
      <c r="A119" s="8" t="s">
        <v>1338</v>
      </c>
      <c r="B119" s="21" t="s">
        <v>1336</v>
      </c>
      <c r="C119" s="8" t="s">
        <v>71</v>
      </c>
      <c r="D119" s="9">
        <v>398</v>
      </c>
      <c r="E119" s="11">
        <f>TRUNC(일위대가목록!E41,0)</f>
        <v>4922</v>
      </c>
      <c r="F119" s="11">
        <f t="shared" si="13"/>
        <v>1958956</v>
      </c>
      <c r="G119" s="11">
        <f>TRUNC(일위대가목록!F41,0)</f>
        <v>5367</v>
      </c>
      <c r="H119" s="11">
        <f t="shared" si="14"/>
        <v>2136066</v>
      </c>
      <c r="I119" s="11">
        <f>TRUNC(일위대가목록!G41,0)</f>
        <v>161</v>
      </c>
      <c r="J119" s="11">
        <f t="shared" si="15"/>
        <v>64078</v>
      </c>
      <c r="K119" s="11">
        <f t="shared" si="16"/>
        <v>10450</v>
      </c>
      <c r="L119" s="11">
        <f t="shared" si="17"/>
        <v>4159100</v>
      </c>
      <c r="M119" s="8" t="s">
        <v>277</v>
      </c>
      <c r="N119" s="2" t="s">
        <v>278</v>
      </c>
      <c r="O119" s="2" t="s">
        <v>52</v>
      </c>
      <c r="P119" s="2" t="s">
        <v>52</v>
      </c>
      <c r="Q119" s="2" t="s">
        <v>226</v>
      </c>
      <c r="R119" s="2" t="s">
        <v>63</v>
      </c>
      <c r="S119" s="2" t="s">
        <v>64</v>
      </c>
      <c r="T119" s="2" t="s">
        <v>64</v>
      </c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2" t="s">
        <v>52</v>
      </c>
      <c r="AS119" s="2" t="s">
        <v>52</v>
      </c>
      <c r="AT119" s="3"/>
      <c r="AU119" s="2" t="s">
        <v>279</v>
      </c>
      <c r="AV119" s="3">
        <v>134</v>
      </c>
    </row>
    <row r="120" spans="1:48" ht="30" customHeight="1">
      <c r="A120" s="8" t="s">
        <v>1338</v>
      </c>
      <c r="B120" s="21" t="s">
        <v>1336</v>
      </c>
      <c r="C120" s="8" t="s">
        <v>71</v>
      </c>
      <c r="D120" s="9">
        <v>135</v>
      </c>
      <c r="E120" s="11">
        <f>TRUNC(일위대가목록!E42,0)</f>
        <v>4922</v>
      </c>
      <c r="F120" s="11">
        <f t="shared" si="13"/>
        <v>664470</v>
      </c>
      <c r="G120" s="11">
        <f>TRUNC(일위대가목록!F42,0)</f>
        <v>5367</v>
      </c>
      <c r="H120" s="11">
        <f t="shared" si="14"/>
        <v>724545</v>
      </c>
      <c r="I120" s="11">
        <f>TRUNC(일위대가목록!G42,0)</f>
        <v>161</v>
      </c>
      <c r="J120" s="11">
        <f t="shared" si="15"/>
        <v>21735</v>
      </c>
      <c r="K120" s="11">
        <f t="shared" si="16"/>
        <v>10450</v>
      </c>
      <c r="L120" s="11">
        <f t="shared" si="17"/>
        <v>1410750</v>
      </c>
      <c r="M120" s="8" t="s">
        <v>280</v>
      </c>
      <c r="N120" s="2" t="s">
        <v>281</v>
      </c>
      <c r="O120" s="2" t="s">
        <v>52</v>
      </c>
      <c r="P120" s="2" t="s">
        <v>52</v>
      </c>
      <c r="Q120" s="2" t="s">
        <v>226</v>
      </c>
      <c r="R120" s="2" t="s">
        <v>63</v>
      </c>
      <c r="S120" s="2" t="s">
        <v>64</v>
      </c>
      <c r="T120" s="2" t="s">
        <v>64</v>
      </c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 t="s">
        <v>52</v>
      </c>
      <c r="AS120" s="2" t="s">
        <v>52</v>
      </c>
      <c r="AT120" s="3"/>
      <c r="AU120" s="2" t="s">
        <v>282</v>
      </c>
      <c r="AV120" s="3">
        <v>135</v>
      </c>
    </row>
    <row r="121" spans="1:48" ht="30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</row>
    <row r="122" spans="1:48" ht="30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 spans="1:48" ht="30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</row>
    <row r="124" spans="1:48" ht="30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</row>
    <row r="125" spans="1:48" ht="30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</row>
    <row r="126" spans="1:48" ht="30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</row>
    <row r="127" spans="1:48" ht="30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</row>
    <row r="128" spans="1:48" ht="30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</row>
    <row r="129" spans="1:48" ht="30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</row>
    <row r="130" spans="1:48" ht="30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</row>
    <row r="131" spans="1:48" ht="30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</row>
    <row r="132" spans="1:48" ht="30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</row>
    <row r="133" spans="1:48" ht="30" customHeight="1">
      <c r="A133" s="8" t="s">
        <v>80</v>
      </c>
      <c r="B133" s="9"/>
      <c r="C133" s="9"/>
      <c r="D133" s="9"/>
      <c r="E133" s="9"/>
      <c r="F133" s="11">
        <f>SUM(F109:F132)</f>
        <v>5464753</v>
      </c>
      <c r="G133" s="9"/>
      <c r="H133" s="11">
        <f>SUM(H109:H132)</f>
        <v>4491690</v>
      </c>
      <c r="I133" s="9"/>
      <c r="J133" s="11">
        <f>SUM(J109:J132)</f>
        <v>123475</v>
      </c>
      <c r="K133" s="9"/>
      <c r="L133" s="11">
        <f>SUM(L109:L132)</f>
        <v>10079918</v>
      </c>
      <c r="M133" s="9"/>
      <c r="N133" t="s">
        <v>81</v>
      </c>
    </row>
    <row r="134" spans="1:48" ht="30" customHeight="1">
      <c r="A134" s="8" t="s">
        <v>283</v>
      </c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3"/>
      <c r="O134" s="3"/>
      <c r="P134" s="3"/>
      <c r="Q134" s="2" t="s">
        <v>284</v>
      </c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</row>
    <row r="135" spans="1:48" ht="30" customHeight="1">
      <c r="A135" s="8" t="s">
        <v>285</v>
      </c>
      <c r="B135" s="8" t="s">
        <v>286</v>
      </c>
      <c r="C135" s="8" t="s">
        <v>182</v>
      </c>
      <c r="D135" s="9">
        <v>2</v>
      </c>
      <c r="E135" s="11">
        <f>TRUNC(단가대비표!O86,0)</f>
        <v>1500000</v>
      </c>
      <c r="F135" s="11">
        <f t="shared" ref="F135:F161" si="18">TRUNC(E135*D135, 0)</f>
        <v>3000000</v>
      </c>
      <c r="G135" s="11">
        <f>TRUNC(단가대비표!P86,0)</f>
        <v>0</v>
      </c>
      <c r="H135" s="11">
        <f t="shared" ref="H135:H161" si="19">TRUNC(G135*D135, 0)</f>
        <v>0</v>
      </c>
      <c r="I135" s="11">
        <f>TRUNC(단가대비표!V86,0)</f>
        <v>0</v>
      </c>
      <c r="J135" s="11">
        <f t="shared" ref="J135:J161" si="20">TRUNC(I135*D135, 0)</f>
        <v>0</v>
      </c>
      <c r="K135" s="11">
        <f t="shared" ref="K135:K161" si="21">TRUNC(E135+G135+I135, 0)</f>
        <v>1500000</v>
      </c>
      <c r="L135" s="11">
        <f t="shared" ref="L135:L161" si="22">TRUNC(F135+H135+J135, 0)</f>
        <v>3000000</v>
      </c>
      <c r="M135" s="8" t="s">
        <v>287</v>
      </c>
      <c r="N135" s="2" t="s">
        <v>288</v>
      </c>
      <c r="O135" s="2" t="s">
        <v>52</v>
      </c>
      <c r="P135" s="2" t="s">
        <v>52</v>
      </c>
      <c r="Q135" s="2" t="s">
        <v>284</v>
      </c>
      <c r="R135" s="2" t="s">
        <v>64</v>
      </c>
      <c r="S135" s="2" t="s">
        <v>64</v>
      </c>
      <c r="T135" s="2" t="s">
        <v>63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52</v>
      </c>
      <c r="AS135" s="2" t="s">
        <v>52</v>
      </c>
      <c r="AT135" s="3"/>
      <c r="AU135" s="2" t="s">
        <v>289</v>
      </c>
      <c r="AV135" s="3">
        <v>138</v>
      </c>
    </row>
    <row r="136" spans="1:48" ht="30" customHeight="1">
      <c r="A136" s="8" t="s">
        <v>290</v>
      </c>
      <c r="B136" s="8" t="s">
        <v>291</v>
      </c>
      <c r="C136" s="8" t="s">
        <v>110</v>
      </c>
      <c r="D136" s="9">
        <v>35</v>
      </c>
      <c r="E136" s="11">
        <f>TRUNC(단가대비표!O103,0)</f>
        <v>150000</v>
      </c>
      <c r="F136" s="11">
        <f t="shared" si="18"/>
        <v>5250000</v>
      </c>
      <c r="G136" s="11">
        <f>TRUNC(단가대비표!P113,0)</f>
        <v>0</v>
      </c>
      <c r="H136" s="11">
        <f t="shared" si="19"/>
        <v>0</v>
      </c>
      <c r="I136" s="11">
        <f>TRUNC(단가대비표!V113,0)</f>
        <v>0</v>
      </c>
      <c r="J136" s="11">
        <f t="shared" si="20"/>
        <v>0</v>
      </c>
      <c r="K136" s="11">
        <f t="shared" si="21"/>
        <v>150000</v>
      </c>
      <c r="L136" s="11">
        <f t="shared" si="22"/>
        <v>5250000</v>
      </c>
      <c r="M136" s="8" t="s">
        <v>292</v>
      </c>
      <c r="N136" s="2" t="s">
        <v>293</v>
      </c>
      <c r="O136" s="2" t="s">
        <v>52</v>
      </c>
      <c r="P136" s="2" t="s">
        <v>52</v>
      </c>
      <c r="Q136" s="2" t="s">
        <v>284</v>
      </c>
      <c r="R136" s="2" t="s">
        <v>64</v>
      </c>
      <c r="S136" s="2" t="s">
        <v>64</v>
      </c>
      <c r="T136" s="2" t="s">
        <v>63</v>
      </c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2" t="s">
        <v>52</v>
      </c>
      <c r="AS136" s="2" t="s">
        <v>52</v>
      </c>
      <c r="AT136" s="3"/>
      <c r="AU136" s="2" t="s">
        <v>294</v>
      </c>
      <c r="AV136" s="3">
        <v>171</v>
      </c>
    </row>
    <row r="137" spans="1:48" ht="30" customHeight="1">
      <c r="A137" s="8" t="s">
        <v>290</v>
      </c>
      <c r="B137" s="8" t="s">
        <v>295</v>
      </c>
      <c r="C137" s="8" t="s">
        <v>110</v>
      </c>
      <c r="D137" s="9">
        <v>63</v>
      </c>
      <c r="E137" s="11">
        <f>TRUNC(단가대비표!O103,0)</f>
        <v>150000</v>
      </c>
      <c r="F137" s="11">
        <f t="shared" si="18"/>
        <v>9450000</v>
      </c>
      <c r="G137" s="11">
        <f>TRUNC(단가대비표!P103,0)</f>
        <v>0</v>
      </c>
      <c r="H137" s="11">
        <f t="shared" si="19"/>
        <v>0</v>
      </c>
      <c r="I137" s="11">
        <f>TRUNC(단가대비표!V103,0)</f>
        <v>0</v>
      </c>
      <c r="J137" s="11">
        <f t="shared" si="20"/>
        <v>0</v>
      </c>
      <c r="K137" s="11">
        <f t="shared" si="21"/>
        <v>150000</v>
      </c>
      <c r="L137" s="11">
        <f t="shared" si="22"/>
        <v>9450000</v>
      </c>
      <c r="M137" s="8" t="s">
        <v>296</v>
      </c>
      <c r="N137" s="2" t="s">
        <v>297</v>
      </c>
      <c r="O137" s="2" t="s">
        <v>52</v>
      </c>
      <c r="P137" s="2" t="s">
        <v>52</v>
      </c>
      <c r="Q137" s="2" t="s">
        <v>284</v>
      </c>
      <c r="R137" s="2" t="s">
        <v>64</v>
      </c>
      <c r="S137" s="2" t="s">
        <v>64</v>
      </c>
      <c r="T137" s="2" t="s">
        <v>63</v>
      </c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 t="s">
        <v>52</v>
      </c>
      <c r="AS137" s="2" t="s">
        <v>52</v>
      </c>
      <c r="AT137" s="3"/>
      <c r="AU137" s="2" t="s">
        <v>298</v>
      </c>
      <c r="AV137" s="3">
        <v>155</v>
      </c>
    </row>
    <row r="138" spans="1:48" ht="30" customHeight="1">
      <c r="A138" s="8" t="s">
        <v>299</v>
      </c>
      <c r="B138" s="8" t="s">
        <v>300</v>
      </c>
      <c r="C138" s="8" t="s">
        <v>110</v>
      </c>
      <c r="D138" s="9">
        <v>8</v>
      </c>
      <c r="E138" s="11">
        <v>140000</v>
      </c>
      <c r="F138" s="11">
        <f t="shared" si="18"/>
        <v>1120000</v>
      </c>
      <c r="G138" s="11">
        <f>TRUNC(단가대비표!P87,0)</f>
        <v>0</v>
      </c>
      <c r="H138" s="11">
        <f t="shared" si="19"/>
        <v>0</v>
      </c>
      <c r="I138" s="11">
        <f>TRUNC(단가대비표!V87,0)</f>
        <v>0</v>
      </c>
      <c r="J138" s="11">
        <f t="shared" si="20"/>
        <v>0</v>
      </c>
      <c r="K138" s="11">
        <f t="shared" si="21"/>
        <v>140000</v>
      </c>
      <c r="L138" s="11">
        <f t="shared" si="22"/>
        <v>1120000</v>
      </c>
      <c r="M138" s="8" t="s">
        <v>301</v>
      </c>
      <c r="N138" s="2" t="s">
        <v>302</v>
      </c>
      <c r="O138" s="2" t="s">
        <v>52</v>
      </c>
      <c r="P138" s="2" t="s">
        <v>52</v>
      </c>
      <c r="Q138" s="2" t="s">
        <v>284</v>
      </c>
      <c r="R138" s="2" t="s">
        <v>64</v>
      </c>
      <c r="S138" s="2" t="s">
        <v>64</v>
      </c>
      <c r="T138" s="2" t="s">
        <v>63</v>
      </c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2" t="s">
        <v>52</v>
      </c>
      <c r="AS138" s="2" t="s">
        <v>52</v>
      </c>
      <c r="AT138" s="3"/>
      <c r="AU138" s="2" t="s">
        <v>303</v>
      </c>
      <c r="AV138" s="3">
        <v>139</v>
      </c>
    </row>
    <row r="139" spans="1:48" ht="30" customHeight="1">
      <c r="A139" s="8" t="s">
        <v>304</v>
      </c>
      <c r="B139" s="8" t="s">
        <v>305</v>
      </c>
      <c r="C139" s="8" t="s">
        <v>110</v>
      </c>
      <c r="D139" s="9">
        <v>14</v>
      </c>
      <c r="E139" s="11">
        <v>140000</v>
      </c>
      <c r="F139" s="11">
        <f t="shared" si="18"/>
        <v>1960000</v>
      </c>
      <c r="G139" s="11">
        <f>TRUNC(단가대비표!P88,0)</f>
        <v>0</v>
      </c>
      <c r="H139" s="11">
        <f t="shared" si="19"/>
        <v>0</v>
      </c>
      <c r="I139" s="11">
        <f>TRUNC(단가대비표!V88,0)</f>
        <v>0</v>
      </c>
      <c r="J139" s="11">
        <f t="shared" si="20"/>
        <v>0</v>
      </c>
      <c r="K139" s="11">
        <f t="shared" si="21"/>
        <v>140000</v>
      </c>
      <c r="L139" s="11">
        <f t="shared" si="22"/>
        <v>1960000</v>
      </c>
      <c r="M139" s="8" t="s">
        <v>306</v>
      </c>
      <c r="N139" s="2" t="s">
        <v>307</v>
      </c>
      <c r="O139" s="2" t="s">
        <v>52</v>
      </c>
      <c r="P139" s="2" t="s">
        <v>52</v>
      </c>
      <c r="Q139" s="2" t="s">
        <v>284</v>
      </c>
      <c r="R139" s="2" t="s">
        <v>64</v>
      </c>
      <c r="S139" s="2" t="s">
        <v>64</v>
      </c>
      <c r="T139" s="2" t="s">
        <v>63</v>
      </c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2" t="s">
        <v>52</v>
      </c>
      <c r="AS139" s="2" t="s">
        <v>52</v>
      </c>
      <c r="AT139" s="3"/>
      <c r="AU139" s="2" t="s">
        <v>308</v>
      </c>
      <c r="AV139" s="3">
        <v>140</v>
      </c>
    </row>
    <row r="140" spans="1:48" ht="30" customHeight="1">
      <c r="A140" s="8" t="s">
        <v>309</v>
      </c>
      <c r="B140" s="8" t="s">
        <v>310</v>
      </c>
      <c r="C140" s="8" t="s">
        <v>110</v>
      </c>
      <c r="D140" s="9">
        <v>14</v>
      </c>
      <c r="E140" s="11">
        <v>150000</v>
      </c>
      <c r="F140" s="11">
        <f t="shared" si="18"/>
        <v>2100000</v>
      </c>
      <c r="G140" s="11">
        <f>TRUNC(단가대비표!P89,0)</f>
        <v>0</v>
      </c>
      <c r="H140" s="11">
        <f t="shared" si="19"/>
        <v>0</v>
      </c>
      <c r="I140" s="11">
        <f>TRUNC(단가대비표!V89,0)</f>
        <v>0</v>
      </c>
      <c r="J140" s="11">
        <f t="shared" si="20"/>
        <v>0</v>
      </c>
      <c r="K140" s="11">
        <f t="shared" si="21"/>
        <v>150000</v>
      </c>
      <c r="L140" s="11">
        <f t="shared" si="22"/>
        <v>2100000</v>
      </c>
      <c r="M140" s="8" t="s">
        <v>311</v>
      </c>
      <c r="N140" s="2" t="s">
        <v>312</v>
      </c>
      <c r="O140" s="2" t="s">
        <v>52</v>
      </c>
      <c r="P140" s="2" t="s">
        <v>52</v>
      </c>
      <c r="Q140" s="2" t="s">
        <v>284</v>
      </c>
      <c r="R140" s="2" t="s">
        <v>64</v>
      </c>
      <c r="S140" s="2" t="s">
        <v>64</v>
      </c>
      <c r="T140" s="2" t="s">
        <v>63</v>
      </c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2" t="s">
        <v>52</v>
      </c>
      <c r="AS140" s="2" t="s">
        <v>52</v>
      </c>
      <c r="AT140" s="3"/>
      <c r="AU140" s="2" t="s">
        <v>313</v>
      </c>
      <c r="AV140" s="3">
        <v>141</v>
      </c>
    </row>
    <row r="141" spans="1:48" ht="30" customHeight="1">
      <c r="A141" s="8" t="s">
        <v>314</v>
      </c>
      <c r="B141" s="8" t="s">
        <v>315</v>
      </c>
      <c r="C141" s="8" t="s">
        <v>110</v>
      </c>
      <c r="D141" s="9">
        <v>2</v>
      </c>
      <c r="E141" s="11">
        <v>160000</v>
      </c>
      <c r="F141" s="11">
        <f t="shared" si="18"/>
        <v>320000</v>
      </c>
      <c r="G141" s="11">
        <f>TRUNC(단가대비표!P90,0)</f>
        <v>0</v>
      </c>
      <c r="H141" s="11">
        <f t="shared" si="19"/>
        <v>0</v>
      </c>
      <c r="I141" s="11">
        <f>TRUNC(단가대비표!V90,0)</f>
        <v>0</v>
      </c>
      <c r="J141" s="11">
        <f t="shared" si="20"/>
        <v>0</v>
      </c>
      <c r="K141" s="11">
        <f t="shared" si="21"/>
        <v>160000</v>
      </c>
      <c r="L141" s="11">
        <f t="shared" si="22"/>
        <v>320000</v>
      </c>
      <c r="M141" s="8" t="s">
        <v>316</v>
      </c>
      <c r="N141" s="2" t="s">
        <v>317</v>
      </c>
      <c r="O141" s="2" t="s">
        <v>52</v>
      </c>
      <c r="P141" s="2" t="s">
        <v>52</v>
      </c>
      <c r="Q141" s="2" t="s">
        <v>284</v>
      </c>
      <c r="R141" s="2" t="s">
        <v>64</v>
      </c>
      <c r="S141" s="2" t="s">
        <v>64</v>
      </c>
      <c r="T141" s="2" t="s">
        <v>63</v>
      </c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2" t="s">
        <v>52</v>
      </c>
      <c r="AS141" s="2" t="s">
        <v>52</v>
      </c>
      <c r="AT141" s="3"/>
      <c r="AU141" s="2" t="s">
        <v>318</v>
      </c>
      <c r="AV141" s="3">
        <v>142</v>
      </c>
    </row>
    <row r="142" spans="1:48" ht="30" customHeight="1">
      <c r="A142" s="8" t="s">
        <v>319</v>
      </c>
      <c r="B142" s="8" t="s">
        <v>320</v>
      </c>
      <c r="C142" s="8" t="s">
        <v>110</v>
      </c>
      <c r="D142" s="9">
        <v>2</v>
      </c>
      <c r="E142" s="11">
        <v>110000</v>
      </c>
      <c r="F142" s="11">
        <f t="shared" si="18"/>
        <v>220000</v>
      </c>
      <c r="G142" s="11">
        <f>TRUNC(단가대비표!P91,0)</f>
        <v>0</v>
      </c>
      <c r="H142" s="11">
        <f t="shared" si="19"/>
        <v>0</v>
      </c>
      <c r="I142" s="11">
        <f>TRUNC(단가대비표!V91,0)</f>
        <v>0</v>
      </c>
      <c r="J142" s="11">
        <f t="shared" si="20"/>
        <v>0</v>
      </c>
      <c r="K142" s="11">
        <f t="shared" si="21"/>
        <v>110000</v>
      </c>
      <c r="L142" s="11">
        <f t="shared" si="22"/>
        <v>220000</v>
      </c>
      <c r="M142" s="8" t="s">
        <v>321</v>
      </c>
      <c r="N142" s="2" t="s">
        <v>322</v>
      </c>
      <c r="O142" s="2" t="s">
        <v>52</v>
      </c>
      <c r="P142" s="2" t="s">
        <v>52</v>
      </c>
      <c r="Q142" s="2" t="s">
        <v>284</v>
      </c>
      <c r="R142" s="2" t="s">
        <v>64</v>
      </c>
      <c r="S142" s="2" t="s">
        <v>64</v>
      </c>
      <c r="T142" s="2" t="s">
        <v>63</v>
      </c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2" t="s">
        <v>52</v>
      </c>
      <c r="AS142" s="2" t="s">
        <v>52</v>
      </c>
      <c r="AT142" s="3"/>
      <c r="AU142" s="2" t="s">
        <v>323</v>
      </c>
      <c r="AV142" s="3">
        <v>143</v>
      </c>
    </row>
    <row r="143" spans="1:48" ht="30" customHeight="1">
      <c r="A143" s="8" t="s">
        <v>324</v>
      </c>
      <c r="B143" s="8" t="s">
        <v>325</v>
      </c>
      <c r="C143" s="8" t="s">
        <v>110</v>
      </c>
      <c r="D143" s="9">
        <v>2</v>
      </c>
      <c r="E143" s="11">
        <v>120000</v>
      </c>
      <c r="F143" s="11">
        <f t="shared" si="18"/>
        <v>240000</v>
      </c>
      <c r="G143" s="11">
        <f>TRUNC(단가대비표!P92,0)</f>
        <v>0</v>
      </c>
      <c r="H143" s="11">
        <f t="shared" si="19"/>
        <v>0</v>
      </c>
      <c r="I143" s="11">
        <f>TRUNC(단가대비표!V92,0)</f>
        <v>0</v>
      </c>
      <c r="J143" s="11">
        <f t="shared" si="20"/>
        <v>0</v>
      </c>
      <c r="K143" s="11">
        <f t="shared" si="21"/>
        <v>120000</v>
      </c>
      <c r="L143" s="11">
        <f t="shared" si="22"/>
        <v>240000</v>
      </c>
      <c r="M143" s="8" t="s">
        <v>326</v>
      </c>
      <c r="N143" s="2" t="s">
        <v>327</v>
      </c>
      <c r="O143" s="2" t="s">
        <v>52</v>
      </c>
      <c r="P143" s="2" t="s">
        <v>52</v>
      </c>
      <c r="Q143" s="2" t="s">
        <v>284</v>
      </c>
      <c r="R143" s="2" t="s">
        <v>64</v>
      </c>
      <c r="S143" s="2" t="s">
        <v>64</v>
      </c>
      <c r="T143" s="2" t="s">
        <v>63</v>
      </c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2" t="s">
        <v>52</v>
      </c>
      <c r="AS143" s="2" t="s">
        <v>52</v>
      </c>
      <c r="AT143" s="3"/>
      <c r="AU143" s="2" t="s">
        <v>328</v>
      </c>
      <c r="AV143" s="3">
        <v>144</v>
      </c>
    </row>
    <row r="144" spans="1:48" ht="30" customHeight="1">
      <c r="A144" s="8" t="s">
        <v>329</v>
      </c>
      <c r="B144" s="8" t="s">
        <v>330</v>
      </c>
      <c r="C144" s="8" t="s">
        <v>110</v>
      </c>
      <c r="D144" s="9">
        <v>2</v>
      </c>
      <c r="E144" s="11">
        <v>150000</v>
      </c>
      <c r="F144" s="11">
        <f t="shared" si="18"/>
        <v>300000</v>
      </c>
      <c r="G144" s="11">
        <f>TRUNC(단가대비표!P93,0)</f>
        <v>0</v>
      </c>
      <c r="H144" s="11">
        <f t="shared" si="19"/>
        <v>0</v>
      </c>
      <c r="I144" s="11">
        <f>TRUNC(단가대비표!V93,0)</f>
        <v>0</v>
      </c>
      <c r="J144" s="11">
        <f t="shared" si="20"/>
        <v>0</v>
      </c>
      <c r="K144" s="11">
        <f t="shared" si="21"/>
        <v>150000</v>
      </c>
      <c r="L144" s="11">
        <f t="shared" si="22"/>
        <v>300000</v>
      </c>
      <c r="M144" s="8" t="s">
        <v>331</v>
      </c>
      <c r="N144" s="2" t="s">
        <v>332</v>
      </c>
      <c r="O144" s="2" t="s">
        <v>52</v>
      </c>
      <c r="P144" s="2" t="s">
        <v>52</v>
      </c>
      <c r="Q144" s="2" t="s">
        <v>284</v>
      </c>
      <c r="R144" s="2" t="s">
        <v>64</v>
      </c>
      <c r="S144" s="2" t="s">
        <v>64</v>
      </c>
      <c r="T144" s="2" t="s">
        <v>63</v>
      </c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2" t="s">
        <v>52</v>
      </c>
      <c r="AS144" s="2" t="s">
        <v>52</v>
      </c>
      <c r="AT144" s="3"/>
      <c r="AU144" s="2" t="s">
        <v>333</v>
      </c>
      <c r="AV144" s="3">
        <v>145</v>
      </c>
    </row>
    <row r="145" spans="1:48" ht="30" customHeight="1">
      <c r="A145" s="8" t="s">
        <v>334</v>
      </c>
      <c r="B145" s="8" t="s">
        <v>335</v>
      </c>
      <c r="C145" s="8" t="s">
        <v>110</v>
      </c>
      <c r="D145" s="9">
        <v>1</v>
      </c>
      <c r="E145" s="11">
        <f>TRUNC(단가대비표!O94,0)</f>
        <v>160000</v>
      </c>
      <c r="F145" s="11">
        <f t="shared" si="18"/>
        <v>160000</v>
      </c>
      <c r="G145" s="11">
        <f>TRUNC(단가대비표!P94,0)</f>
        <v>0</v>
      </c>
      <c r="H145" s="11">
        <f t="shared" si="19"/>
        <v>0</v>
      </c>
      <c r="I145" s="11">
        <f>TRUNC(단가대비표!V94,0)</f>
        <v>0</v>
      </c>
      <c r="J145" s="11">
        <f t="shared" si="20"/>
        <v>0</v>
      </c>
      <c r="K145" s="11">
        <f t="shared" si="21"/>
        <v>160000</v>
      </c>
      <c r="L145" s="11">
        <f t="shared" si="22"/>
        <v>160000</v>
      </c>
      <c r="M145" s="8" t="s">
        <v>336</v>
      </c>
      <c r="N145" s="2" t="s">
        <v>337</v>
      </c>
      <c r="O145" s="2" t="s">
        <v>52</v>
      </c>
      <c r="P145" s="2" t="s">
        <v>52</v>
      </c>
      <c r="Q145" s="2" t="s">
        <v>284</v>
      </c>
      <c r="R145" s="2" t="s">
        <v>64</v>
      </c>
      <c r="S145" s="2" t="s">
        <v>64</v>
      </c>
      <c r="T145" s="2" t="s">
        <v>63</v>
      </c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2" t="s">
        <v>52</v>
      </c>
      <c r="AS145" s="2" t="s">
        <v>52</v>
      </c>
      <c r="AT145" s="3"/>
      <c r="AU145" s="2" t="s">
        <v>338</v>
      </c>
      <c r="AV145" s="3">
        <v>146</v>
      </c>
    </row>
    <row r="146" spans="1:48" ht="30" customHeight="1">
      <c r="A146" s="8" t="s">
        <v>339</v>
      </c>
      <c r="B146" s="8" t="s">
        <v>340</v>
      </c>
      <c r="C146" s="8" t="s">
        <v>110</v>
      </c>
      <c r="D146" s="9">
        <v>2</v>
      </c>
      <c r="E146" s="11">
        <f>TRUNC(단가대비표!O95,0)</f>
        <v>62000</v>
      </c>
      <c r="F146" s="11">
        <f t="shared" si="18"/>
        <v>124000</v>
      </c>
      <c r="G146" s="11">
        <f>TRUNC(단가대비표!P95,0)</f>
        <v>0</v>
      </c>
      <c r="H146" s="11">
        <f t="shared" si="19"/>
        <v>0</v>
      </c>
      <c r="I146" s="11">
        <f>TRUNC(단가대비표!V95,0)</f>
        <v>0</v>
      </c>
      <c r="J146" s="11">
        <f t="shared" si="20"/>
        <v>0</v>
      </c>
      <c r="K146" s="11">
        <f t="shared" si="21"/>
        <v>62000</v>
      </c>
      <c r="L146" s="11">
        <f t="shared" si="22"/>
        <v>124000</v>
      </c>
      <c r="M146" s="8" t="s">
        <v>341</v>
      </c>
      <c r="N146" s="2" t="s">
        <v>342</v>
      </c>
      <c r="O146" s="2" t="s">
        <v>52</v>
      </c>
      <c r="P146" s="2" t="s">
        <v>52</v>
      </c>
      <c r="Q146" s="2" t="s">
        <v>284</v>
      </c>
      <c r="R146" s="2" t="s">
        <v>64</v>
      </c>
      <c r="S146" s="2" t="s">
        <v>64</v>
      </c>
      <c r="T146" s="2" t="s">
        <v>63</v>
      </c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2" t="s">
        <v>52</v>
      </c>
      <c r="AS146" s="2" t="s">
        <v>52</v>
      </c>
      <c r="AT146" s="3"/>
      <c r="AU146" s="2" t="s">
        <v>343</v>
      </c>
      <c r="AV146" s="3">
        <v>147</v>
      </c>
    </row>
    <row r="147" spans="1:48" ht="30" customHeight="1">
      <c r="A147" s="8" t="s">
        <v>339</v>
      </c>
      <c r="B147" s="8" t="s">
        <v>344</v>
      </c>
      <c r="C147" s="8" t="s">
        <v>110</v>
      </c>
      <c r="D147" s="9">
        <v>1</v>
      </c>
      <c r="E147" s="11">
        <f>TRUNC(단가대비표!O96,0)</f>
        <v>60000</v>
      </c>
      <c r="F147" s="11">
        <f t="shared" si="18"/>
        <v>60000</v>
      </c>
      <c r="G147" s="11">
        <f>TRUNC(단가대비표!P96,0)</f>
        <v>0</v>
      </c>
      <c r="H147" s="11">
        <f t="shared" si="19"/>
        <v>0</v>
      </c>
      <c r="I147" s="11">
        <f>TRUNC(단가대비표!V96,0)</f>
        <v>0</v>
      </c>
      <c r="J147" s="11">
        <f t="shared" si="20"/>
        <v>0</v>
      </c>
      <c r="K147" s="11">
        <f t="shared" si="21"/>
        <v>60000</v>
      </c>
      <c r="L147" s="11">
        <f t="shared" si="22"/>
        <v>60000</v>
      </c>
      <c r="M147" s="8" t="s">
        <v>345</v>
      </c>
      <c r="N147" s="2" t="s">
        <v>346</v>
      </c>
      <c r="O147" s="2" t="s">
        <v>52</v>
      </c>
      <c r="P147" s="2" t="s">
        <v>52</v>
      </c>
      <c r="Q147" s="2" t="s">
        <v>284</v>
      </c>
      <c r="R147" s="2" t="s">
        <v>64</v>
      </c>
      <c r="S147" s="2" t="s">
        <v>64</v>
      </c>
      <c r="T147" s="2" t="s">
        <v>63</v>
      </c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2" t="s">
        <v>52</v>
      </c>
      <c r="AS147" s="2" t="s">
        <v>52</v>
      </c>
      <c r="AT147" s="3"/>
      <c r="AU147" s="2" t="s">
        <v>347</v>
      </c>
      <c r="AV147" s="3">
        <v>148</v>
      </c>
    </row>
    <row r="148" spans="1:48" ht="30" customHeight="1">
      <c r="A148" s="8" t="s">
        <v>348</v>
      </c>
      <c r="B148" s="8" t="s">
        <v>349</v>
      </c>
      <c r="C148" s="8" t="s">
        <v>110</v>
      </c>
      <c r="D148" s="9">
        <v>1</v>
      </c>
      <c r="E148" s="11">
        <f>TRUNC(단가대비표!O97,0)</f>
        <v>25000</v>
      </c>
      <c r="F148" s="11">
        <f t="shared" si="18"/>
        <v>25000</v>
      </c>
      <c r="G148" s="11">
        <f>TRUNC(단가대비표!P97,0)</f>
        <v>0</v>
      </c>
      <c r="H148" s="11">
        <f t="shared" si="19"/>
        <v>0</v>
      </c>
      <c r="I148" s="11">
        <f>TRUNC(단가대비표!V97,0)</f>
        <v>0</v>
      </c>
      <c r="J148" s="11">
        <f t="shared" si="20"/>
        <v>0</v>
      </c>
      <c r="K148" s="11">
        <f t="shared" si="21"/>
        <v>25000</v>
      </c>
      <c r="L148" s="11">
        <f t="shared" si="22"/>
        <v>25000</v>
      </c>
      <c r="M148" s="8" t="s">
        <v>350</v>
      </c>
      <c r="N148" s="2" t="s">
        <v>351</v>
      </c>
      <c r="O148" s="2" t="s">
        <v>52</v>
      </c>
      <c r="P148" s="2" t="s">
        <v>52</v>
      </c>
      <c r="Q148" s="2" t="s">
        <v>284</v>
      </c>
      <c r="R148" s="2" t="s">
        <v>64</v>
      </c>
      <c r="S148" s="2" t="s">
        <v>64</v>
      </c>
      <c r="T148" s="2" t="s">
        <v>63</v>
      </c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2" t="s">
        <v>52</v>
      </c>
      <c r="AS148" s="2" t="s">
        <v>52</v>
      </c>
      <c r="AT148" s="3"/>
      <c r="AU148" s="2" t="s">
        <v>352</v>
      </c>
      <c r="AV148" s="3">
        <v>149</v>
      </c>
    </row>
    <row r="149" spans="1:48" ht="30" customHeight="1">
      <c r="A149" s="8" t="s">
        <v>353</v>
      </c>
      <c r="B149" s="8" t="s">
        <v>349</v>
      </c>
      <c r="C149" s="8" t="s">
        <v>110</v>
      </c>
      <c r="D149" s="9">
        <v>2</v>
      </c>
      <c r="E149" s="11">
        <f>TRUNC(단가대비표!O98,0)</f>
        <v>16000</v>
      </c>
      <c r="F149" s="11">
        <f t="shared" si="18"/>
        <v>32000</v>
      </c>
      <c r="G149" s="11">
        <f>TRUNC(단가대비표!P98,0)</f>
        <v>0</v>
      </c>
      <c r="H149" s="11">
        <f t="shared" si="19"/>
        <v>0</v>
      </c>
      <c r="I149" s="11">
        <f>TRUNC(단가대비표!V98,0)</f>
        <v>0</v>
      </c>
      <c r="J149" s="11">
        <f t="shared" si="20"/>
        <v>0</v>
      </c>
      <c r="K149" s="11">
        <f t="shared" si="21"/>
        <v>16000</v>
      </c>
      <c r="L149" s="11">
        <f t="shared" si="22"/>
        <v>32000</v>
      </c>
      <c r="M149" s="8" t="s">
        <v>354</v>
      </c>
      <c r="N149" s="2" t="s">
        <v>355</v>
      </c>
      <c r="O149" s="2" t="s">
        <v>52</v>
      </c>
      <c r="P149" s="2" t="s">
        <v>52</v>
      </c>
      <c r="Q149" s="2" t="s">
        <v>284</v>
      </c>
      <c r="R149" s="2" t="s">
        <v>64</v>
      </c>
      <c r="S149" s="2" t="s">
        <v>64</v>
      </c>
      <c r="T149" s="2" t="s">
        <v>63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356</v>
      </c>
      <c r="AV149" s="3">
        <v>150</v>
      </c>
    </row>
    <row r="150" spans="1:48" ht="30" customHeight="1">
      <c r="A150" s="8" t="s">
        <v>357</v>
      </c>
      <c r="B150" s="8" t="s">
        <v>358</v>
      </c>
      <c r="C150" s="8" t="s">
        <v>110</v>
      </c>
      <c r="D150" s="9">
        <v>6</v>
      </c>
      <c r="E150" s="11">
        <f>TRUNC(단가대비표!O99,0)</f>
        <v>60000</v>
      </c>
      <c r="F150" s="11">
        <f t="shared" si="18"/>
        <v>360000</v>
      </c>
      <c r="G150" s="11">
        <f>TRUNC(단가대비표!P99,0)</f>
        <v>0</v>
      </c>
      <c r="H150" s="11">
        <f t="shared" si="19"/>
        <v>0</v>
      </c>
      <c r="I150" s="11">
        <f>TRUNC(단가대비표!V99,0)</f>
        <v>0</v>
      </c>
      <c r="J150" s="11">
        <f t="shared" si="20"/>
        <v>0</v>
      </c>
      <c r="K150" s="11">
        <f t="shared" si="21"/>
        <v>60000</v>
      </c>
      <c r="L150" s="11">
        <f t="shared" si="22"/>
        <v>360000</v>
      </c>
      <c r="M150" s="8" t="s">
        <v>359</v>
      </c>
      <c r="N150" s="2" t="s">
        <v>360</v>
      </c>
      <c r="O150" s="2" t="s">
        <v>52</v>
      </c>
      <c r="P150" s="2" t="s">
        <v>52</v>
      </c>
      <c r="Q150" s="2" t="s">
        <v>284</v>
      </c>
      <c r="R150" s="2" t="s">
        <v>64</v>
      </c>
      <c r="S150" s="2" t="s">
        <v>64</v>
      </c>
      <c r="T150" s="2" t="s">
        <v>63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52</v>
      </c>
      <c r="AS150" s="2" t="s">
        <v>52</v>
      </c>
      <c r="AT150" s="3"/>
      <c r="AU150" s="2" t="s">
        <v>361</v>
      </c>
      <c r="AV150" s="3">
        <v>151</v>
      </c>
    </row>
    <row r="151" spans="1:48" ht="30" customHeight="1">
      <c r="A151" s="8" t="s">
        <v>357</v>
      </c>
      <c r="B151" s="8" t="s">
        <v>362</v>
      </c>
      <c r="C151" s="8" t="s">
        <v>110</v>
      </c>
      <c r="D151" s="9">
        <v>9</v>
      </c>
      <c r="E151" s="11">
        <f>TRUNC(단가대비표!O100,0)</f>
        <v>63000</v>
      </c>
      <c r="F151" s="11">
        <f t="shared" si="18"/>
        <v>567000</v>
      </c>
      <c r="G151" s="11">
        <f>TRUNC(단가대비표!P100,0)</f>
        <v>0</v>
      </c>
      <c r="H151" s="11">
        <f t="shared" si="19"/>
        <v>0</v>
      </c>
      <c r="I151" s="11">
        <f>TRUNC(단가대비표!V100,0)</f>
        <v>0</v>
      </c>
      <c r="J151" s="11">
        <f t="shared" si="20"/>
        <v>0</v>
      </c>
      <c r="K151" s="11">
        <f t="shared" si="21"/>
        <v>63000</v>
      </c>
      <c r="L151" s="11">
        <f t="shared" si="22"/>
        <v>567000</v>
      </c>
      <c r="M151" s="8" t="s">
        <v>363</v>
      </c>
      <c r="N151" s="2" t="s">
        <v>364</v>
      </c>
      <c r="O151" s="2" t="s">
        <v>52</v>
      </c>
      <c r="P151" s="2" t="s">
        <v>52</v>
      </c>
      <c r="Q151" s="2" t="s">
        <v>284</v>
      </c>
      <c r="R151" s="2" t="s">
        <v>64</v>
      </c>
      <c r="S151" s="2" t="s">
        <v>64</v>
      </c>
      <c r="T151" s="2" t="s">
        <v>63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52</v>
      </c>
      <c r="AS151" s="2" t="s">
        <v>52</v>
      </c>
      <c r="AT151" s="3"/>
      <c r="AU151" s="2" t="s">
        <v>365</v>
      </c>
      <c r="AV151" s="3">
        <v>152</v>
      </c>
    </row>
    <row r="152" spans="1:48" ht="30" customHeight="1">
      <c r="A152" s="8" t="s">
        <v>357</v>
      </c>
      <c r="B152" s="8" t="s">
        <v>366</v>
      </c>
      <c r="C152" s="8" t="s">
        <v>110</v>
      </c>
      <c r="D152" s="9">
        <v>2</v>
      </c>
      <c r="E152" s="11">
        <f>TRUNC(단가대비표!O101,0)</f>
        <v>58000</v>
      </c>
      <c r="F152" s="11">
        <f t="shared" si="18"/>
        <v>116000</v>
      </c>
      <c r="G152" s="11">
        <f>TRUNC(단가대비표!P101,0)</f>
        <v>0</v>
      </c>
      <c r="H152" s="11">
        <f t="shared" si="19"/>
        <v>0</v>
      </c>
      <c r="I152" s="11">
        <f>TRUNC(단가대비표!V101,0)</f>
        <v>0</v>
      </c>
      <c r="J152" s="11">
        <f t="shared" si="20"/>
        <v>0</v>
      </c>
      <c r="K152" s="11">
        <f t="shared" si="21"/>
        <v>58000</v>
      </c>
      <c r="L152" s="11">
        <f t="shared" si="22"/>
        <v>116000</v>
      </c>
      <c r="M152" s="8" t="s">
        <v>367</v>
      </c>
      <c r="N152" s="2" t="s">
        <v>368</v>
      </c>
      <c r="O152" s="2" t="s">
        <v>52</v>
      </c>
      <c r="P152" s="2" t="s">
        <v>52</v>
      </c>
      <c r="Q152" s="2" t="s">
        <v>284</v>
      </c>
      <c r="R152" s="2" t="s">
        <v>64</v>
      </c>
      <c r="S152" s="2" t="s">
        <v>64</v>
      </c>
      <c r="T152" s="2" t="s">
        <v>63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52</v>
      </c>
      <c r="AS152" s="2" t="s">
        <v>52</v>
      </c>
      <c r="AT152" s="3"/>
      <c r="AU152" s="2" t="s">
        <v>369</v>
      </c>
      <c r="AV152" s="3">
        <v>153</v>
      </c>
    </row>
    <row r="153" spans="1:48" ht="30" customHeight="1">
      <c r="A153" s="8" t="s">
        <v>370</v>
      </c>
      <c r="B153" s="8" t="s">
        <v>371</v>
      </c>
      <c r="C153" s="8" t="s">
        <v>110</v>
      </c>
      <c r="D153" s="9">
        <v>2</v>
      </c>
      <c r="E153" s="11">
        <f>TRUNC(단가대비표!O108,0)</f>
        <v>28000</v>
      </c>
      <c r="F153" s="11">
        <f t="shared" si="18"/>
        <v>56000</v>
      </c>
      <c r="G153" s="11">
        <f>TRUNC(단가대비표!P108,0)</f>
        <v>0</v>
      </c>
      <c r="H153" s="11">
        <f t="shared" si="19"/>
        <v>0</v>
      </c>
      <c r="I153" s="11">
        <f>TRUNC(단가대비표!V108,0)</f>
        <v>0</v>
      </c>
      <c r="J153" s="11">
        <f t="shared" si="20"/>
        <v>0</v>
      </c>
      <c r="K153" s="11">
        <f t="shared" si="21"/>
        <v>28000</v>
      </c>
      <c r="L153" s="11">
        <f t="shared" si="22"/>
        <v>56000</v>
      </c>
      <c r="M153" s="8" t="s">
        <v>372</v>
      </c>
      <c r="N153" s="2" t="s">
        <v>373</v>
      </c>
      <c r="O153" s="2" t="s">
        <v>52</v>
      </c>
      <c r="P153" s="2" t="s">
        <v>52</v>
      </c>
      <c r="Q153" s="2" t="s">
        <v>284</v>
      </c>
      <c r="R153" s="2" t="s">
        <v>64</v>
      </c>
      <c r="S153" s="2" t="s">
        <v>64</v>
      </c>
      <c r="T153" s="2" t="s">
        <v>63</v>
      </c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2" t="s">
        <v>52</v>
      </c>
      <c r="AS153" s="2" t="s">
        <v>52</v>
      </c>
      <c r="AT153" s="3"/>
      <c r="AU153" s="2" t="s">
        <v>374</v>
      </c>
      <c r="AV153" s="3">
        <v>166</v>
      </c>
    </row>
    <row r="154" spans="1:48" ht="30" customHeight="1">
      <c r="A154" s="8" t="s">
        <v>375</v>
      </c>
      <c r="B154" s="8" t="s">
        <v>371</v>
      </c>
      <c r="C154" s="8" t="s">
        <v>110</v>
      </c>
      <c r="D154" s="9">
        <v>6</v>
      </c>
      <c r="E154" s="11">
        <f>TRUNC(단가대비표!O102,0)</f>
        <v>16000</v>
      </c>
      <c r="F154" s="11">
        <f t="shared" si="18"/>
        <v>96000</v>
      </c>
      <c r="G154" s="11">
        <f>TRUNC(단가대비표!P102,0)</f>
        <v>0</v>
      </c>
      <c r="H154" s="11">
        <f t="shared" si="19"/>
        <v>0</v>
      </c>
      <c r="I154" s="11">
        <f>TRUNC(단가대비표!V102,0)</f>
        <v>0</v>
      </c>
      <c r="J154" s="11">
        <f t="shared" si="20"/>
        <v>0</v>
      </c>
      <c r="K154" s="11">
        <f t="shared" si="21"/>
        <v>16000</v>
      </c>
      <c r="L154" s="11">
        <f t="shared" si="22"/>
        <v>96000</v>
      </c>
      <c r="M154" s="8" t="s">
        <v>376</v>
      </c>
      <c r="N154" s="2" t="s">
        <v>377</v>
      </c>
      <c r="O154" s="2" t="s">
        <v>52</v>
      </c>
      <c r="P154" s="2" t="s">
        <v>52</v>
      </c>
      <c r="Q154" s="2" t="s">
        <v>284</v>
      </c>
      <c r="R154" s="2" t="s">
        <v>64</v>
      </c>
      <c r="S154" s="2" t="s">
        <v>64</v>
      </c>
      <c r="T154" s="2" t="s">
        <v>63</v>
      </c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2" t="s">
        <v>52</v>
      </c>
      <c r="AS154" s="2" t="s">
        <v>52</v>
      </c>
      <c r="AT154" s="3"/>
      <c r="AU154" s="2" t="s">
        <v>378</v>
      </c>
      <c r="AV154" s="3">
        <v>154</v>
      </c>
    </row>
    <row r="155" spans="1:48" ht="30" customHeight="1">
      <c r="A155" s="8" t="s">
        <v>357</v>
      </c>
      <c r="B155" s="8" t="s">
        <v>379</v>
      </c>
      <c r="C155" s="8" t="s">
        <v>110</v>
      </c>
      <c r="D155" s="9">
        <v>3</v>
      </c>
      <c r="E155" s="11">
        <f>TRUNC(단가대비표!O112,0)</f>
        <v>57000</v>
      </c>
      <c r="F155" s="11">
        <f t="shared" si="18"/>
        <v>171000</v>
      </c>
      <c r="G155" s="11">
        <f>TRUNC(단가대비표!P112,0)</f>
        <v>0</v>
      </c>
      <c r="H155" s="11">
        <f t="shared" si="19"/>
        <v>0</v>
      </c>
      <c r="I155" s="11">
        <f>TRUNC(단가대비표!V112,0)</f>
        <v>0</v>
      </c>
      <c r="J155" s="11">
        <f t="shared" si="20"/>
        <v>0</v>
      </c>
      <c r="K155" s="11">
        <f t="shared" si="21"/>
        <v>57000</v>
      </c>
      <c r="L155" s="11">
        <f t="shared" si="22"/>
        <v>171000</v>
      </c>
      <c r="M155" s="8" t="s">
        <v>380</v>
      </c>
      <c r="N155" s="2" t="s">
        <v>381</v>
      </c>
      <c r="O155" s="2" t="s">
        <v>52</v>
      </c>
      <c r="P155" s="2" t="s">
        <v>52</v>
      </c>
      <c r="Q155" s="2" t="s">
        <v>284</v>
      </c>
      <c r="R155" s="2" t="s">
        <v>64</v>
      </c>
      <c r="S155" s="2" t="s">
        <v>64</v>
      </c>
      <c r="T155" s="2" t="s">
        <v>63</v>
      </c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2" t="s">
        <v>52</v>
      </c>
      <c r="AS155" s="2" t="s">
        <v>52</v>
      </c>
      <c r="AT155" s="3"/>
      <c r="AU155" s="2" t="s">
        <v>382</v>
      </c>
      <c r="AV155" s="3">
        <v>170</v>
      </c>
    </row>
    <row r="156" spans="1:48" ht="30" customHeight="1">
      <c r="A156" s="8" t="s">
        <v>357</v>
      </c>
      <c r="B156" s="8" t="s">
        <v>383</v>
      </c>
      <c r="C156" s="8" t="s">
        <v>110</v>
      </c>
      <c r="D156" s="9">
        <v>3</v>
      </c>
      <c r="E156" s="11">
        <f>TRUNC(단가대비표!O104,0)</f>
        <v>56000</v>
      </c>
      <c r="F156" s="11">
        <f t="shared" si="18"/>
        <v>168000</v>
      </c>
      <c r="G156" s="11">
        <f>TRUNC(단가대비표!P104,0)</f>
        <v>0</v>
      </c>
      <c r="H156" s="11">
        <f t="shared" si="19"/>
        <v>0</v>
      </c>
      <c r="I156" s="11">
        <f>TRUNC(단가대비표!V104,0)</f>
        <v>0</v>
      </c>
      <c r="J156" s="11">
        <f t="shared" si="20"/>
        <v>0</v>
      </c>
      <c r="K156" s="11">
        <f t="shared" si="21"/>
        <v>56000</v>
      </c>
      <c r="L156" s="11">
        <f t="shared" si="22"/>
        <v>168000</v>
      </c>
      <c r="M156" s="8" t="s">
        <v>384</v>
      </c>
      <c r="N156" s="2" t="s">
        <v>385</v>
      </c>
      <c r="O156" s="2" t="s">
        <v>52</v>
      </c>
      <c r="P156" s="2" t="s">
        <v>52</v>
      </c>
      <c r="Q156" s="2" t="s">
        <v>284</v>
      </c>
      <c r="R156" s="2" t="s">
        <v>64</v>
      </c>
      <c r="S156" s="2" t="s">
        <v>64</v>
      </c>
      <c r="T156" s="2" t="s">
        <v>63</v>
      </c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2" t="s">
        <v>52</v>
      </c>
      <c r="AS156" s="2" t="s">
        <v>52</v>
      </c>
      <c r="AT156" s="3"/>
      <c r="AU156" s="2" t="s">
        <v>386</v>
      </c>
      <c r="AV156" s="3">
        <v>156</v>
      </c>
    </row>
    <row r="157" spans="1:48" ht="30" customHeight="1">
      <c r="A157" s="8" t="s">
        <v>357</v>
      </c>
      <c r="B157" s="8" t="s">
        <v>387</v>
      </c>
      <c r="C157" s="8" t="s">
        <v>110</v>
      </c>
      <c r="D157" s="9">
        <v>1</v>
      </c>
      <c r="E157" s="11">
        <f>TRUNC(단가대비표!O109,0)</f>
        <v>55000</v>
      </c>
      <c r="F157" s="11">
        <f t="shared" si="18"/>
        <v>55000</v>
      </c>
      <c r="G157" s="11">
        <f>TRUNC(단가대비표!P109,0)</f>
        <v>0</v>
      </c>
      <c r="H157" s="11">
        <f t="shared" si="19"/>
        <v>0</v>
      </c>
      <c r="I157" s="11">
        <f>TRUNC(단가대비표!V109,0)</f>
        <v>0</v>
      </c>
      <c r="J157" s="11">
        <f t="shared" si="20"/>
        <v>0</v>
      </c>
      <c r="K157" s="11">
        <f t="shared" si="21"/>
        <v>55000</v>
      </c>
      <c r="L157" s="11">
        <f t="shared" si="22"/>
        <v>55000</v>
      </c>
      <c r="M157" s="8" t="s">
        <v>388</v>
      </c>
      <c r="N157" s="2" t="s">
        <v>389</v>
      </c>
      <c r="O157" s="2" t="s">
        <v>52</v>
      </c>
      <c r="P157" s="2" t="s">
        <v>52</v>
      </c>
      <c r="Q157" s="2" t="s">
        <v>284</v>
      </c>
      <c r="R157" s="2" t="s">
        <v>64</v>
      </c>
      <c r="S157" s="2" t="s">
        <v>64</v>
      </c>
      <c r="T157" s="2" t="s">
        <v>63</v>
      </c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2" t="s">
        <v>52</v>
      </c>
      <c r="AS157" s="2" t="s">
        <v>52</v>
      </c>
      <c r="AT157" s="3"/>
      <c r="AU157" s="2" t="s">
        <v>390</v>
      </c>
      <c r="AV157" s="3">
        <v>167</v>
      </c>
    </row>
    <row r="158" spans="1:48" ht="30" customHeight="1">
      <c r="A158" s="8" t="s">
        <v>370</v>
      </c>
      <c r="B158" s="8" t="s">
        <v>391</v>
      </c>
      <c r="C158" s="8" t="s">
        <v>110</v>
      </c>
      <c r="D158" s="9">
        <v>1</v>
      </c>
      <c r="E158" s="11">
        <f>TRUNC(단가대비표!O105,0)</f>
        <v>27000</v>
      </c>
      <c r="F158" s="11">
        <f t="shared" si="18"/>
        <v>27000</v>
      </c>
      <c r="G158" s="11">
        <f>TRUNC(단가대비표!P105,0)</f>
        <v>0</v>
      </c>
      <c r="H158" s="11">
        <f t="shared" si="19"/>
        <v>0</v>
      </c>
      <c r="I158" s="11">
        <f>TRUNC(단가대비표!V105,0)</f>
        <v>0</v>
      </c>
      <c r="J158" s="11">
        <f t="shared" si="20"/>
        <v>0</v>
      </c>
      <c r="K158" s="11">
        <f t="shared" si="21"/>
        <v>27000</v>
      </c>
      <c r="L158" s="11">
        <f t="shared" si="22"/>
        <v>27000</v>
      </c>
      <c r="M158" s="8" t="s">
        <v>392</v>
      </c>
      <c r="N158" s="2" t="s">
        <v>393</v>
      </c>
      <c r="O158" s="2" t="s">
        <v>52</v>
      </c>
      <c r="P158" s="2" t="s">
        <v>52</v>
      </c>
      <c r="Q158" s="2" t="s">
        <v>284</v>
      </c>
      <c r="R158" s="2" t="s">
        <v>64</v>
      </c>
      <c r="S158" s="2" t="s">
        <v>64</v>
      </c>
      <c r="T158" s="2" t="s">
        <v>63</v>
      </c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2" t="s">
        <v>52</v>
      </c>
      <c r="AS158" s="2" t="s">
        <v>52</v>
      </c>
      <c r="AT158" s="3"/>
      <c r="AU158" s="2" t="s">
        <v>394</v>
      </c>
      <c r="AV158" s="3">
        <v>157</v>
      </c>
    </row>
    <row r="159" spans="1:48" ht="30" customHeight="1">
      <c r="A159" s="8" t="s">
        <v>375</v>
      </c>
      <c r="B159" s="8" t="s">
        <v>391</v>
      </c>
      <c r="C159" s="8" t="s">
        <v>110</v>
      </c>
      <c r="D159" s="9">
        <v>2</v>
      </c>
      <c r="E159" s="11">
        <f>TRUNC(단가대비표!O110,0)</f>
        <v>16000</v>
      </c>
      <c r="F159" s="11">
        <f t="shared" si="18"/>
        <v>32000</v>
      </c>
      <c r="G159" s="11">
        <f>TRUNC(단가대비표!P110,0)</f>
        <v>0</v>
      </c>
      <c r="H159" s="11">
        <f t="shared" si="19"/>
        <v>0</v>
      </c>
      <c r="I159" s="11">
        <f>TRUNC(단가대비표!V110,0)</f>
        <v>0</v>
      </c>
      <c r="J159" s="11">
        <f t="shared" si="20"/>
        <v>0</v>
      </c>
      <c r="K159" s="11">
        <f t="shared" si="21"/>
        <v>16000</v>
      </c>
      <c r="L159" s="11">
        <f t="shared" si="22"/>
        <v>32000</v>
      </c>
      <c r="M159" s="8" t="s">
        <v>395</v>
      </c>
      <c r="N159" s="2" t="s">
        <v>396</v>
      </c>
      <c r="O159" s="2" t="s">
        <v>52</v>
      </c>
      <c r="P159" s="2" t="s">
        <v>52</v>
      </c>
      <c r="Q159" s="2" t="s">
        <v>284</v>
      </c>
      <c r="R159" s="2" t="s">
        <v>64</v>
      </c>
      <c r="S159" s="2" t="s">
        <v>64</v>
      </c>
      <c r="T159" s="2" t="s">
        <v>63</v>
      </c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2" t="s">
        <v>52</v>
      </c>
      <c r="AS159" s="2" t="s">
        <v>52</v>
      </c>
      <c r="AT159" s="3"/>
      <c r="AU159" s="2" t="s">
        <v>397</v>
      </c>
      <c r="AV159" s="3">
        <v>168</v>
      </c>
    </row>
    <row r="160" spans="1:48" ht="30" customHeight="1">
      <c r="A160" s="8" t="s">
        <v>357</v>
      </c>
      <c r="B160" s="8" t="s">
        <v>398</v>
      </c>
      <c r="C160" s="8" t="s">
        <v>110</v>
      </c>
      <c r="D160" s="9">
        <v>2</v>
      </c>
      <c r="E160" s="11">
        <f>TRUNC(단가대비표!O106,0)</f>
        <v>100000</v>
      </c>
      <c r="F160" s="11">
        <f t="shared" si="18"/>
        <v>200000</v>
      </c>
      <c r="G160" s="11">
        <f>TRUNC(단가대비표!P106,0)</f>
        <v>0</v>
      </c>
      <c r="H160" s="11">
        <f t="shared" si="19"/>
        <v>0</v>
      </c>
      <c r="I160" s="11">
        <f>TRUNC(단가대비표!V106,0)</f>
        <v>0</v>
      </c>
      <c r="J160" s="11">
        <f t="shared" si="20"/>
        <v>0</v>
      </c>
      <c r="K160" s="11">
        <f t="shared" si="21"/>
        <v>100000</v>
      </c>
      <c r="L160" s="11">
        <f t="shared" si="22"/>
        <v>200000</v>
      </c>
      <c r="M160" s="8" t="s">
        <v>399</v>
      </c>
      <c r="N160" s="2" t="s">
        <v>400</v>
      </c>
      <c r="O160" s="2" t="s">
        <v>52</v>
      </c>
      <c r="P160" s="2" t="s">
        <v>52</v>
      </c>
      <c r="Q160" s="2" t="s">
        <v>284</v>
      </c>
      <c r="R160" s="2" t="s">
        <v>64</v>
      </c>
      <c r="S160" s="2" t="s">
        <v>64</v>
      </c>
      <c r="T160" s="2" t="s">
        <v>63</v>
      </c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2" t="s">
        <v>52</v>
      </c>
      <c r="AS160" s="2" t="s">
        <v>52</v>
      </c>
      <c r="AT160" s="3"/>
      <c r="AU160" s="2" t="s">
        <v>401</v>
      </c>
      <c r="AV160" s="3">
        <v>158</v>
      </c>
    </row>
    <row r="161" spans="1:48" ht="30" customHeight="1">
      <c r="A161" s="8" t="s">
        <v>375</v>
      </c>
      <c r="B161" s="8" t="s">
        <v>402</v>
      </c>
      <c r="C161" s="8" t="s">
        <v>110</v>
      </c>
      <c r="D161" s="9">
        <v>2</v>
      </c>
      <c r="E161" s="11">
        <f>TRUNC(단가대비표!O111,0)</f>
        <v>20000</v>
      </c>
      <c r="F161" s="11">
        <f t="shared" si="18"/>
        <v>40000</v>
      </c>
      <c r="G161" s="11">
        <f>TRUNC(단가대비표!P111,0)</f>
        <v>0</v>
      </c>
      <c r="H161" s="11">
        <f t="shared" si="19"/>
        <v>0</v>
      </c>
      <c r="I161" s="11">
        <f>TRUNC(단가대비표!V111,0)</f>
        <v>0</v>
      </c>
      <c r="J161" s="11">
        <f t="shared" si="20"/>
        <v>0</v>
      </c>
      <c r="K161" s="11">
        <f t="shared" si="21"/>
        <v>20000</v>
      </c>
      <c r="L161" s="11">
        <f t="shared" si="22"/>
        <v>40000</v>
      </c>
      <c r="M161" s="8" t="s">
        <v>403</v>
      </c>
      <c r="N161" s="2" t="s">
        <v>404</v>
      </c>
      <c r="O161" s="2" t="s">
        <v>52</v>
      </c>
      <c r="P161" s="2" t="s">
        <v>52</v>
      </c>
      <c r="Q161" s="2" t="s">
        <v>284</v>
      </c>
      <c r="R161" s="2" t="s">
        <v>64</v>
      </c>
      <c r="S161" s="2" t="s">
        <v>64</v>
      </c>
      <c r="T161" s="2" t="s">
        <v>63</v>
      </c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 t="s">
        <v>52</v>
      </c>
      <c r="AS161" s="2" t="s">
        <v>52</v>
      </c>
      <c r="AT161" s="3"/>
      <c r="AU161" s="2" t="s">
        <v>405</v>
      </c>
      <c r="AV161" s="3">
        <v>169</v>
      </c>
    </row>
    <row r="162" spans="1:48" ht="30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</row>
    <row r="163" spans="1:48" ht="30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</row>
    <row r="164" spans="1:48" ht="30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</row>
    <row r="165" spans="1:48" ht="30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</row>
    <row r="166" spans="1:48" ht="30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</row>
    <row r="167" spans="1:48" ht="30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</row>
    <row r="168" spans="1:48" ht="30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</row>
    <row r="169" spans="1:48" ht="30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</row>
    <row r="170" spans="1:48" ht="30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</row>
    <row r="171" spans="1:48" ht="30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</row>
    <row r="172" spans="1:48" ht="30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</row>
    <row r="173" spans="1:48" ht="30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</row>
    <row r="174" spans="1:48" ht="30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</row>
    <row r="175" spans="1:48" ht="30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</row>
    <row r="176" spans="1:48" ht="30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</row>
    <row r="177" spans="1:48" ht="30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</row>
    <row r="178" spans="1:48" ht="30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</row>
    <row r="179" spans="1:48" ht="30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</row>
    <row r="180" spans="1:48" ht="30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</row>
    <row r="181" spans="1:48" ht="30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</row>
    <row r="182" spans="1:48" ht="30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</row>
    <row r="183" spans="1:48" ht="30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</row>
    <row r="184" spans="1:48" ht="30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</row>
    <row r="185" spans="1:48" ht="30" customHeight="1">
      <c r="A185" s="8" t="s">
        <v>80</v>
      </c>
      <c r="B185" s="9"/>
      <c r="C185" s="9"/>
      <c r="D185" s="9"/>
      <c r="E185" s="9"/>
      <c r="F185" s="11">
        <f>SUM(F135:F184)</f>
        <v>26249000</v>
      </c>
      <c r="G185" s="9"/>
      <c r="H185" s="11">
        <f>SUM(H135:H184)</f>
        <v>0</v>
      </c>
      <c r="I185" s="9"/>
      <c r="J185" s="11">
        <f>SUM(J135:J184)</f>
        <v>0</v>
      </c>
      <c r="K185" s="9"/>
      <c r="L185" s="11">
        <f>SUM(L135:L184)</f>
        <v>26249000</v>
      </c>
      <c r="M185" s="9"/>
      <c r="N185" t="s">
        <v>81</v>
      </c>
    </row>
    <row r="186" spans="1:48" ht="30" customHeight="1">
      <c r="A186" s="8" t="s">
        <v>406</v>
      </c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3"/>
      <c r="O186" s="3"/>
      <c r="P186" s="3"/>
      <c r="Q186" s="2" t="s">
        <v>407</v>
      </c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</row>
    <row r="187" spans="1:48" ht="30" customHeight="1">
      <c r="A187" s="8" t="s">
        <v>408</v>
      </c>
      <c r="B187" s="8" t="s">
        <v>409</v>
      </c>
      <c r="C187" s="8" t="s">
        <v>71</v>
      </c>
      <c r="D187" s="9">
        <v>102</v>
      </c>
      <c r="E187" s="11">
        <f>TRUNC(일위대가목록!E43,0)</f>
        <v>0</v>
      </c>
      <c r="F187" s="11">
        <f>TRUNC(E187*D187, 0)</f>
        <v>0</v>
      </c>
      <c r="G187" s="11">
        <f>TRUNC(일위대가목록!F43,0)</f>
        <v>3762</v>
      </c>
      <c r="H187" s="11">
        <f>TRUNC(G187*D187, 0)</f>
        <v>383724</v>
      </c>
      <c r="I187" s="11">
        <f>TRUNC(일위대가목록!G43,0)</f>
        <v>0</v>
      </c>
      <c r="J187" s="11">
        <f>TRUNC(I187*D187, 0)</f>
        <v>0</v>
      </c>
      <c r="K187" s="11">
        <f t="shared" ref="K187:L191" si="23">TRUNC(E187+G187+I187, 0)</f>
        <v>3762</v>
      </c>
      <c r="L187" s="11">
        <f t="shared" si="23"/>
        <v>383724</v>
      </c>
      <c r="M187" s="8" t="s">
        <v>410</v>
      </c>
      <c r="N187" s="2" t="s">
        <v>411</v>
      </c>
      <c r="O187" s="2" t="s">
        <v>52</v>
      </c>
      <c r="P187" s="2" t="s">
        <v>52</v>
      </c>
      <c r="Q187" s="2" t="s">
        <v>407</v>
      </c>
      <c r="R187" s="2" t="s">
        <v>63</v>
      </c>
      <c r="S187" s="2" t="s">
        <v>64</v>
      </c>
      <c r="T187" s="2" t="s">
        <v>64</v>
      </c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2" t="s">
        <v>52</v>
      </c>
      <c r="AS187" s="2" t="s">
        <v>52</v>
      </c>
      <c r="AT187" s="3"/>
      <c r="AU187" s="2" t="s">
        <v>412</v>
      </c>
      <c r="AV187" s="3">
        <v>91</v>
      </c>
    </row>
    <row r="188" spans="1:48" ht="30" customHeight="1">
      <c r="A188" s="8" t="s">
        <v>413</v>
      </c>
      <c r="B188" s="8" t="s">
        <v>414</v>
      </c>
      <c r="C188" s="8" t="s">
        <v>110</v>
      </c>
      <c r="D188" s="9">
        <v>1</v>
      </c>
      <c r="E188" s="11">
        <f>TRUNC(일위대가목록!E44,0)</f>
        <v>0</v>
      </c>
      <c r="F188" s="11">
        <f>TRUNC(E188*D188, 0)</f>
        <v>0</v>
      </c>
      <c r="G188" s="11">
        <f>TRUNC(일위대가목록!F44,0)</f>
        <v>121316</v>
      </c>
      <c r="H188" s="11">
        <f>TRUNC(G188*D188, 0)</f>
        <v>121316</v>
      </c>
      <c r="I188" s="11">
        <f>TRUNC(일위대가목록!G44,0)</f>
        <v>2426</v>
      </c>
      <c r="J188" s="11">
        <f>TRUNC(I188*D188, 0)</f>
        <v>2426</v>
      </c>
      <c r="K188" s="11">
        <f t="shared" si="23"/>
        <v>123742</v>
      </c>
      <c r="L188" s="11">
        <f t="shared" si="23"/>
        <v>123742</v>
      </c>
      <c r="M188" s="8" t="s">
        <v>415</v>
      </c>
      <c r="N188" s="2" t="s">
        <v>416</v>
      </c>
      <c r="O188" s="2" t="s">
        <v>52</v>
      </c>
      <c r="P188" s="2" t="s">
        <v>52</v>
      </c>
      <c r="Q188" s="2" t="s">
        <v>407</v>
      </c>
      <c r="R188" s="2" t="s">
        <v>63</v>
      </c>
      <c r="S188" s="2" t="s">
        <v>64</v>
      </c>
      <c r="T188" s="2" t="s">
        <v>64</v>
      </c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2" t="s">
        <v>52</v>
      </c>
      <c r="AS188" s="2" t="s">
        <v>52</v>
      </c>
      <c r="AT188" s="3"/>
      <c r="AU188" s="2" t="s">
        <v>417</v>
      </c>
      <c r="AV188" s="3">
        <v>92</v>
      </c>
    </row>
    <row r="189" spans="1:48" ht="30" customHeight="1">
      <c r="A189" s="8" t="s">
        <v>418</v>
      </c>
      <c r="B189" s="8" t="s">
        <v>419</v>
      </c>
      <c r="C189" s="8" t="s">
        <v>182</v>
      </c>
      <c r="D189" s="9">
        <v>1</v>
      </c>
      <c r="E189" s="11">
        <f>TRUNC(일위대가목록!E45,0)</f>
        <v>3937</v>
      </c>
      <c r="F189" s="11">
        <f>TRUNC(E189*D189, 0)</f>
        <v>3937</v>
      </c>
      <c r="G189" s="11">
        <f>TRUNC(일위대가목록!F45,0)</f>
        <v>78756</v>
      </c>
      <c r="H189" s="11">
        <f>TRUNC(G189*D189, 0)</f>
        <v>78756</v>
      </c>
      <c r="I189" s="11">
        <f>TRUNC(일위대가목록!G45,0)</f>
        <v>0</v>
      </c>
      <c r="J189" s="11">
        <f>TRUNC(I189*D189, 0)</f>
        <v>0</v>
      </c>
      <c r="K189" s="11">
        <f t="shared" si="23"/>
        <v>82693</v>
      </c>
      <c r="L189" s="11">
        <f t="shared" si="23"/>
        <v>82693</v>
      </c>
      <c r="M189" s="8" t="s">
        <v>420</v>
      </c>
      <c r="N189" s="2" t="s">
        <v>421</v>
      </c>
      <c r="O189" s="2" t="s">
        <v>52</v>
      </c>
      <c r="P189" s="2" t="s">
        <v>52</v>
      </c>
      <c r="Q189" s="2" t="s">
        <v>407</v>
      </c>
      <c r="R189" s="2" t="s">
        <v>63</v>
      </c>
      <c r="S189" s="2" t="s">
        <v>64</v>
      </c>
      <c r="T189" s="2" t="s">
        <v>64</v>
      </c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2" t="s">
        <v>52</v>
      </c>
      <c r="AS189" s="2" t="s">
        <v>52</v>
      </c>
      <c r="AT189" s="3"/>
      <c r="AU189" s="2" t="s">
        <v>422</v>
      </c>
      <c r="AV189" s="3">
        <v>101</v>
      </c>
    </row>
    <row r="190" spans="1:48" ht="30" customHeight="1">
      <c r="A190" s="8" t="s">
        <v>423</v>
      </c>
      <c r="B190" s="8" t="s">
        <v>424</v>
      </c>
      <c r="C190" s="8" t="s">
        <v>182</v>
      </c>
      <c r="D190" s="9">
        <v>1</v>
      </c>
      <c r="E190" s="11">
        <f>TRUNC(일위대가목록!E46,0)</f>
        <v>3937</v>
      </c>
      <c r="F190" s="11">
        <f>TRUNC(E190*D190, 0)</f>
        <v>3937</v>
      </c>
      <c r="G190" s="11">
        <f>TRUNC(일위대가목록!F46,0)</f>
        <v>78756</v>
      </c>
      <c r="H190" s="11">
        <f>TRUNC(G190*D190, 0)</f>
        <v>78756</v>
      </c>
      <c r="I190" s="11">
        <f>TRUNC(일위대가목록!G46,0)</f>
        <v>0</v>
      </c>
      <c r="J190" s="11">
        <f>TRUNC(I190*D190, 0)</f>
        <v>0</v>
      </c>
      <c r="K190" s="11">
        <f t="shared" si="23"/>
        <v>82693</v>
      </c>
      <c r="L190" s="11">
        <f t="shared" si="23"/>
        <v>82693</v>
      </c>
      <c r="M190" s="8" t="s">
        <v>425</v>
      </c>
      <c r="N190" s="2" t="s">
        <v>426</v>
      </c>
      <c r="O190" s="2" t="s">
        <v>52</v>
      </c>
      <c r="P190" s="2" t="s">
        <v>52</v>
      </c>
      <c r="Q190" s="2" t="s">
        <v>407</v>
      </c>
      <c r="R190" s="2" t="s">
        <v>63</v>
      </c>
      <c r="S190" s="2" t="s">
        <v>64</v>
      </c>
      <c r="T190" s="2" t="s">
        <v>64</v>
      </c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2" t="s">
        <v>52</v>
      </c>
      <c r="AS190" s="2" t="s">
        <v>52</v>
      </c>
      <c r="AT190" s="3"/>
      <c r="AU190" s="2" t="s">
        <v>427</v>
      </c>
      <c r="AV190" s="3">
        <v>163</v>
      </c>
    </row>
    <row r="191" spans="1:48" ht="30" customHeight="1">
      <c r="A191" s="8" t="s">
        <v>428</v>
      </c>
      <c r="B191" s="8" t="s">
        <v>429</v>
      </c>
      <c r="C191" s="8" t="s">
        <v>430</v>
      </c>
      <c r="D191" s="9">
        <v>2.7789999999999999</v>
      </c>
      <c r="E191" s="11">
        <f>TRUNC(단가대비표!O63,0)</f>
        <v>0</v>
      </c>
      <c r="F191" s="11">
        <f>TRUNC(E191*D191, 0)</f>
        <v>0</v>
      </c>
      <c r="G191" s="11">
        <f>TRUNC(단가대비표!P63,0)</f>
        <v>0</v>
      </c>
      <c r="H191" s="11">
        <f>TRUNC(G191*D191, 0)</f>
        <v>0</v>
      </c>
      <c r="I191" s="11">
        <f>TRUNC(단가대비표!V63,0)</f>
        <v>2016</v>
      </c>
      <c r="J191" s="11">
        <f>TRUNC(I191*D191, 0)</f>
        <v>5602</v>
      </c>
      <c r="K191" s="11">
        <f t="shared" si="23"/>
        <v>2016</v>
      </c>
      <c r="L191" s="11">
        <f t="shared" si="23"/>
        <v>5602</v>
      </c>
      <c r="M191" s="8" t="s">
        <v>431</v>
      </c>
      <c r="N191" s="2" t="s">
        <v>432</v>
      </c>
      <c r="O191" s="2" t="s">
        <v>52</v>
      </c>
      <c r="P191" s="2" t="s">
        <v>52</v>
      </c>
      <c r="Q191" s="2" t="s">
        <v>407</v>
      </c>
      <c r="R191" s="2" t="s">
        <v>64</v>
      </c>
      <c r="S191" s="2" t="s">
        <v>64</v>
      </c>
      <c r="T191" s="2" t="s">
        <v>63</v>
      </c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2" t="s">
        <v>52</v>
      </c>
      <c r="AS191" s="2" t="s">
        <v>52</v>
      </c>
      <c r="AT191" s="3"/>
      <c r="AU191" s="2" t="s">
        <v>433</v>
      </c>
      <c r="AV191" s="3">
        <v>95</v>
      </c>
    </row>
    <row r="192" spans="1:48" ht="30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</row>
    <row r="193" spans="1:13" ht="30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</row>
    <row r="194" spans="1:13" ht="30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</row>
    <row r="195" spans="1:13" ht="30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</row>
    <row r="196" spans="1:13" ht="30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</row>
    <row r="197" spans="1:13" ht="30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</row>
    <row r="198" spans="1:13" ht="30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</row>
    <row r="199" spans="1:13" ht="30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</row>
    <row r="200" spans="1:13" ht="30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</row>
    <row r="201" spans="1:13" ht="30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</row>
    <row r="202" spans="1:13" ht="30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</row>
    <row r="203" spans="1:13" ht="30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</row>
    <row r="204" spans="1:13" ht="30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</row>
    <row r="205" spans="1:13" ht="30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</row>
    <row r="206" spans="1:13" ht="30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</row>
    <row r="207" spans="1:13" ht="30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</row>
    <row r="208" spans="1:13" ht="30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</row>
    <row r="209" spans="1:48" ht="30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</row>
    <row r="210" spans="1:48" ht="30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</row>
    <row r="211" spans="1:48" ht="30" customHeight="1">
      <c r="A211" s="8" t="s">
        <v>80</v>
      </c>
      <c r="B211" s="9"/>
      <c r="C211" s="9"/>
      <c r="D211" s="9"/>
      <c r="E211" s="9"/>
      <c r="F211" s="11">
        <f>SUM(F187:F210)</f>
        <v>7874</v>
      </c>
      <c r="G211" s="9"/>
      <c r="H211" s="11">
        <f>SUM(H187:H210)</f>
        <v>662552</v>
      </c>
      <c r="I211" s="9"/>
      <c r="J211" s="11">
        <f>SUM(J187:J210)</f>
        <v>8028</v>
      </c>
      <c r="K211" s="9"/>
      <c r="L211" s="11">
        <f>SUM(L187:L210)</f>
        <v>678454</v>
      </c>
      <c r="M211" s="9"/>
      <c r="N211" t="s">
        <v>81</v>
      </c>
    </row>
    <row r="212" spans="1:48" ht="30" customHeight="1">
      <c r="A212" s="8" t="s">
        <v>434</v>
      </c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3"/>
      <c r="O212" s="3"/>
      <c r="P212" s="3"/>
      <c r="Q212" s="2" t="s">
        <v>435</v>
      </c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</row>
    <row r="213" spans="1:48" ht="30" customHeight="1">
      <c r="A213" s="8" t="s">
        <v>437</v>
      </c>
      <c r="B213" s="8" t="s">
        <v>438</v>
      </c>
      <c r="C213" s="8" t="s">
        <v>430</v>
      </c>
      <c r="D213" s="9">
        <v>2.7789999999999999</v>
      </c>
      <c r="E213" s="11">
        <f>TRUNC(단가대비표!O62,0)</f>
        <v>0</v>
      </c>
      <c r="F213" s="11">
        <f>TRUNC(E213*D213, 0)</f>
        <v>0</v>
      </c>
      <c r="G213" s="11">
        <f>TRUNC(단가대비표!P62,0)</f>
        <v>0</v>
      </c>
      <c r="H213" s="11">
        <f>TRUNC(G213*D213, 0)</f>
        <v>0</v>
      </c>
      <c r="I213" s="11">
        <f>TRUNC(단가대비표!V62,0)</f>
        <v>141759</v>
      </c>
      <c r="J213" s="11">
        <f>TRUNC(I213*D213, 0)</f>
        <v>393948</v>
      </c>
      <c r="K213" s="11">
        <f>TRUNC(E213+G213+I213, 0)</f>
        <v>141759</v>
      </c>
      <c r="L213" s="11">
        <f>TRUNC(F213+H213+J213, 0)</f>
        <v>393948</v>
      </c>
      <c r="M213" s="8" t="s">
        <v>439</v>
      </c>
      <c r="N213" s="2" t="s">
        <v>440</v>
      </c>
      <c r="O213" s="2" t="s">
        <v>52</v>
      </c>
      <c r="P213" s="2" t="s">
        <v>52</v>
      </c>
      <c r="Q213" s="2" t="s">
        <v>435</v>
      </c>
      <c r="R213" s="2" t="s">
        <v>64</v>
      </c>
      <c r="S213" s="2" t="s">
        <v>64</v>
      </c>
      <c r="T213" s="2" t="s">
        <v>63</v>
      </c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 t="s">
        <v>52</v>
      </c>
      <c r="AS213" s="2" t="s">
        <v>52</v>
      </c>
      <c r="AT213" s="3"/>
      <c r="AU213" s="2" t="s">
        <v>441</v>
      </c>
      <c r="AV213" s="3">
        <v>94</v>
      </c>
    </row>
    <row r="214" spans="1:48" ht="30" customHeight="1">
      <c r="A214" s="8" t="s">
        <v>442</v>
      </c>
      <c r="B214" s="8" t="s">
        <v>443</v>
      </c>
      <c r="C214" s="8" t="s">
        <v>430</v>
      </c>
      <c r="D214" s="9">
        <v>2.7789999999999999</v>
      </c>
      <c r="E214" s="11">
        <f>TRUNC(단가대비표!O64,0)</f>
        <v>0</v>
      </c>
      <c r="F214" s="11">
        <f>TRUNC(E214*D214, 0)</f>
        <v>0</v>
      </c>
      <c r="G214" s="11">
        <f>TRUNC(단가대비표!P64,0)</f>
        <v>0</v>
      </c>
      <c r="H214" s="11">
        <f>TRUNC(G214*D214, 0)</f>
        <v>0</v>
      </c>
      <c r="I214" s="11">
        <f>TRUNC(단가대비표!V64,0)</f>
        <v>13210</v>
      </c>
      <c r="J214" s="11">
        <f>TRUNC(I214*D214, 0)</f>
        <v>36710</v>
      </c>
      <c r="K214" s="11">
        <f>TRUNC(E214+G214+I214, 0)</f>
        <v>13210</v>
      </c>
      <c r="L214" s="11">
        <f>TRUNC(F214+H214+J214, 0)</f>
        <v>36710</v>
      </c>
      <c r="M214" s="8" t="s">
        <v>444</v>
      </c>
      <c r="N214" s="2" t="s">
        <v>445</v>
      </c>
      <c r="O214" s="2" t="s">
        <v>52</v>
      </c>
      <c r="P214" s="2" t="s">
        <v>52</v>
      </c>
      <c r="Q214" s="2" t="s">
        <v>435</v>
      </c>
      <c r="R214" s="2" t="s">
        <v>64</v>
      </c>
      <c r="S214" s="2" t="s">
        <v>64</v>
      </c>
      <c r="T214" s="2" t="s">
        <v>63</v>
      </c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 t="s">
        <v>52</v>
      </c>
      <c r="AS214" s="2" t="s">
        <v>52</v>
      </c>
      <c r="AT214" s="3"/>
      <c r="AU214" s="2" t="s">
        <v>446</v>
      </c>
      <c r="AV214" s="3">
        <v>96</v>
      </c>
    </row>
    <row r="215" spans="1:48" ht="30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</row>
    <row r="216" spans="1:48" ht="30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</row>
    <row r="217" spans="1:48" ht="30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</row>
    <row r="218" spans="1:48" ht="30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</row>
    <row r="219" spans="1:48" ht="30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</row>
    <row r="220" spans="1:48" ht="30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</row>
    <row r="221" spans="1:48" ht="30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</row>
    <row r="222" spans="1:48" ht="30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</row>
    <row r="223" spans="1:48" ht="30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</row>
    <row r="224" spans="1:48" ht="30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</row>
    <row r="225" spans="1:48" ht="30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</row>
    <row r="226" spans="1:48" ht="30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</row>
    <row r="227" spans="1:48" ht="30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</row>
    <row r="228" spans="1:48" ht="30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</row>
    <row r="229" spans="1:48" ht="30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</row>
    <row r="230" spans="1:48" ht="30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</row>
    <row r="231" spans="1:48" ht="30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</row>
    <row r="232" spans="1:48" ht="30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</row>
    <row r="233" spans="1:48" ht="30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</row>
    <row r="234" spans="1:48" ht="30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</row>
    <row r="235" spans="1:48" ht="30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</row>
    <row r="236" spans="1:48" ht="30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</row>
    <row r="237" spans="1:48" ht="30" customHeight="1">
      <c r="A237" s="8" t="s">
        <v>80</v>
      </c>
      <c r="B237" s="9"/>
      <c r="C237" s="9"/>
      <c r="D237" s="9"/>
      <c r="E237" s="9"/>
      <c r="F237" s="11">
        <f>SUM(F213:F236)</f>
        <v>0</v>
      </c>
      <c r="G237" s="9"/>
      <c r="H237" s="11">
        <f>SUM(H213:H236)</f>
        <v>0</v>
      </c>
      <c r="I237" s="9"/>
      <c r="J237" s="11">
        <f>SUM(J213:J236)</f>
        <v>430658</v>
      </c>
      <c r="K237" s="9"/>
      <c r="L237" s="11">
        <f>SUM(L213:L236)</f>
        <v>430658</v>
      </c>
      <c r="M237" s="9"/>
      <c r="N237" t="s">
        <v>81</v>
      </c>
    </row>
    <row r="238" spans="1:48" ht="30" customHeight="1">
      <c r="A238" s="8" t="s">
        <v>447</v>
      </c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3"/>
      <c r="O238" s="3"/>
      <c r="P238" s="3"/>
      <c r="Q238" s="2" t="s">
        <v>448</v>
      </c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</row>
    <row r="239" spans="1:48" ht="30" customHeight="1">
      <c r="A239" s="8" t="s">
        <v>449</v>
      </c>
      <c r="B239" s="8" t="s">
        <v>52</v>
      </c>
      <c r="C239" s="8" t="s">
        <v>450</v>
      </c>
      <c r="D239" s="9">
        <v>1</v>
      </c>
      <c r="E239" s="11">
        <f>TRUNC(단가대비표!O107,0)</f>
        <v>2143949</v>
      </c>
      <c r="F239" s="11">
        <f>TRUNC(E239*D239, 0)</f>
        <v>2143949</v>
      </c>
      <c r="G239" s="11">
        <f>TRUNC(단가대비표!P107,0)</f>
        <v>508878</v>
      </c>
      <c r="H239" s="11">
        <f>TRUNC(G239*D239, 0)</f>
        <v>508878</v>
      </c>
      <c r="I239" s="11">
        <f>TRUNC(단가대비표!V107,0)</f>
        <v>0</v>
      </c>
      <c r="J239" s="11">
        <f>TRUNC(I239*D239, 0)</f>
        <v>0</v>
      </c>
      <c r="K239" s="11">
        <f>TRUNC(E239+G239+I239, 0)</f>
        <v>2652827</v>
      </c>
      <c r="L239" s="11">
        <f>TRUNC(F239+H239+J239, 0)</f>
        <v>2652827</v>
      </c>
      <c r="M239" s="8" t="s">
        <v>451</v>
      </c>
      <c r="N239" s="2" t="s">
        <v>452</v>
      </c>
      <c r="O239" s="2" t="s">
        <v>52</v>
      </c>
      <c r="P239" s="2" t="s">
        <v>52</v>
      </c>
      <c r="Q239" s="2" t="s">
        <v>448</v>
      </c>
      <c r="R239" s="2" t="s">
        <v>64</v>
      </c>
      <c r="S239" s="2" t="s">
        <v>64</v>
      </c>
      <c r="T239" s="2" t="s">
        <v>63</v>
      </c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2" t="s">
        <v>52</v>
      </c>
      <c r="AS239" s="2" t="s">
        <v>52</v>
      </c>
      <c r="AT239" s="3"/>
      <c r="AU239" s="2" t="s">
        <v>453</v>
      </c>
      <c r="AV239" s="3">
        <v>165</v>
      </c>
    </row>
    <row r="240" spans="1:48" ht="30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</row>
    <row r="241" spans="1:13" ht="30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</row>
    <row r="242" spans="1:13" ht="30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</row>
    <row r="243" spans="1:13" ht="30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</row>
    <row r="244" spans="1:13" ht="30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</row>
    <row r="245" spans="1:13" ht="30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</row>
    <row r="246" spans="1:13" ht="30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</row>
    <row r="247" spans="1:13" ht="30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</row>
    <row r="248" spans="1:13" ht="30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</row>
    <row r="249" spans="1:13" ht="30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</row>
    <row r="250" spans="1:13" ht="30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</row>
    <row r="251" spans="1:13" ht="30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</row>
    <row r="252" spans="1:13" ht="30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</row>
    <row r="253" spans="1:13" ht="30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</row>
    <row r="254" spans="1:13" ht="30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</row>
    <row r="255" spans="1:13" ht="30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</row>
    <row r="256" spans="1:13" ht="30" customHeight="1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</row>
    <row r="257" spans="1:14" ht="30" customHeight="1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</row>
    <row r="258" spans="1:14" ht="30" customHeight="1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</row>
    <row r="259" spans="1:14" ht="30" customHeight="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</row>
    <row r="260" spans="1:14" ht="30" customHeight="1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</row>
    <row r="261" spans="1:14" ht="30" customHeight="1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</row>
    <row r="262" spans="1:14" ht="30" customHeight="1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</row>
    <row r="263" spans="1:14" ht="30" customHeight="1">
      <c r="A263" s="8" t="s">
        <v>80</v>
      </c>
      <c r="B263" s="9"/>
      <c r="C263" s="9"/>
      <c r="D263" s="9"/>
      <c r="E263" s="9"/>
      <c r="F263" s="11">
        <f>SUM(F239:F262)</f>
        <v>2143949</v>
      </c>
      <c r="G263" s="9"/>
      <c r="H263" s="11">
        <f>SUM(H239:H262)</f>
        <v>508878</v>
      </c>
      <c r="I263" s="9"/>
      <c r="J263" s="11">
        <f>SUM(J239:J262)</f>
        <v>0</v>
      </c>
      <c r="K263" s="9"/>
      <c r="L263" s="11">
        <f>SUM(L239:L262)</f>
        <v>2652827</v>
      </c>
      <c r="M263" s="9"/>
      <c r="N263" t="s">
        <v>81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65" right="0" top="0.39370078740157483" bottom="0.39370078740157483" header="0" footer="0"/>
  <pageSetup paperSize="9" scale="61" fitToHeight="0" orientation="landscape" r:id="rId1"/>
  <rowBreaks count="9" manualBreakCount="9">
    <brk id="29" max="16383" man="1"/>
    <brk id="55" max="16383" man="1"/>
    <brk id="81" max="16383" man="1"/>
    <brk id="107" max="16383" man="1"/>
    <brk id="133" max="16383" man="1"/>
    <brk id="185" max="16383" man="1"/>
    <brk id="211" max="16383" man="1"/>
    <brk id="237" max="16383" man="1"/>
    <brk id="26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N71"/>
  <sheetViews>
    <sheetView topLeftCell="B28" workbookViewId="0">
      <selection activeCell="E41" sqref="E41"/>
    </sheetView>
  </sheetViews>
  <sheetFormatPr defaultRowHeight="16.5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4" width="2.625" hidden="1" customWidth="1"/>
  </cols>
  <sheetData>
    <row r="1" spans="1:14" ht="30" customHeight="1">
      <c r="A1" s="38" t="s">
        <v>454</v>
      </c>
      <c r="B1" s="38"/>
      <c r="C1" s="38"/>
      <c r="D1" s="38"/>
      <c r="E1" s="38"/>
      <c r="F1" s="38"/>
      <c r="G1" s="38"/>
      <c r="H1" s="38"/>
      <c r="I1" s="38"/>
      <c r="J1" s="38"/>
    </row>
    <row r="2" spans="1:14" ht="30" customHeight="1">
      <c r="A2" s="39" t="s">
        <v>1</v>
      </c>
      <c r="B2" s="39"/>
      <c r="C2" s="39"/>
      <c r="D2" s="39"/>
      <c r="E2" s="39"/>
      <c r="F2" s="39"/>
      <c r="G2" s="39"/>
      <c r="H2" s="39"/>
      <c r="I2" s="39"/>
      <c r="J2" s="39"/>
    </row>
    <row r="3" spans="1:14" ht="30" customHeight="1">
      <c r="A3" s="4" t="s">
        <v>455</v>
      </c>
      <c r="B3" s="4" t="s">
        <v>2</v>
      </c>
      <c r="C3" s="4" t="s">
        <v>3</v>
      </c>
      <c r="D3" s="4" t="s">
        <v>4</v>
      </c>
      <c r="E3" s="4" t="s">
        <v>456</v>
      </c>
      <c r="F3" s="4" t="s">
        <v>457</v>
      </c>
      <c r="G3" s="4" t="s">
        <v>458</v>
      </c>
      <c r="H3" s="4" t="s">
        <v>459</v>
      </c>
      <c r="I3" s="4" t="s">
        <v>460</v>
      </c>
      <c r="J3" s="4" t="s">
        <v>461</v>
      </c>
      <c r="K3" s="1" t="s">
        <v>462</v>
      </c>
      <c r="L3" s="1" t="s">
        <v>463</v>
      </c>
      <c r="M3" s="1" t="s">
        <v>464</v>
      </c>
      <c r="N3" s="1" t="s">
        <v>465</v>
      </c>
    </row>
    <row r="4" spans="1:14" ht="30" customHeight="1">
      <c r="A4" s="8" t="s">
        <v>62</v>
      </c>
      <c r="B4" s="8" t="s">
        <v>58</v>
      </c>
      <c r="C4" s="8" t="s">
        <v>59</v>
      </c>
      <c r="D4" s="8" t="s">
        <v>60</v>
      </c>
      <c r="E4" s="14">
        <f>일위대가!F15</f>
        <v>25831</v>
      </c>
      <c r="F4" s="14">
        <f>일위대가!H15</f>
        <v>73649</v>
      </c>
      <c r="G4" s="14">
        <f>일위대가!J15</f>
        <v>0</v>
      </c>
      <c r="H4" s="14">
        <f t="shared" ref="H4:H35" si="0">E4+F4+G4</f>
        <v>99480</v>
      </c>
      <c r="I4" s="8" t="s">
        <v>61</v>
      </c>
      <c r="J4" s="8" t="s">
        <v>475</v>
      </c>
      <c r="K4" s="2" t="s">
        <v>52</v>
      </c>
      <c r="L4" s="2" t="s">
        <v>52</v>
      </c>
      <c r="M4" s="2" t="s">
        <v>475</v>
      </c>
      <c r="N4" s="2" t="s">
        <v>52</v>
      </c>
    </row>
    <row r="5" spans="1:14" ht="30" customHeight="1">
      <c r="A5" s="8" t="s">
        <v>68</v>
      </c>
      <c r="B5" s="8" t="s">
        <v>58</v>
      </c>
      <c r="C5" s="8" t="s">
        <v>66</v>
      </c>
      <c r="D5" s="8" t="s">
        <v>60</v>
      </c>
      <c r="E5" s="14">
        <f>일위대가!F29</f>
        <v>35406</v>
      </c>
      <c r="F5" s="14">
        <f>일위대가!H29</f>
        <v>122089</v>
      </c>
      <c r="G5" s="14">
        <f>일위대가!J29</f>
        <v>0</v>
      </c>
      <c r="H5" s="14">
        <f t="shared" si="0"/>
        <v>157495</v>
      </c>
      <c r="I5" s="8" t="s">
        <v>67</v>
      </c>
      <c r="J5" s="8" t="s">
        <v>475</v>
      </c>
      <c r="K5" s="2" t="s">
        <v>52</v>
      </c>
      <c r="L5" s="2" t="s">
        <v>52</v>
      </c>
      <c r="M5" s="2" t="s">
        <v>475</v>
      </c>
      <c r="N5" s="2" t="s">
        <v>52</v>
      </c>
    </row>
    <row r="6" spans="1:14" ht="30" customHeight="1">
      <c r="A6" s="8" t="s">
        <v>73</v>
      </c>
      <c r="B6" s="8" t="s">
        <v>70</v>
      </c>
      <c r="C6" s="8" t="s">
        <v>52</v>
      </c>
      <c r="D6" s="8" t="s">
        <v>71</v>
      </c>
      <c r="E6" s="14">
        <f>일위대가!F33</f>
        <v>0</v>
      </c>
      <c r="F6" s="14">
        <f>일위대가!H33</f>
        <v>501</v>
      </c>
      <c r="G6" s="14">
        <f>일위대가!J33</f>
        <v>0</v>
      </c>
      <c r="H6" s="14">
        <f t="shared" si="0"/>
        <v>501</v>
      </c>
      <c r="I6" s="8" t="s">
        <v>72</v>
      </c>
      <c r="J6" s="8" t="s">
        <v>52</v>
      </c>
      <c r="K6" s="2" t="s">
        <v>52</v>
      </c>
      <c r="L6" s="2" t="s">
        <v>52</v>
      </c>
      <c r="M6" s="2" t="s">
        <v>52</v>
      </c>
      <c r="N6" s="2" t="s">
        <v>52</v>
      </c>
    </row>
    <row r="7" spans="1:14" ht="30" customHeight="1">
      <c r="A7" s="8" t="s">
        <v>78</v>
      </c>
      <c r="B7" s="8" t="s">
        <v>75</v>
      </c>
      <c r="C7" s="8" t="s">
        <v>76</v>
      </c>
      <c r="D7" s="8" t="s">
        <v>71</v>
      </c>
      <c r="E7" s="14">
        <f>일위대가!F37</f>
        <v>0</v>
      </c>
      <c r="F7" s="14">
        <f>일위대가!H37</f>
        <v>4389</v>
      </c>
      <c r="G7" s="14">
        <f>일위대가!J37</f>
        <v>0</v>
      </c>
      <c r="H7" s="14">
        <f t="shared" si="0"/>
        <v>4389</v>
      </c>
      <c r="I7" s="8" t="s">
        <v>77</v>
      </c>
      <c r="J7" s="8" t="s">
        <v>52</v>
      </c>
      <c r="K7" s="2" t="s">
        <v>52</v>
      </c>
      <c r="L7" s="2" t="s">
        <v>52</v>
      </c>
      <c r="M7" s="2" t="s">
        <v>52</v>
      </c>
      <c r="N7" s="2" t="s">
        <v>52</v>
      </c>
    </row>
    <row r="8" spans="1:14" ht="30" customHeight="1">
      <c r="A8" s="8" t="s">
        <v>88</v>
      </c>
      <c r="B8" s="8" t="s">
        <v>84</v>
      </c>
      <c r="C8" s="8" t="s">
        <v>85</v>
      </c>
      <c r="D8" s="8" t="s">
        <v>86</v>
      </c>
      <c r="E8" s="14">
        <f>일위대가!F46</f>
        <v>3259</v>
      </c>
      <c r="F8" s="14">
        <f>일위대가!H46</f>
        <v>9295</v>
      </c>
      <c r="G8" s="14">
        <f>일위대가!J46</f>
        <v>181</v>
      </c>
      <c r="H8" s="14">
        <f t="shared" si="0"/>
        <v>12735</v>
      </c>
      <c r="I8" s="8" t="s">
        <v>87</v>
      </c>
      <c r="J8" s="8" t="s">
        <v>52</v>
      </c>
      <c r="K8" s="2" t="s">
        <v>52</v>
      </c>
      <c r="L8" s="2" t="s">
        <v>52</v>
      </c>
      <c r="M8" s="2" t="s">
        <v>52</v>
      </c>
      <c r="N8" s="2" t="s">
        <v>52</v>
      </c>
    </row>
    <row r="9" spans="1:14" ht="30" customHeight="1">
      <c r="A9" s="8" t="s">
        <v>93</v>
      </c>
      <c r="B9" s="8" t="s">
        <v>90</v>
      </c>
      <c r="C9" s="8" t="s">
        <v>91</v>
      </c>
      <c r="D9" s="8" t="s">
        <v>86</v>
      </c>
      <c r="E9" s="14">
        <f>일위대가!F55</f>
        <v>3357</v>
      </c>
      <c r="F9" s="14">
        <f>일위대가!H55</f>
        <v>10228</v>
      </c>
      <c r="G9" s="14">
        <f>일위대가!J55</f>
        <v>175</v>
      </c>
      <c r="H9" s="14">
        <f t="shared" si="0"/>
        <v>13760</v>
      </c>
      <c r="I9" s="8" t="s">
        <v>92</v>
      </c>
      <c r="J9" s="8" t="s">
        <v>52</v>
      </c>
      <c r="K9" s="2" t="s">
        <v>52</v>
      </c>
      <c r="L9" s="2" t="s">
        <v>52</v>
      </c>
      <c r="M9" s="2" t="s">
        <v>52</v>
      </c>
      <c r="N9" s="2" t="s">
        <v>52</v>
      </c>
    </row>
    <row r="10" spans="1:14" ht="30" customHeight="1">
      <c r="A10" s="8" t="s">
        <v>98</v>
      </c>
      <c r="B10" s="8" t="s">
        <v>95</v>
      </c>
      <c r="C10" s="8" t="s">
        <v>96</v>
      </c>
      <c r="D10" s="8" t="s">
        <v>86</v>
      </c>
      <c r="E10" s="14">
        <f>일위대가!F64</f>
        <v>6090</v>
      </c>
      <c r="F10" s="14">
        <f>일위대가!H64</f>
        <v>15716</v>
      </c>
      <c r="G10" s="14">
        <f>일위대가!J64</f>
        <v>346</v>
      </c>
      <c r="H10" s="14">
        <f t="shared" si="0"/>
        <v>22152</v>
      </c>
      <c r="I10" s="8" t="s">
        <v>97</v>
      </c>
      <c r="J10" s="8" t="s">
        <v>52</v>
      </c>
      <c r="K10" s="2" t="s">
        <v>52</v>
      </c>
      <c r="L10" s="2" t="s">
        <v>52</v>
      </c>
      <c r="M10" s="2" t="s">
        <v>52</v>
      </c>
      <c r="N10" s="2" t="s">
        <v>52</v>
      </c>
    </row>
    <row r="11" spans="1:14" ht="30" customHeight="1">
      <c r="A11" s="8" t="s">
        <v>102</v>
      </c>
      <c r="B11" s="8" t="s">
        <v>100</v>
      </c>
      <c r="C11" s="8" t="s">
        <v>96</v>
      </c>
      <c r="D11" s="8" t="s">
        <v>86</v>
      </c>
      <c r="E11" s="14">
        <f>일위대가!F73</f>
        <v>6090</v>
      </c>
      <c r="F11" s="14">
        <f>일위대가!H73</f>
        <v>15716</v>
      </c>
      <c r="G11" s="14">
        <f>일위대가!J73</f>
        <v>346</v>
      </c>
      <c r="H11" s="14">
        <f t="shared" si="0"/>
        <v>22152</v>
      </c>
      <c r="I11" s="8" t="s">
        <v>101</v>
      </c>
      <c r="J11" s="8" t="s">
        <v>52</v>
      </c>
      <c r="K11" s="2" t="s">
        <v>52</v>
      </c>
      <c r="L11" s="2" t="s">
        <v>52</v>
      </c>
      <c r="M11" s="2" t="s">
        <v>52</v>
      </c>
      <c r="N11" s="2" t="s">
        <v>52</v>
      </c>
    </row>
    <row r="12" spans="1:14" ht="30" customHeight="1">
      <c r="A12" s="8" t="s">
        <v>106</v>
      </c>
      <c r="B12" s="8" t="s">
        <v>104</v>
      </c>
      <c r="C12" s="8" t="s">
        <v>91</v>
      </c>
      <c r="D12" s="8" t="s">
        <v>86</v>
      </c>
      <c r="E12" s="14">
        <f>일위대가!F82</f>
        <v>3357</v>
      </c>
      <c r="F12" s="14">
        <f>일위대가!H82</f>
        <v>10228</v>
      </c>
      <c r="G12" s="14">
        <f>일위대가!J82</f>
        <v>175</v>
      </c>
      <c r="H12" s="14">
        <f t="shared" si="0"/>
        <v>13760</v>
      </c>
      <c r="I12" s="8" t="s">
        <v>105</v>
      </c>
      <c r="J12" s="8" t="s">
        <v>52</v>
      </c>
      <c r="K12" s="2" t="s">
        <v>52</v>
      </c>
      <c r="L12" s="2" t="s">
        <v>52</v>
      </c>
      <c r="M12" s="2" t="s">
        <v>52</v>
      </c>
      <c r="N12" s="2" t="s">
        <v>52</v>
      </c>
    </row>
    <row r="13" spans="1:14" ht="30" customHeight="1">
      <c r="A13" s="8" t="s">
        <v>112</v>
      </c>
      <c r="B13" s="8" t="s">
        <v>108</v>
      </c>
      <c r="C13" s="8" t="s">
        <v>109</v>
      </c>
      <c r="D13" s="8" t="s">
        <v>110</v>
      </c>
      <c r="E13" s="14">
        <f>일위대가!F93</f>
        <v>2899</v>
      </c>
      <c r="F13" s="14">
        <f>일위대가!H93</f>
        <v>32107</v>
      </c>
      <c r="G13" s="14">
        <f>일위대가!J93</f>
        <v>696</v>
      </c>
      <c r="H13" s="14">
        <f t="shared" si="0"/>
        <v>35702</v>
      </c>
      <c r="I13" s="8" t="s">
        <v>111</v>
      </c>
      <c r="J13" s="8" t="s">
        <v>52</v>
      </c>
      <c r="K13" s="2" t="s">
        <v>52</v>
      </c>
      <c r="L13" s="2" t="s">
        <v>52</v>
      </c>
      <c r="M13" s="2" t="s">
        <v>52</v>
      </c>
      <c r="N13" s="2" t="s">
        <v>52</v>
      </c>
    </row>
    <row r="14" spans="1:14" ht="30" customHeight="1">
      <c r="A14" s="8" t="s">
        <v>119</v>
      </c>
      <c r="B14" s="8" t="s">
        <v>116</v>
      </c>
      <c r="C14" s="8" t="s">
        <v>117</v>
      </c>
      <c r="D14" s="8" t="s">
        <v>71</v>
      </c>
      <c r="E14" s="14">
        <f>일위대가!F99</f>
        <v>37016</v>
      </c>
      <c r="F14" s="14">
        <f>일위대가!H99</f>
        <v>26395</v>
      </c>
      <c r="G14" s="14">
        <f>일위대가!J99</f>
        <v>527</v>
      </c>
      <c r="H14" s="14">
        <f t="shared" si="0"/>
        <v>63938</v>
      </c>
      <c r="I14" s="8" t="s">
        <v>118</v>
      </c>
      <c r="J14" s="8" t="s">
        <v>52</v>
      </c>
      <c r="K14" s="2" t="s">
        <v>52</v>
      </c>
      <c r="L14" s="2" t="s">
        <v>52</v>
      </c>
      <c r="M14" s="2" t="s">
        <v>52</v>
      </c>
      <c r="N14" s="2" t="s">
        <v>52</v>
      </c>
    </row>
    <row r="15" spans="1:14" ht="30" customHeight="1">
      <c r="A15" s="8" t="s">
        <v>123</v>
      </c>
      <c r="B15" s="8" t="s">
        <v>121</v>
      </c>
      <c r="C15" s="8" t="s">
        <v>117</v>
      </c>
      <c r="D15" s="8" t="s">
        <v>71</v>
      </c>
      <c r="E15" s="14">
        <f>일위대가!F105</f>
        <v>37016</v>
      </c>
      <c r="F15" s="14">
        <f>일위대가!H105</f>
        <v>26395</v>
      </c>
      <c r="G15" s="14">
        <f>일위대가!J105</f>
        <v>527</v>
      </c>
      <c r="H15" s="14">
        <f t="shared" si="0"/>
        <v>63938</v>
      </c>
      <c r="I15" s="8" t="s">
        <v>122</v>
      </c>
      <c r="J15" s="8" t="s">
        <v>52</v>
      </c>
      <c r="K15" s="2" t="s">
        <v>52</v>
      </c>
      <c r="L15" s="2" t="s">
        <v>52</v>
      </c>
      <c r="M15" s="2" t="s">
        <v>52</v>
      </c>
      <c r="N15" s="2" t="s">
        <v>52</v>
      </c>
    </row>
    <row r="16" spans="1:14" ht="30" customHeight="1">
      <c r="A16" s="8" t="s">
        <v>127</v>
      </c>
      <c r="B16" s="8" t="s">
        <v>125</v>
      </c>
      <c r="C16" s="8" t="s">
        <v>117</v>
      </c>
      <c r="D16" s="8" t="s">
        <v>71</v>
      </c>
      <c r="E16" s="14">
        <f>일위대가!F111</f>
        <v>37016</v>
      </c>
      <c r="F16" s="14">
        <f>일위대가!H111</f>
        <v>26395</v>
      </c>
      <c r="G16" s="14">
        <f>일위대가!J111</f>
        <v>527</v>
      </c>
      <c r="H16" s="14">
        <f t="shared" si="0"/>
        <v>63938</v>
      </c>
      <c r="I16" s="8" t="s">
        <v>126</v>
      </c>
      <c r="J16" s="8" t="s">
        <v>52</v>
      </c>
      <c r="K16" s="2" t="s">
        <v>52</v>
      </c>
      <c r="L16" s="2" t="s">
        <v>52</v>
      </c>
      <c r="M16" s="2" t="s">
        <v>52</v>
      </c>
      <c r="N16" s="2" t="s">
        <v>52</v>
      </c>
    </row>
    <row r="17" spans="1:14" ht="30" customHeight="1">
      <c r="A17" s="8" t="s">
        <v>131</v>
      </c>
      <c r="B17" s="8" t="s">
        <v>129</v>
      </c>
      <c r="C17" s="8" t="s">
        <v>117</v>
      </c>
      <c r="D17" s="8" t="s">
        <v>71</v>
      </c>
      <c r="E17" s="14">
        <f>일위대가!F117</f>
        <v>37016</v>
      </c>
      <c r="F17" s="14">
        <f>일위대가!H117</f>
        <v>26395</v>
      </c>
      <c r="G17" s="14">
        <f>일위대가!J117</f>
        <v>527</v>
      </c>
      <c r="H17" s="14">
        <f t="shared" si="0"/>
        <v>63938</v>
      </c>
      <c r="I17" s="8" t="s">
        <v>130</v>
      </c>
      <c r="J17" s="8" t="s">
        <v>52</v>
      </c>
      <c r="K17" s="2" t="s">
        <v>52</v>
      </c>
      <c r="L17" s="2" t="s">
        <v>52</v>
      </c>
      <c r="M17" s="2" t="s">
        <v>52</v>
      </c>
      <c r="N17" s="2" t="s">
        <v>52</v>
      </c>
    </row>
    <row r="18" spans="1:14" ht="30" customHeight="1">
      <c r="A18" s="8" t="s">
        <v>138</v>
      </c>
      <c r="B18" s="8" t="s">
        <v>135</v>
      </c>
      <c r="C18" s="8" t="s">
        <v>136</v>
      </c>
      <c r="D18" s="8" t="s">
        <v>110</v>
      </c>
      <c r="E18" s="14">
        <f>일위대가!F122</f>
        <v>69182</v>
      </c>
      <c r="F18" s="14">
        <f>일위대가!H122</f>
        <v>44901</v>
      </c>
      <c r="G18" s="14">
        <f>일위대가!J122</f>
        <v>898</v>
      </c>
      <c r="H18" s="14">
        <f t="shared" si="0"/>
        <v>114981</v>
      </c>
      <c r="I18" s="8" t="s">
        <v>137</v>
      </c>
      <c r="J18" s="8" t="s">
        <v>52</v>
      </c>
      <c r="K18" s="2" t="s">
        <v>52</v>
      </c>
      <c r="L18" s="2" t="s">
        <v>52</v>
      </c>
      <c r="M18" s="2" t="s">
        <v>52</v>
      </c>
      <c r="N18" s="2" t="s">
        <v>52</v>
      </c>
    </row>
    <row r="19" spans="1:14" ht="30" customHeight="1">
      <c r="A19" s="8" t="s">
        <v>143</v>
      </c>
      <c r="B19" s="8" t="s">
        <v>140</v>
      </c>
      <c r="C19" s="8" t="s">
        <v>141</v>
      </c>
      <c r="D19" s="8" t="s">
        <v>110</v>
      </c>
      <c r="E19" s="14">
        <f>일위대가!F127</f>
        <v>151926</v>
      </c>
      <c r="F19" s="14">
        <f>일위대가!H127</f>
        <v>44901</v>
      </c>
      <c r="G19" s="14">
        <f>일위대가!J127</f>
        <v>898</v>
      </c>
      <c r="H19" s="14">
        <f t="shared" si="0"/>
        <v>197725</v>
      </c>
      <c r="I19" s="8" t="s">
        <v>142</v>
      </c>
      <c r="J19" s="8" t="s">
        <v>52</v>
      </c>
      <c r="K19" s="2" t="s">
        <v>52</v>
      </c>
      <c r="L19" s="2" t="s">
        <v>52</v>
      </c>
      <c r="M19" s="2" t="s">
        <v>52</v>
      </c>
      <c r="N19" s="2" t="s">
        <v>52</v>
      </c>
    </row>
    <row r="20" spans="1:14" ht="30" customHeight="1">
      <c r="A20" s="8" t="s">
        <v>148</v>
      </c>
      <c r="B20" s="8" t="s">
        <v>145</v>
      </c>
      <c r="C20" s="8" t="s">
        <v>146</v>
      </c>
      <c r="D20" s="8" t="s">
        <v>110</v>
      </c>
      <c r="E20" s="14">
        <f>일위대가!F132</f>
        <v>354060</v>
      </c>
      <c r="F20" s="14">
        <f>일위대가!H132</f>
        <v>123902</v>
      </c>
      <c r="G20" s="14">
        <f>일위대가!J132</f>
        <v>2478</v>
      </c>
      <c r="H20" s="14">
        <f t="shared" si="0"/>
        <v>480440</v>
      </c>
      <c r="I20" s="8" t="s">
        <v>147</v>
      </c>
      <c r="J20" s="8" t="s">
        <v>52</v>
      </c>
      <c r="K20" s="2" t="s">
        <v>52</v>
      </c>
      <c r="L20" s="2" t="s">
        <v>52</v>
      </c>
      <c r="M20" s="2" t="s">
        <v>52</v>
      </c>
      <c r="N20" s="2" t="s">
        <v>52</v>
      </c>
    </row>
    <row r="21" spans="1:14" ht="30" customHeight="1">
      <c r="A21" s="8" t="s">
        <v>153</v>
      </c>
      <c r="B21" s="8" t="s">
        <v>150</v>
      </c>
      <c r="C21" s="8" t="s">
        <v>151</v>
      </c>
      <c r="D21" s="8" t="s">
        <v>110</v>
      </c>
      <c r="E21" s="14">
        <f>일위대가!F137</f>
        <v>185220</v>
      </c>
      <c r="F21" s="14">
        <f>일위대가!H137</f>
        <v>102512</v>
      </c>
      <c r="G21" s="14">
        <f>일위대가!J137</f>
        <v>2050</v>
      </c>
      <c r="H21" s="14">
        <f t="shared" si="0"/>
        <v>289782</v>
      </c>
      <c r="I21" s="8" t="s">
        <v>152</v>
      </c>
      <c r="J21" s="8" t="s">
        <v>52</v>
      </c>
      <c r="K21" s="2" t="s">
        <v>52</v>
      </c>
      <c r="L21" s="2" t="s">
        <v>52</v>
      </c>
      <c r="M21" s="2" t="s">
        <v>52</v>
      </c>
      <c r="N21" s="2" t="s">
        <v>52</v>
      </c>
    </row>
    <row r="22" spans="1:14" ht="30" customHeight="1">
      <c r="A22" s="8" t="s">
        <v>157</v>
      </c>
      <c r="B22" s="8" t="s">
        <v>155</v>
      </c>
      <c r="C22" s="8" t="s">
        <v>151</v>
      </c>
      <c r="D22" s="8" t="s">
        <v>110</v>
      </c>
      <c r="E22" s="14">
        <f>일위대가!F143</f>
        <v>368841</v>
      </c>
      <c r="F22" s="14">
        <f>일위대가!H143</f>
        <v>0</v>
      </c>
      <c r="G22" s="14">
        <f>일위대가!J143</f>
        <v>0</v>
      </c>
      <c r="H22" s="14">
        <f t="shared" si="0"/>
        <v>368841</v>
      </c>
      <c r="I22" s="8" t="s">
        <v>156</v>
      </c>
      <c r="J22" s="8" t="s">
        <v>52</v>
      </c>
      <c r="K22" s="2" t="s">
        <v>52</v>
      </c>
      <c r="L22" s="2" t="s">
        <v>52</v>
      </c>
      <c r="M22" s="2" t="s">
        <v>52</v>
      </c>
      <c r="N22" s="2" t="s">
        <v>52</v>
      </c>
    </row>
    <row r="23" spans="1:14" ht="30" customHeight="1">
      <c r="A23" s="8" t="s">
        <v>162</v>
      </c>
      <c r="B23" s="8" t="s">
        <v>159</v>
      </c>
      <c r="C23" s="8" t="s">
        <v>160</v>
      </c>
      <c r="D23" s="8" t="s">
        <v>110</v>
      </c>
      <c r="E23" s="14">
        <f>일위대가!F151</f>
        <v>1733700</v>
      </c>
      <c r="F23" s="14">
        <f>일위대가!H151</f>
        <v>243240</v>
      </c>
      <c r="G23" s="14">
        <f>일위대가!J151</f>
        <v>0</v>
      </c>
      <c r="H23" s="14">
        <f t="shared" si="0"/>
        <v>1976940</v>
      </c>
      <c r="I23" s="8" t="s">
        <v>161</v>
      </c>
      <c r="J23" s="8" t="s">
        <v>52</v>
      </c>
      <c r="K23" s="2" t="s">
        <v>52</v>
      </c>
      <c r="L23" s="2" t="s">
        <v>52</v>
      </c>
      <c r="M23" s="2" t="s">
        <v>52</v>
      </c>
      <c r="N23" s="2" t="s">
        <v>52</v>
      </c>
    </row>
    <row r="24" spans="1:14" ht="30" customHeight="1">
      <c r="A24" s="8" t="s">
        <v>167</v>
      </c>
      <c r="B24" s="8" t="s">
        <v>164</v>
      </c>
      <c r="C24" s="8" t="s">
        <v>165</v>
      </c>
      <c r="D24" s="8" t="s">
        <v>110</v>
      </c>
      <c r="E24" s="14">
        <f>일위대가!F157</f>
        <v>2552040</v>
      </c>
      <c r="F24" s="14">
        <f>일위대가!H157</f>
        <v>1544600</v>
      </c>
      <c r="G24" s="14">
        <f>일위대가!J157</f>
        <v>0</v>
      </c>
      <c r="H24" s="14">
        <f t="shared" si="0"/>
        <v>4096640</v>
      </c>
      <c r="I24" s="8" t="s">
        <v>166</v>
      </c>
      <c r="J24" s="8" t="s">
        <v>52</v>
      </c>
      <c r="K24" s="2" t="s">
        <v>52</v>
      </c>
      <c r="L24" s="2" t="s">
        <v>52</v>
      </c>
      <c r="M24" s="2" t="s">
        <v>52</v>
      </c>
      <c r="N24" s="2" t="s">
        <v>52</v>
      </c>
    </row>
    <row r="25" spans="1:14" ht="30" customHeight="1">
      <c r="A25" s="8" t="s">
        <v>184</v>
      </c>
      <c r="B25" s="8" t="s">
        <v>180</v>
      </c>
      <c r="C25" s="8" t="s">
        <v>181</v>
      </c>
      <c r="D25" s="8" t="s">
        <v>182</v>
      </c>
      <c r="E25" s="14">
        <f>일위대가!F162</f>
        <v>0</v>
      </c>
      <c r="F25" s="14">
        <f>일위대가!H162</f>
        <v>2062</v>
      </c>
      <c r="G25" s="14">
        <f>일위대가!J162</f>
        <v>41</v>
      </c>
      <c r="H25" s="14">
        <f t="shared" si="0"/>
        <v>2103</v>
      </c>
      <c r="I25" s="8" t="s">
        <v>183</v>
      </c>
      <c r="J25" s="8" t="s">
        <v>736</v>
      </c>
      <c r="K25" s="2" t="s">
        <v>52</v>
      </c>
      <c r="L25" s="2" t="s">
        <v>52</v>
      </c>
      <c r="M25" s="2" t="s">
        <v>736</v>
      </c>
      <c r="N25" s="2" t="s">
        <v>52</v>
      </c>
    </row>
    <row r="26" spans="1:14" ht="30" customHeight="1">
      <c r="A26" s="8" t="s">
        <v>189</v>
      </c>
      <c r="B26" s="8" t="s">
        <v>186</v>
      </c>
      <c r="C26" s="8" t="s">
        <v>187</v>
      </c>
      <c r="D26" s="8" t="s">
        <v>86</v>
      </c>
      <c r="E26" s="14">
        <f>일위대가!F167</f>
        <v>565</v>
      </c>
      <c r="F26" s="14">
        <f>일위대가!H167</f>
        <v>4197</v>
      </c>
      <c r="G26" s="14">
        <f>일위대가!J167</f>
        <v>0</v>
      </c>
      <c r="H26" s="14">
        <f t="shared" si="0"/>
        <v>4762</v>
      </c>
      <c r="I26" s="8" t="s">
        <v>188</v>
      </c>
      <c r="J26" s="8" t="s">
        <v>746</v>
      </c>
      <c r="K26" s="2" t="s">
        <v>52</v>
      </c>
      <c r="L26" s="2" t="s">
        <v>52</v>
      </c>
      <c r="M26" s="2" t="s">
        <v>746</v>
      </c>
      <c r="N26" s="2" t="s">
        <v>52</v>
      </c>
    </row>
    <row r="27" spans="1:14" ht="30" customHeight="1">
      <c r="A27" s="8" t="s">
        <v>194</v>
      </c>
      <c r="B27" s="8" t="s">
        <v>191</v>
      </c>
      <c r="C27" s="8" t="s">
        <v>192</v>
      </c>
      <c r="D27" s="8" t="s">
        <v>86</v>
      </c>
      <c r="E27" s="14">
        <f>일위대가!F171</f>
        <v>1912</v>
      </c>
      <c r="F27" s="14">
        <f>일위대가!H171</f>
        <v>0</v>
      </c>
      <c r="G27" s="14">
        <f>일위대가!J171</f>
        <v>0</v>
      </c>
      <c r="H27" s="14">
        <f t="shared" si="0"/>
        <v>1912</v>
      </c>
      <c r="I27" s="8" t="s">
        <v>193</v>
      </c>
      <c r="J27" s="8" t="s">
        <v>52</v>
      </c>
      <c r="K27" s="2" t="s">
        <v>52</v>
      </c>
      <c r="L27" s="2" t="s">
        <v>52</v>
      </c>
      <c r="M27" s="2" t="s">
        <v>52</v>
      </c>
      <c r="N27" s="2" t="s">
        <v>52</v>
      </c>
    </row>
    <row r="28" spans="1:14" ht="30" customHeight="1">
      <c r="A28" s="8" t="s">
        <v>209</v>
      </c>
      <c r="B28" s="8" t="s">
        <v>206</v>
      </c>
      <c r="C28" s="8" t="s">
        <v>207</v>
      </c>
      <c r="D28" s="8" t="s">
        <v>71</v>
      </c>
      <c r="E28" s="14">
        <f>일위대가!F175</f>
        <v>0</v>
      </c>
      <c r="F28" s="14">
        <f>일위대가!H175</f>
        <v>24648</v>
      </c>
      <c r="G28" s="14">
        <f>일위대가!J175</f>
        <v>0</v>
      </c>
      <c r="H28" s="14">
        <f t="shared" si="0"/>
        <v>24648</v>
      </c>
      <c r="I28" s="8" t="s">
        <v>208</v>
      </c>
      <c r="J28" s="8" t="s">
        <v>766</v>
      </c>
      <c r="K28" s="2" t="s">
        <v>52</v>
      </c>
      <c r="L28" s="2" t="s">
        <v>52</v>
      </c>
      <c r="M28" s="2" t="s">
        <v>766</v>
      </c>
      <c r="N28" s="2" t="s">
        <v>52</v>
      </c>
    </row>
    <row r="29" spans="1:14" ht="30" customHeight="1">
      <c r="A29" s="8" t="s">
        <v>214</v>
      </c>
      <c r="B29" s="8" t="s">
        <v>211</v>
      </c>
      <c r="C29" s="8" t="s">
        <v>212</v>
      </c>
      <c r="D29" s="8" t="s">
        <v>71</v>
      </c>
      <c r="E29" s="14">
        <f>일위대가!F179</f>
        <v>0</v>
      </c>
      <c r="F29" s="14">
        <f>일위대가!H179</f>
        <v>23742</v>
      </c>
      <c r="G29" s="14">
        <f>일위대가!J179</f>
        <v>0</v>
      </c>
      <c r="H29" s="14">
        <f t="shared" si="0"/>
        <v>23742</v>
      </c>
      <c r="I29" s="8" t="s">
        <v>213</v>
      </c>
      <c r="J29" s="8" t="s">
        <v>772</v>
      </c>
      <c r="K29" s="2" t="s">
        <v>52</v>
      </c>
      <c r="L29" s="2" t="s">
        <v>52</v>
      </c>
      <c r="M29" s="2" t="s">
        <v>772</v>
      </c>
      <c r="N29" s="2" t="s">
        <v>52</v>
      </c>
    </row>
    <row r="30" spans="1:14" ht="30" customHeight="1">
      <c r="A30" s="8" t="s">
        <v>219</v>
      </c>
      <c r="B30" s="8" t="s">
        <v>216</v>
      </c>
      <c r="C30" s="8" t="s">
        <v>217</v>
      </c>
      <c r="D30" s="8" t="s">
        <v>86</v>
      </c>
      <c r="E30" s="14">
        <f>일위대가!F183</f>
        <v>282</v>
      </c>
      <c r="F30" s="14">
        <f>일위대가!H183</f>
        <v>0</v>
      </c>
      <c r="G30" s="14">
        <f>일위대가!J183</f>
        <v>0</v>
      </c>
      <c r="H30" s="14">
        <f t="shared" si="0"/>
        <v>282</v>
      </c>
      <c r="I30" s="8" t="s">
        <v>218</v>
      </c>
      <c r="J30" s="8" t="s">
        <v>746</v>
      </c>
      <c r="K30" s="2" t="s">
        <v>52</v>
      </c>
      <c r="L30" s="2" t="s">
        <v>52</v>
      </c>
      <c r="M30" s="2" t="s">
        <v>746</v>
      </c>
      <c r="N30" s="2" t="s">
        <v>52</v>
      </c>
    </row>
    <row r="31" spans="1:14" ht="30" customHeight="1">
      <c r="A31" s="8" t="s">
        <v>223</v>
      </c>
      <c r="B31" s="8" t="s">
        <v>221</v>
      </c>
      <c r="C31" s="8" t="s">
        <v>217</v>
      </c>
      <c r="D31" s="8" t="s">
        <v>86</v>
      </c>
      <c r="E31" s="14">
        <f>일위대가!F187</f>
        <v>282</v>
      </c>
      <c r="F31" s="14">
        <f>일위대가!H187</f>
        <v>0</v>
      </c>
      <c r="G31" s="14">
        <f>일위대가!J187</f>
        <v>0</v>
      </c>
      <c r="H31" s="14">
        <f t="shared" si="0"/>
        <v>282</v>
      </c>
      <c r="I31" s="8" t="s">
        <v>222</v>
      </c>
      <c r="J31" s="8" t="s">
        <v>746</v>
      </c>
      <c r="K31" s="2" t="s">
        <v>52</v>
      </c>
      <c r="L31" s="2" t="s">
        <v>52</v>
      </c>
      <c r="M31" s="2" t="s">
        <v>746</v>
      </c>
      <c r="N31" s="2" t="s">
        <v>52</v>
      </c>
    </row>
    <row r="32" spans="1:14" ht="30" customHeight="1">
      <c r="A32" s="8" t="s">
        <v>230</v>
      </c>
      <c r="B32" s="8" t="s">
        <v>227</v>
      </c>
      <c r="C32" s="8" t="s">
        <v>228</v>
      </c>
      <c r="D32" s="8" t="s">
        <v>71</v>
      </c>
      <c r="E32" s="14">
        <f>일위대가!F200</f>
        <v>5873</v>
      </c>
      <c r="F32" s="14">
        <f>일위대가!H200</f>
        <v>8654</v>
      </c>
      <c r="G32" s="14">
        <f>일위대가!J200</f>
        <v>519</v>
      </c>
      <c r="H32" s="14">
        <f t="shared" si="0"/>
        <v>15046</v>
      </c>
      <c r="I32" s="8" t="s">
        <v>229</v>
      </c>
      <c r="J32" s="8" t="s">
        <v>779</v>
      </c>
      <c r="K32" s="2" t="s">
        <v>52</v>
      </c>
      <c r="L32" s="2" t="s">
        <v>52</v>
      </c>
      <c r="M32" s="2" t="s">
        <v>779</v>
      </c>
      <c r="N32" s="2" t="s">
        <v>52</v>
      </c>
    </row>
    <row r="33" spans="1:14" ht="30" customHeight="1">
      <c r="A33" s="8" t="s">
        <v>235</v>
      </c>
      <c r="B33" s="8" t="s">
        <v>232</v>
      </c>
      <c r="C33" s="8" t="s">
        <v>233</v>
      </c>
      <c r="D33" s="8" t="s">
        <v>71</v>
      </c>
      <c r="E33" s="14">
        <f>일위대가!F206</f>
        <v>4326</v>
      </c>
      <c r="F33" s="14">
        <f>일위대가!H206</f>
        <v>10734</v>
      </c>
      <c r="G33" s="14">
        <f>일위대가!J206</f>
        <v>322</v>
      </c>
      <c r="H33" s="14">
        <f t="shared" si="0"/>
        <v>15382</v>
      </c>
      <c r="I33" s="8" t="s">
        <v>234</v>
      </c>
      <c r="J33" s="8" t="s">
        <v>52</v>
      </c>
      <c r="K33" s="2" t="s">
        <v>52</v>
      </c>
      <c r="L33" s="2" t="s">
        <v>52</v>
      </c>
      <c r="M33" s="2" t="s">
        <v>52</v>
      </c>
      <c r="N33" s="2" t="s">
        <v>52</v>
      </c>
    </row>
    <row r="34" spans="1:14" ht="30" customHeight="1">
      <c r="A34" s="8" t="s">
        <v>240</v>
      </c>
      <c r="B34" s="8" t="s">
        <v>237</v>
      </c>
      <c r="C34" s="8" t="s">
        <v>238</v>
      </c>
      <c r="D34" s="8" t="s">
        <v>86</v>
      </c>
      <c r="E34" s="14">
        <f>일위대가!F212</f>
        <v>2182</v>
      </c>
      <c r="F34" s="14">
        <f>일위대가!H212</f>
        <v>1280</v>
      </c>
      <c r="G34" s="14">
        <f>일위대가!J212</f>
        <v>0</v>
      </c>
      <c r="H34" s="14">
        <f t="shared" si="0"/>
        <v>3462</v>
      </c>
      <c r="I34" s="8" t="s">
        <v>239</v>
      </c>
      <c r="J34" s="8" t="s">
        <v>834</v>
      </c>
      <c r="K34" s="2" t="s">
        <v>52</v>
      </c>
      <c r="L34" s="2" t="s">
        <v>52</v>
      </c>
      <c r="M34" s="2" t="s">
        <v>834</v>
      </c>
      <c r="N34" s="2" t="s">
        <v>52</v>
      </c>
    </row>
    <row r="35" spans="1:14" ht="30" customHeight="1">
      <c r="A35" s="8" t="s">
        <v>245</v>
      </c>
      <c r="B35" s="8" t="s">
        <v>242</v>
      </c>
      <c r="C35" s="8" t="s">
        <v>243</v>
      </c>
      <c r="D35" s="8" t="s">
        <v>71</v>
      </c>
      <c r="E35" s="14">
        <f>일위대가!F217</f>
        <v>14374</v>
      </c>
      <c r="F35" s="14">
        <f>일위대가!H217</f>
        <v>4510</v>
      </c>
      <c r="G35" s="14">
        <f>일위대가!J217</f>
        <v>0</v>
      </c>
      <c r="H35" s="14">
        <f t="shared" si="0"/>
        <v>18884</v>
      </c>
      <c r="I35" s="8" t="s">
        <v>244</v>
      </c>
      <c r="J35" s="8" t="s">
        <v>845</v>
      </c>
      <c r="K35" s="2" t="s">
        <v>52</v>
      </c>
      <c r="L35" s="2" t="s">
        <v>52</v>
      </c>
      <c r="M35" s="2" t="s">
        <v>845</v>
      </c>
      <c r="N35" s="2" t="s">
        <v>52</v>
      </c>
    </row>
    <row r="36" spans="1:14" ht="30" customHeight="1">
      <c r="A36" s="8" t="s">
        <v>250</v>
      </c>
      <c r="B36" s="8" t="s">
        <v>247</v>
      </c>
      <c r="C36" s="8" t="s">
        <v>248</v>
      </c>
      <c r="D36" s="8" t="s">
        <v>71</v>
      </c>
      <c r="E36" s="14">
        <f>일위대가!F221</f>
        <v>12237</v>
      </c>
      <c r="F36" s="14">
        <f>일위대가!H221</f>
        <v>5298</v>
      </c>
      <c r="G36" s="14">
        <f>일위대가!J221</f>
        <v>0</v>
      </c>
      <c r="H36" s="14">
        <f t="shared" ref="H36:H67" si="1">E36+F36+G36</f>
        <v>17535</v>
      </c>
      <c r="I36" s="8" t="s">
        <v>249</v>
      </c>
      <c r="J36" s="8" t="s">
        <v>52</v>
      </c>
      <c r="K36" s="2" t="s">
        <v>52</v>
      </c>
      <c r="L36" s="2" t="s">
        <v>52</v>
      </c>
      <c r="M36" s="2" t="s">
        <v>52</v>
      </c>
      <c r="N36" s="2" t="s">
        <v>52</v>
      </c>
    </row>
    <row r="37" spans="1:14" ht="30" customHeight="1">
      <c r="A37" s="8" t="s">
        <v>255</v>
      </c>
      <c r="B37" s="8" t="s">
        <v>252</v>
      </c>
      <c r="C37" s="8" t="s">
        <v>253</v>
      </c>
      <c r="D37" s="8" t="s">
        <v>86</v>
      </c>
      <c r="E37" s="14">
        <f>일위대가!F229</f>
        <v>3057</v>
      </c>
      <c r="F37" s="14">
        <f>일위대가!H229</f>
        <v>12631</v>
      </c>
      <c r="G37" s="14">
        <f>일위대가!J229</f>
        <v>0</v>
      </c>
      <c r="H37" s="14">
        <f t="shared" si="1"/>
        <v>15688</v>
      </c>
      <c r="I37" s="8" t="s">
        <v>254</v>
      </c>
      <c r="J37" s="8" t="s">
        <v>52</v>
      </c>
      <c r="K37" s="2" t="s">
        <v>52</v>
      </c>
      <c r="L37" s="2" t="s">
        <v>52</v>
      </c>
      <c r="M37" s="2" t="s">
        <v>52</v>
      </c>
      <c r="N37" s="2" t="s">
        <v>52</v>
      </c>
    </row>
    <row r="38" spans="1:14" ht="30" customHeight="1">
      <c r="A38" s="8" t="s">
        <v>265</v>
      </c>
      <c r="B38" s="8" t="s">
        <v>262</v>
      </c>
      <c r="C38" s="8" t="s">
        <v>263</v>
      </c>
      <c r="D38" s="8" t="s">
        <v>86</v>
      </c>
      <c r="E38" s="14">
        <f>일위대가!F236</f>
        <v>3575</v>
      </c>
      <c r="F38" s="14">
        <f>일위대가!H236</f>
        <v>3030</v>
      </c>
      <c r="G38" s="14">
        <f>일위대가!J236</f>
        <v>60</v>
      </c>
      <c r="H38" s="14">
        <f t="shared" si="1"/>
        <v>6665</v>
      </c>
      <c r="I38" s="8" t="s">
        <v>264</v>
      </c>
      <c r="J38" s="8" t="s">
        <v>52</v>
      </c>
      <c r="K38" s="2" t="s">
        <v>52</v>
      </c>
      <c r="L38" s="2" t="s">
        <v>52</v>
      </c>
      <c r="M38" s="2" t="s">
        <v>52</v>
      </c>
      <c r="N38" s="2" t="s">
        <v>52</v>
      </c>
    </row>
    <row r="39" spans="1:14" ht="30" customHeight="1">
      <c r="A39" s="8" t="s">
        <v>270</v>
      </c>
      <c r="B39" s="8" t="s">
        <v>267</v>
      </c>
      <c r="C39" s="8" t="s">
        <v>268</v>
      </c>
      <c r="D39" s="8" t="s">
        <v>182</v>
      </c>
      <c r="E39" s="14">
        <f>일위대가!F240</f>
        <v>239400</v>
      </c>
      <c r="F39" s="14">
        <f>일위대가!H240</f>
        <v>0</v>
      </c>
      <c r="G39" s="14">
        <f>일위대가!J240</f>
        <v>0</v>
      </c>
      <c r="H39" s="14">
        <f t="shared" si="1"/>
        <v>239400</v>
      </c>
      <c r="I39" s="8" t="s">
        <v>269</v>
      </c>
      <c r="J39" s="8" t="s">
        <v>52</v>
      </c>
      <c r="K39" s="2" t="s">
        <v>52</v>
      </c>
      <c r="L39" s="2" t="s">
        <v>52</v>
      </c>
      <c r="M39" s="2" t="s">
        <v>52</v>
      </c>
      <c r="N39" s="2" t="s">
        <v>52</v>
      </c>
    </row>
    <row r="40" spans="1:14" ht="30" customHeight="1">
      <c r="A40" s="8" t="s">
        <v>275</v>
      </c>
      <c r="B40" s="8" t="s">
        <v>272</v>
      </c>
      <c r="C40" s="8" t="s">
        <v>273</v>
      </c>
      <c r="D40" s="8" t="s">
        <v>182</v>
      </c>
      <c r="E40" s="14">
        <f>일위대가!F246</f>
        <v>5775</v>
      </c>
      <c r="F40" s="14">
        <f>일위대가!H246</f>
        <v>49962</v>
      </c>
      <c r="G40" s="14">
        <f>일위대가!J246</f>
        <v>0</v>
      </c>
      <c r="H40" s="14">
        <f t="shared" si="1"/>
        <v>55737</v>
      </c>
      <c r="I40" s="8" t="s">
        <v>274</v>
      </c>
      <c r="J40" s="8" t="s">
        <v>52</v>
      </c>
      <c r="K40" s="2" t="s">
        <v>52</v>
      </c>
      <c r="L40" s="2" t="s">
        <v>52</v>
      </c>
      <c r="M40" s="2" t="s">
        <v>52</v>
      </c>
      <c r="N40" s="2" t="s">
        <v>52</v>
      </c>
    </row>
    <row r="41" spans="1:14" ht="30" customHeight="1">
      <c r="A41" s="8" t="s">
        <v>278</v>
      </c>
      <c r="B41" s="8" t="s">
        <v>1337</v>
      </c>
      <c r="C41" s="8" t="s">
        <v>1335</v>
      </c>
      <c r="D41" s="8" t="s">
        <v>71</v>
      </c>
      <c r="E41" s="14">
        <f>일위대가!F253</f>
        <v>4922</v>
      </c>
      <c r="F41" s="14">
        <f>일위대가!H253</f>
        <v>5367</v>
      </c>
      <c r="G41" s="14">
        <f>일위대가!J253</f>
        <v>161</v>
      </c>
      <c r="H41" s="14">
        <f t="shared" si="1"/>
        <v>10450</v>
      </c>
      <c r="I41" s="8" t="s">
        <v>277</v>
      </c>
      <c r="J41" s="8" t="s">
        <v>52</v>
      </c>
      <c r="K41" s="2" t="s">
        <v>52</v>
      </c>
      <c r="L41" s="2" t="s">
        <v>52</v>
      </c>
      <c r="M41" s="2" t="s">
        <v>52</v>
      </c>
      <c r="N41" s="2" t="s">
        <v>52</v>
      </c>
    </row>
    <row r="42" spans="1:14" ht="30" customHeight="1">
      <c r="A42" s="8" t="s">
        <v>281</v>
      </c>
      <c r="B42" s="8" t="s">
        <v>1337</v>
      </c>
      <c r="C42" s="8" t="s">
        <v>1335</v>
      </c>
      <c r="D42" s="8" t="s">
        <v>71</v>
      </c>
      <c r="E42" s="14">
        <f>일위대가!F260</f>
        <v>4922</v>
      </c>
      <c r="F42" s="14">
        <f>일위대가!H260</f>
        <v>5367</v>
      </c>
      <c r="G42" s="14">
        <f>일위대가!J260</f>
        <v>161</v>
      </c>
      <c r="H42" s="14">
        <f t="shared" si="1"/>
        <v>10450</v>
      </c>
      <c r="I42" s="8" t="s">
        <v>280</v>
      </c>
      <c r="J42" s="8" t="s">
        <v>52</v>
      </c>
      <c r="K42" s="2" t="s">
        <v>52</v>
      </c>
      <c r="L42" s="2" t="s">
        <v>52</v>
      </c>
      <c r="M42" s="2" t="s">
        <v>52</v>
      </c>
      <c r="N42" s="2" t="s">
        <v>52</v>
      </c>
    </row>
    <row r="43" spans="1:14" ht="30" customHeight="1">
      <c r="A43" s="8" t="s">
        <v>411</v>
      </c>
      <c r="B43" s="8" t="s">
        <v>408</v>
      </c>
      <c r="C43" s="8" t="s">
        <v>409</v>
      </c>
      <c r="D43" s="8" t="s">
        <v>71</v>
      </c>
      <c r="E43" s="14">
        <f>일위대가!F264</f>
        <v>0</v>
      </c>
      <c r="F43" s="14">
        <f>일위대가!H264</f>
        <v>3762</v>
      </c>
      <c r="G43" s="14">
        <f>일위대가!J264</f>
        <v>0</v>
      </c>
      <c r="H43" s="14">
        <f t="shared" si="1"/>
        <v>3762</v>
      </c>
      <c r="I43" s="8" t="s">
        <v>410</v>
      </c>
      <c r="J43" s="8" t="s">
        <v>932</v>
      </c>
      <c r="K43" s="2" t="s">
        <v>52</v>
      </c>
      <c r="L43" s="2" t="s">
        <v>52</v>
      </c>
      <c r="M43" s="2" t="s">
        <v>932</v>
      </c>
      <c r="N43" s="2" t="s">
        <v>52</v>
      </c>
    </row>
    <row r="44" spans="1:14" ht="30" customHeight="1">
      <c r="A44" s="8" t="s">
        <v>416</v>
      </c>
      <c r="B44" s="8" t="s">
        <v>413</v>
      </c>
      <c r="C44" s="8" t="s">
        <v>414</v>
      </c>
      <c r="D44" s="8" t="s">
        <v>110</v>
      </c>
      <c r="E44" s="14">
        <f>일위대가!F270</f>
        <v>0</v>
      </c>
      <c r="F44" s="14">
        <f>일위대가!H270</f>
        <v>121316</v>
      </c>
      <c r="G44" s="14">
        <f>일위대가!J270</f>
        <v>2426</v>
      </c>
      <c r="H44" s="14">
        <f t="shared" si="1"/>
        <v>123742</v>
      </c>
      <c r="I44" s="8" t="s">
        <v>415</v>
      </c>
      <c r="J44" s="8" t="s">
        <v>52</v>
      </c>
      <c r="K44" s="2" t="s">
        <v>52</v>
      </c>
      <c r="L44" s="2" t="s">
        <v>52</v>
      </c>
      <c r="M44" s="2" t="s">
        <v>52</v>
      </c>
      <c r="N44" s="2" t="s">
        <v>52</v>
      </c>
    </row>
    <row r="45" spans="1:14" ht="30" customHeight="1">
      <c r="A45" s="8" t="s">
        <v>421</v>
      </c>
      <c r="B45" s="8" t="s">
        <v>418</v>
      </c>
      <c r="C45" s="8" t="s">
        <v>419</v>
      </c>
      <c r="D45" s="8" t="s">
        <v>182</v>
      </c>
      <c r="E45" s="14">
        <f>일위대가!F276</f>
        <v>3937</v>
      </c>
      <c r="F45" s="14">
        <f>일위대가!H276</f>
        <v>78756</v>
      </c>
      <c r="G45" s="14">
        <f>일위대가!J276</f>
        <v>0</v>
      </c>
      <c r="H45" s="14">
        <f t="shared" si="1"/>
        <v>82693</v>
      </c>
      <c r="I45" s="8" t="s">
        <v>420</v>
      </c>
      <c r="J45" s="8" t="s">
        <v>52</v>
      </c>
      <c r="K45" s="2" t="s">
        <v>52</v>
      </c>
      <c r="L45" s="2" t="s">
        <v>52</v>
      </c>
      <c r="M45" s="2" t="s">
        <v>52</v>
      </c>
      <c r="N45" s="2" t="s">
        <v>52</v>
      </c>
    </row>
    <row r="46" spans="1:14" ht="30" customHeight="1">
      <c r="A46" s="8" t="s">
        <v>426</v>
      </c>
      <c r="B46" s="8" t="s">
        <v>423</v>
      </c>
      <c r="C46" s="8" t="s">
        <v>424</v>
      </c>
      <c r="D46" s="8" t="s">
        <v>182</v>
      </c>
      <c r="E46" s="14">
        <f>일위대가!F282</f>
        <v>3937</v>
      </c>
      <c r="F46" s="14">
        <f>일위대가!H282</f>
        <v>78756</v>
      </c>
      <c r="G46" s="14">
        <f>일위대가!J282</f>
        <v>0</v>
      </c>
      <c r="H46" s="14">
        <f t="shared" si="1"/>
        <v>82693</v>
      </c>
      <c r="I46" s="8" t="s">
        <v>425</v>
      </c>
      <c r="J46" s="8" t="s">
        <v>52</v>
      </c>
      <c r="K46" s="2" t="s">
        <v>52</v>
      </c>
      <c r="L46" s="2" t="s">
        <v>52</v>
      </c>
      <c r="M46" s="2" t="s">
        <v>52</v>
      </c>
      <c r="N46" s="2" t="s">
        <v>52</v>
      </c>
    </row>
    <row r="47" spans="1:14" ht="30" customHeight="1">
      <c r="A47" s="8" t="s">
        <v>517</v>
      </c>
      <c r="B47" s="8" t="s">
        <v>58</v>
      </c>
      <c r="C47" s="8" t="s">
        <v>515</v>
      </c>
      <c r="D47" s="8" t="s">
        <v>60</v>
      </c>
      <c r="E47" s="14">
        <f>일위대가!F287</f>
        <v>0</v>
      </c>
      <c r="F47" s="14">
        <f>일위대가!H287</f>
        <v>73649</v>
      </c>
      <c r="G47" s="14">
        <f>일위대가!J287</f>
        <v>0</v>
      </c>
      <c r="H47" s="14">
        <f t="shared" si="1"/>
        <v>73649</v>
      </c>
      <c r="I47" s="8" t="s">
        <v>516</v>
      </c>
      <c r="J47" s="8" t="s">
        <v>475</v>
      </c>
      <c r="K47" s="2" t="s">
        <v>52</v>
      </c>
      <c r="L47" s="2" t="s">
        <v>52</v>
      </c>
      <c r="M47" s="2" t="s">
        <v>475</v>
      </c>
      <c r="N47" s="2" t="s">
        <v>52</v>
      </c>
    </row>
    <row r="48" spans="1:14" ht="30" customHeight="1">
      <c r="A48" s="8" t="s">
        <v>536</v>
      </c>
      <c r="B48" s="8" t="s">
        <v>58</v>
      </c>
      <c r="C48" s="8" t="s">
        <v>534</v>
      </c>
      <c r="D48" s="8" t="s">
        <v>60</v>
      </c>
      <c r="E48" s="14">
        <f>일위대가!F292</f>
        <v>0</v>
      </c>
      <c r="F48" s="14">
        <f>일위대가!H292</f>
        <v>122089</v>
      </c>
      <c r="G48" s="14">
        <f>일위대가!J292</f>
        <v>0</v>
      </c>
      <c r="H48" s="14">
        <f t="shared" si="1"/>
        <v>122089</v>
      </c>
      <c r="I48" s="8" t="s">
        <v>535</v>
      </c>
      <c r="J48" s="8" t="s">
        <v>475</v>
      </c>
      <c r="K48" s="2" t="s">
        <v>52</v>
      </c>
      <c r="L48" s="2" t="s">
        <v>52</v>
      </c>
      <c r="M48" s="2" t="s">
        <v>475</v>
      </c>
      <c r="N48" s="2" t="s">
        <v>52</v>
      </c>
    </row>
    <row r="49" spans="1:14" ht="30" customHeight="1">
      <c r="A49" s="8" t="s">
        <v>557</v>
      </c>
      <c r="B49" s="8" t="s">
        <v>554</v>
      </c>
      <c r="C49" s="8" t="s">
        <v>555</v>
      </c>
      <c r="D49" s="8" t="s">
        <v>550</v>
      </c>
      <c r="E49" s="14">
        <f>일위대가!F305</f>
        <v>73</v>
      </c>
      <c r="F49" s="14">
        <f>일위대가!H305</f>
        <v>4490</v>
      </c>
      <c r="G49" s="14">
        <f>일위대가!J305</f>
        <v>138</v>
      </c>
      <c r="H49" s="14">
        <f t="shared" si="1"/>
        <v>4701</v>
      </c>
      <c r="I49" s="8" t="s">
        <v>556</v>
      </c>
      <c r="J49" s="8" t="s">
        <v>961</v>
      </c>
      <c r="K49" s="2" t="s">
        <v>52</v>
      </c>
      <c r="L49" s="2" t="s">
        <v>52</v>
      </c>
      <c r="M49" s="2" t="s">
        <v>961</v>
      </c>
      <c r="N49" s="2" t="s">
        <v>52</v>
      </c>
    </row>
    <row r="50" spans="1:14" ht="30" customHeight="1">
      <c r="A50" s="8" t="s">
        <v>561</v>
      </c>
      <c r="B50" s="8" t="s">
        <v>559</v>
      </c>
      <c r="C50" s="8" t="s">
        <v>555</v>
      </c>
      <c r="D50" s="8" t="s">
        <v>550</v>
      </c>
      <c r="E50" s="14">
        <f>일위대가!F318</f>
        <v>12</v>
      </c>
      <c r="F50" s="14">
        <f>일위대가!H318</f>
        <v>1149</v>
      </c>
      <c r="G50" s="14">
        <f>일위대가!J318</f>
        <v>36</v>
      </c>
      <c r="H50" s="14">
        <f t="shared" si="1"/>
        <v>1197</v>
      </c>
      <c r="I50" s="8" t="s">
        <v>560</v>
      </c>
      <c r="J50" s="8" t="s">
        <v>961</v>
      </c>
      <c r="K50" s="2" t="s">
        <v>52</v>
      </c>
      <c r="L50" s="2" t="s">
        <v>52</v>
      </c>
      <c r="M50" s="2" t="s">
        <v>961</v>
      </c>
      <c r="N50" s="2" t="s">
        <v>52</v>
      </c>
    </row>
    <row r="51" spans="1:14" ht="30" customHeight="1">
      <c r="A51" s="8" t="s">
        <v>571</v>
      </c>
      <c r="B51" s="8" t="s">
        <v>568</v>
      </c>
      <c r="C51" s="8" t="s">
        <v>569</v>
      </c>
      <c r="D51" s="8" t="s">
        <v>71</v>
      </c>
      <c r="E51" s="14">
        <f>일위대가!F323</f>
        <v>793</v>
      </c>
      <c r="F51" s="14">
        <f>일위대가!H323</f>
        <v>3143</v>
      </c>
      <c r="G51" s="14">
        <f>일위대가!J323</f>
        <v>0</v>
      </c>
      <c r="H51" s="14">
        <f t="shared" si="1"/>
        <v>3936</v>
      </c>
      <c r="I51" s="8" t="s">
        <v>570</v>
      </c>
      <c r="J51" s="8" t="s">
        <v>1015</v>
      </c>
      <c r="K51" s="2" t="s">
        <v>52</v>
      </c>
      <c r="L51" s="2" t="s">
        <v>52</v>
      </c>
      <c r="M51" s="2" t="s">
        <v>1015</v>
      </c>
      <c r="N51" s="2" t="s">
        <v>52</v>
      </c>
    </row>
    <row r="52" spans="1:14" ht="30" customHeight="1">
      <c r="A52" s="8" t="s">
        <v>576</v>
      </c>
      <c r="B52" s="8" t="s">
        <v>573</v>
      </c>
      <c r="C52" s="8" t="s">
        <v>574</v>
      </c>
      <c r="D52" s="8" t="s">
        <v>71</v>
      </c>
      <c r="E52" s="14">
        <f>일위대가!F328</f>
        <v>846</v>
      </c>
      <c r="F52" s="14">
        <f>일위대가!H328</f>
        <v>8383</v>
      </c>
      <c r="G52" s="14">
        <f>일위대가!J328</f>
        <v>0</v>
      </c>
      <c r="H52" s="14">
        <f t="shared" si="1"/>
        <v>9229</v>
      </c>
      <c r="I52" s="8" t="s">
        <v>575</v>
      </c>
      <c r="J52" s="8" t="s">
        <v>1025</v>
      </c>
      <c r="K52" s="2" t="s">
        <v>52</v>
      </c>
      <c r="L52" s="2" t="s">
        <v>52</v>
      </c>
      <c r="M52" s="2" t="s">
        <v>1025</v>
      </c>
      <c r="N52" s="2" t="s">
        <v>52</v>
      </c>
    </row>
    <row r="53" spans="1:14" ht="30" customHeight="1">
      <c r="A53" s="8" t="s">
        <v>981</v>
      </c>
      <c r="B53" s="8" t="s">
        <v>977</v>
      </c>
      <c r="C53" s="8" t="s">
        <v>978</v>
      </c>
      <c r="D53" s="8" t="s">
        <v>979</v>
      </c>
      <c r="E53" s="14">
        <f>일위대가!F332</f>
        <v>0</v>
      </c>
      <c r="F53" s="14">
        <f>일위대가!H332</f>
        <v>0</v>
      </c>
      <c r="G53" s="14">
        <f>일위대가!J332</f>
        <v>137</v>
      </c>
      <c r="H53" s="14">
        <f t="shared" si="1"/>
        <v>137</v>
      </c>
      <c r="I53" s="8" t="s">
        <v>980</v>
      </c>
      <c r="J53" s="8" t="s">
        <v>1035</v>
      </c>
      <c r="K53" s="2" t="s">
        <v>1036</v>
      </c>
      <c r="L53" s="2" t="s">
        <v>52</v>
      </c>
      <c r="M53" s="2" t="s">
        <v>1035</v>
      </c>
      <c r="N53" s="2" t="s">
        <v>63</v>
      </c>
    </row>
    <row r="54" spans="1:14" ht="30" customHeight="1">
      <c r="A54" s="8" t="s">
        <v>1018</v>
      </c>
      <c r="B54" s="8" t="s">
        <v>1016</v>
      </c>
      <c r="C54" s="8" t="s">
        <v>569</v>
      </c>
      <c r="D54" s="8" t="s">
        <v>71</v>
      </c>
      <c r="E54" s="14">
        <f>일위대가!F338</f>
        <v>793</v>
      </c>
      <c r="F54" s="14">
        <f>일위대가!H338</f>
        <v>0</v>
      </c>
      <c r="G54" s="14">
        <f>일위대가!J338</f>
        <v>0</v>
      </c>
      <c r="H54" s="14">
        <f t="shared" si="1"/>
        <v>793</v>
      </c>
      <c r="I54" s="8" t="s">
        <v>1017</v>
      </c>
      <c r="J54" s="8" t="s">
        <v>1015</v>
      </c>
      <c r="K54" s="2" t="s">
        <v>52</v>
      </c>
      <c r="L54" s="2" t="s">
        <v>52</v>
      </c>
      <c r="M54" s="2" t="s">
        <v>1015</v>
      </c>
      <c r="N54" s="2" t="s">
        <v>52</v>
      </c>
    </row>
    <row r="55" spans="1:14" ht="30" customHeight="1">
      <c r="A55" s="8" t="s">
        <v>1022</v>
      </c>
      <c r="B55" s="8" t="s">
        <v>1016</v>
      </c>
      <c r="C55" s="8" t="s">
        <v>1020</v>
      </c>
      <c r="D55" s="8" t="s">
        <v>71</v>
      </c>
      <c r="E55" s="14">
        <f>일위대가!F343</f>
        <v>0</v>
      </c>
      <c r="F55" s="14">
        <f>일위대가!H343</f>
        <v>3143</v>
      </c>
      <c r="G55" s="14">
        <f>일위대가!J343</f>
        <v>0</v>
      </c>
      <c r="H55" s="14">
        <f t="shared" si="1"/>
        <v>3143</v>
      </c>
      <c r="I55" s="8" t="s">
        <v>1021</v>
      </c>
      <c r="J55" s="8" t="s">
        <v>1015</v>
      </c>
      <c r="K55" s="2" t="s">
        <v>52</v>
      </c>
      <c r="L55" s="2" t="s">
        <v>52</v>
      </c>
      <c r="M55" s="2" t="s">
        <v>1015</v>
      </c>
      <c r="N55" s="2" t="s">
        <v>52</v>
      </c>
    </row>
    <row r="56" spans="1:14" ht="30" customHeight="1">
      <c r="A56" s="8" t="s">
        <v>1028</v>
      </c>
      <c r="B56" s="8" t="s">
        <v>573</v>
      </c>
      <c r="C56" s="8" t="s">
        <v>1026</v>
      </c>
      <c r="D56" s="8" t="s">
        <v>71</v>
      </c>
      <c r="E56" s="14">
        <f>일위대가!F349</f>
        <v>846</v>
      </c>
      <c r="F56" s="14">
        <f>일위대가!H349</f>
        <v>0</v>
      </c>
      <c r="G56" s="14">
        <f>일위대가!J349</f>
        <v>0</v>
      </c>
      <c r="H56" s="14">
        <f t="shared" si="1"/>
        <v>846</v>
      </c>
      <c r="I56" s="8" t="s">
        <v>1027</v>
      </c>
      <c r="J56" s="8" t="s">
        <v>1025</v>
      </c>
      <c r="K56" s="2" t="s">
        <v>52</v>
      </c>
      <c r="L56" s="2" t="s">
        <v>52</v>
      </c>
      <c r="M56" s="2" t="s">
        <v>1025</v>
      </c>
      <c r="N56" s="2" t="s">
        <v>52</v>
      </c>
    </row>
    <row r="57" spans="1:14" ht="30" customHeight="1">
      <c r="A57" s="8" t="s">
        <v>1032</v>
      </c>
      <c r="B57" s="8" t="s">
        <v>573</v>
      </c>
      <c r="C57" s="8" t="s">
        <v>1030</v>
      </c>
      <c r="D57" s="8" t="s">
        <v>71</v>
      </c>
      <c r="E57" s="14">
        <f>일위대가!F356</f>
        <v>0</v>
      </c>
      <c r="F57" s="14">
        <f>일위대가!H356</f>
        <v>8383</v>
      </c>
      <c r="G57" s="14">
        <f>일위대가!J356</f>
        <v>0</v>
      </c>
      <c r="H57" s="14">
        <f t="shared" si="1"/>
        <v>8383</v>
      </c>
      <c r="I57" s="8" t="s">
        <v>1031</v>
      </c>
      <c r="J57" s="8" t="s">
        <v>1025</v>
      </c>
      <c r="K57" s="2" t="s">
        <v>52</v>
      </c>
      <c r="L57" s="2" t="s">
        <v>52</v>
      </c>
      <c r="M57" s="2" t="s">
        <v>1025</v>
      </c>
      <c r="N57" s="2" t="s">
        <v>52</v>
      </c>
    </row>
    <row r="58" spans="1:14" ht="30" customHeight="1">
      <c r="A58" s="8" t="s">
        <v>632</v>
      </c>
      <c r="B58" s="8" t="s">
        <v>629</v>
      </c>
      <c r="C58" s="8" t="s">
        <v>630</v>
      </c>
      <c r="D58" s="8" t="s">
        <v>478</v>
      </c>
      <c r="E58" s="14">
        <f>일위대가!F362</f>
        <v>0</v>
      </c>
      <c r="F58" s="14">
        <f>일위대가!H362</f>
        <v>12806</v>
      </c>
      <c r="G58" s="14">
        <f>일위대가!J362</f>
        <v>256</v>
      </c>
      <c r="H58" s="14">
        <f t="shared" si="1"/>
        <v>13062</v>
      </c>
      <c r="I58" s="8" t="s">
        <v>631</v>
      </c>
      <c r="J58" s="8" t="s">
        <v>1071</v>
      </c>
      <c r="K58" s="2" t="s">
        <v>52</v>
      </c>
      <c r="L58" s="2" t="s">
        <v>52</v>
      </c>
      <c r="M58" s="2" t="s">
        <v>1071</v>
      </c>
      <c r="N58" s="2" t="s">
        <v>52</v>
      </c>
    </row>
    <row r="59" spans="1:14" ht="30" customHeight="1">
      <c r="A59" s="8" t="s">
        <v>643</v>
      </c>
      <c r="B59" s="8" t="s">
        <v>640</v>
      </c>
      <c r="C59" s="8" t="s">
        <v>641</v>
      </c>
      <c r="D59" s="8" t="s">
        <v>71</v>
      </c>
      <c r="E59" s="14">
        <f>일위대가!F368</f>
        <v>0</v>
      </c>
      <c r="F59" s="14">
        <f>일위대가!H368</f>
        <v>26395</v>
      </c>
      <c r="G59" s="14">
        <f>일위대가!J368</f>
        <v>527</v>
      </c>
      <c r="H59" s="14">
        <f t="shared" si="1"/>
        <v>26922</v>
      </c>
      <c r="I59" s="8" t="s">
        <v>642</v>
      </c>
      <c r="J59" s="8" t="s">
        <v>1079</v>
      </c>
      <c r="K59" s="2" t="s">
        <v>52</v>
      </c>
      <c r="L59" s="2" t="s">
        <v>52</v>
      </c>
      <c r="M59" s="2" t="s">
        <v>1079</v>
      </c>
      <c r="N59" s="2" t="s">
        <v>52</v>
      </c>
    </row>
    <row r="60" spans="1:14" ht="30" customHeight="1">
      <c r="A60" s="8" t="s">
        <v>670</v>
      </c>
      <c r="B60" s="8" t="s">
        <v>667</v>
      </c>
      <c r="C60" s="8" t="s">
        <v>668</v>
      </c>
      <c r="D60" s="8" t="s">
        <v>182</v>
      </c>
      <c r="E60" s="14">
        <f>일위대가!F374</f>
        <v>0</v>
      </c>
      <c r="F60" s="14">
        <f>일위대가!H374</f>
        <v>44901</v>
      </c>
      <c r="G60" s="14">
        <f>일위대가!J374</f>
        <v>898</v>
      </c>
      <c r="H60" s="14">
        <f t="shared" si="1"/>
        <v>45799</v>
      </c>
      <c r="I60" s="8" t="s">
        <v>669</v>
      </c>
      <c r="J60" s="8" t="s">
        <v>1084</v>
      </c>
      <c r="K60" s="2" t="s">
        <v>52</v>
      </c>
      <c r="L60" s="2" t="s">
        <v>52</v>
      </c>
      <c r="M60" s="2" t="s">
        <v>1084</v>
      </c>
      <c r="N60" s="2" t="s">
        <v>52</v>
      </c>
    </row>
    <row r="61" spans="1:14" ht="30" customHeight="1">
      <c r="A61" s="8" t="s">
        <v>685</v>
      </c>
      <c r="B61" s="8" t="s">
        <v>682</v>
      </c>
      <c r="C61" s="8" t="s">
        <v>683</v>
      </c>
      <c r="D61" s="8" t="s">
        <v>182</v>
      </c>
      <c r="E61" s="14">
        <f>일위대가!F380</f>
        <v>0</v>
      </c>
      <c r="F61" s="14">
        <f>일위대가!H380</f>
        <v>123902</v>
      </c>
      <c r="G61" s="14">
        <f>일위대가!J380</f>
        <v>2478</v>
      </c>
      <c r="H61" s="14">
        <f t="shared" si="1"/>
        <v>126380</v>
      </c>
      <c r="I61" s="8" t="s">
        <v>684</v>
      </c>
      <c r="J61" s="8" t="s">
        <v>1089</v>
      </c>
      <c r="K61" s="2" t="s">
        <v>52</v>
      </c>
      <c r="L61" s="2" t="s">
        <v>52</v>
      </c>
      <c r="M61" s="2" t="s">
        <v>1089</v>
      </c>
      <c r="N61" s="2" t="s">
        <v>52</v>
      </c>
    </row>
    <row r="62" spans="1:14" ht="30" customHeight="1">
      <c r="A62" s="8" t="s">
        <v>694</v>
      </c>
      <c r="B62" s="8" t="s">
        <v>682</v>
      </c>
      <c r="C62" s="8" t="s">
        <v>692</v>
      </c>
      <c r="D62" s="8" t="s">
        <v>182</v>
      </c>
      <c r="E62" s="14">
        <f>일위대가!F386</f>
        <v>0</v>
      </c>
      <c r="F62" s="14">
        <f>일위대가!H386</f>
        <v>102512</v>
      </c>
      <c r="G62" s="14">
        <f>일위대가!J386</f>
        <v>2050</v>
      </c>
      <c r="H62" s="14">
        <f t="shared" si="1"/>
        <v>104562</v>
      </c>
      <c r="I62" s="8" t="s">
        <v>693</v>
      </c>
      <c r="J62" s="8" t="s">
        <v>1089</v>
      </c>
      <c r="K62" s="2" t="s">
        <v>52</v>
      </c>
      <c r="L62" s="2" t="s">
        <v>52</v>
      </c>
      <c r="M62" s="2" t="s">
        <v>1089</v>
      </c>
      <c r="N62" s="2" t="s">
        <v>52</v>
      </c>
    </row>
    <row r="63" spans="1:14" ht="30" customHeight="1">
      <c r="A63" s="8" t="s">
        <v>756</v>
      </c>
      <c r="B63" s="8" t="s">
        <v>753</v>
      </c>
      <c r="C63" s="8" t="s">
        <v>754</v>
      </c>
      <c r="D63" s="8" t="s">
        <v>86</v>
      </c>
      <c r="E63" s="14">
        <f>일위대가!F390</f>
        <v>0</v>
      </c>
      <c r="F63" s="14">
        <f>일위대가!H390</f>
        <v>4197</v>
      </c>
      <c r="G63" s="14">
        <f>일위대가!J390</f>
        <v>0</v>
      </c>
      <c r="H63" s="14">
        <f t="shared" si="1"/>
        <v>4197</v>
      </c>
      <c r="I63" s="8" t="s">
        <v>755</v>
      </c>
      <c r="J63" s="8" t="s">
        <v>746</v>
      </c>
      <c r="K63" s="2" t="s">
        <v>52</v>
      </c>
      <c r="L63" s="2" t="s">
        <v>52</v>
      </c>
      <c r="M63" s="2" t="s">
        <v>746</v>
      </c>
      <c r="N63" s="2" t="s">
        <v>52</v>
      </c>
    </row>
    <row r="64" spans="1:14" ht="30" customHeight="1">
      <c r="A64" s="8" t="s">
        <v>819</v>
      </c>
      <c r="B64" s="8" t="s">
        <v>817</v>
      </c>
      <c r="C64" s="8" t="s">
        <v>52</v>
      </c>
      <c r="D64" s="8" t="s">
        <v>71</v>
      </c>
      <c r="E64" s="14">
        <f>일위대가!F396</f>
        <v>0</v>
      </c>
      <c r="F64" s="14">
        <f>일위대가!H396</f>
        <v>8654</v>
      </c>
      <c r="G64" s="14">
        <f>일위대가!J396</f>
        <v>519</v>
      </c>
      <c r="H64" s="14">
        <f t="shared" si="1"/>
        <v>9173</v>
      </c>
      <c r="I64" s="8" t="s">
        <v>818</v>
      </c>
      <c r="J64" s="8" t="s">
        <v>1104</v>
      </c>
      <c r="K64" s="2" t="s">
        <v>52</v>
      </c>
      <c r="L64" s="2" t="s">
        <v>52</v>
      </c>
      <c r="M64" s="2" t="s">
        <v>1104</v>
      </c>
      <c r="N64" s="2" t="s">
        <v>52</v>
      </c>
    </row>
    <row r="65" spans="1:14" ht="30" customHeight="1">
      <c r="A65" s="8" t="s">
        <v>831</v>
      </c>
      <c r="B65" s="8" t="s">
        <v>829</v>
      </c>
      <c r="C65" s="8" t="s">
        <v>52</v>
      </c>
      <c r="D65" s="8" t="s">
        <v>71</v>
      </c>
      <c r="E65" s="14">
        <f>일위대가!F402</f>
        <v>0</v>
      </c>
      <c r="F65" s="14">
        <f>일위대가!H402</f>
        <v>10734</v>
      </c>
      <c r="G65" s="14">
        <f>일위대가!J402</f>
        <v>322</v>
      </c>
      <c r="H65" s="14">
        <f t="shared" si="1"/>
        <v>11056</v>
      </c>
      <c r="I65" s="8" t="s">
        <v>830</v>
      </c>
      <c r="J65" s="8" t="s">
        <v>1110</v>
      </c>
      <c r="K65" s="2" t="s">
        <v>52</v>
      </c>
      <c r="L65" s="2" t="s">
        <v>52</v>
      </c>
      <c r="M65" s="2" t="s">
        <v>1110</v>
      </c>
      <c r="N65" s="2" t="s">
        <v>52</v>
      </c>
    </row>
    <row r="66" spans="1:14" ht="30" customHeight="1">
      <c r="A66" s="8" t="s">
        <v>853</v>
      </c>
      <c r="B66" s="8" t="s">
        <v>850</v>
      </c>
      <c r="C66" s="8" t="s">
        <v>851</v>
      </c>
      <c r="D66" s="8" t="s">
        <v>71</v>
      </c>
      <c r="E66" s="14">
        <f>일위대가!F407</f>
        <v>724</v>
      </c>
      <c r="F66" s="14">
        <f>일위대가!H407</f>
        <v>4510</v>
      </c>
      <c r="G66" s="14">
        <f>일위대가!J407</f>
        <v>0</v>
      </c>
      <c r="H66" s="14">
        <f t="shared" si="1"/>
        <v>5234</v>
      </c>
      <c r="I66" s="8" t="s">
        <v>852</v>
      </c>
      <c r="J66" s="8" t="s">
        <v>845</v>
      </c>
      <c r="K66" s="2" t="s">
        <v>52</v>
      </c>
      <c r="L66" s="2" t="s">
        <v>52</v>
      </c>
      <c r="M66" s="2" t="s">
        <v>845</v>
      </c>
      <c r="N66" s="2" t="s">
        <v>52</v>
      </c>
    </row>
    <row r="67" spans="1:14" ht="30" customHeight="1">
      <c r="A67" s="8" t="s">
        <v>877</v>
      </c>
      <c r="B67" s="8" t="s">
        <v>573</v>
      </c>
      <c r="C67" s="8" t="s">
        <v>875</v>
      </c>
      <c r="D67" s="8" t="s">
        <v>71</v>
      </c>
      <c r="E67" s="14">
        <f>일위대가!F412</f>
        <v>1433</v>
      </c>
      <c r="F67" s="14">
        <f>일위대가!H412</f>
        <v>14789</v>
      </c>
      <c r="G67" s="14">
        <f>일위대가!J412</f>
        <v>0</v>
      </c>
      <c r="H67" s="14">
        <f t="shared" si="1"/>
        <v>16222</v>
      </c>
      <c r="I67" s="8" t="s">
        <v>876</v>
      </c>
      <c r="J67" s="8" t="s">
        <v>1025</v>
      </c>
      <c r="K67" s="2" t="s">
        <v>52</v>
      </c>
      <c r="L67" s="2" t="s">
        <v>52</v>
      </c>
      <c r="M67" s="2" t="s">
        <v>1025</v>
      </c>
      <c r="N67" s="2" t="s">
        <v>52</v>
      </c>
    </row>
    <row r="68" spans="1:14" ht="30" customHeight="1">
      <c r="A68" s="8" t="s">
        <v>1128</v>
      </c>
      <c r="B68" s="8" t="s">
        <v>573</v>
      </c>
      <c r="C68" s="8" t="s">
        <v>1126</v>
      </c>
      <c r="D68" s="8" t="s">
        <v>71</v>
      </c>
      <c r="E68" s="14">
        <f>일위대가!F418</f>
        <v>1433</v>
      </c>
      <c r="F68" s="14">
        <f>일위대가!H418</f>
        <v>0</v>
      </c>
      <c r="G68" s="14">
        <f>일위대가!J418</f>
        <v>0</v>
      </c>
      <c r="H68" s="14">
        <f t="shared" ref="H68:H71" si="2">E68+F68+G68</f>
        <v>1433</v>
      </c>
      <c r="I68" s="8" t="s">
        <v>1127</v>
      </c>
      <c r="J68" s="8" t="s">
        <v>1025</v>
      </c>
      <c r="K68" s="2" t="s">
        <v>52</v>
      </c>
      <c r="L68" s="2" t="s">
        <v>52</v>
      </c>
      <c r="M68" s="2" t="s">
        <v>1025</v>
      </c>
      <c r="N68" s="2" t="s">
        <v>52</v>
      </c>
    </row>
    <row r="69" spans="1:14" ht="30" customHeight="1">
      <c r="A69" s="8" t="s">
        <v>1132</v>
      </c>
      <c r="B69" s="8" t="s">
        <v>573</v>
      </c>
      <c r="C69" s="8" t="s">
        <v>1130</v>
      </c>
      <c r="D69" s="8" t="s">
        <v>71</v>
      </c>
      <c r="E69" s="14">
        <f>일위대가!F427</f>
        <v>0</v>
      </c>
      <c r="F69" s="14">
        <f>일위대가!H427</f>
        <v>14789</v>
      </c>
      <c r="G69" s="14">
        <f>일위대가!J427</f>
        <v>0</v>
      </c>
      <c r="H69" s="14">
        <f t="shared" si="2"/>
        <v>14789</v>
      </c>
      <c r="I69" s="8" t="s">
        <v>1131</v>
      </c>
      <c r="J69" s="8" t="s">
        <v>1025</v>
      </c>
      <c r="K69" s="2" t="s">
        <v>52</v>
      </c>
      <c r="L69" s="2" t="s">
        <v>52</v>
      </c>
      <c r="M69" s="2" t="s">
        <v>1025</v>
      </c>
      <c r="N69" s="2" t="s">
        <v>52</v>
      </c>
    </row>
    <row r="70" spans="1:14" ht="30" customHeight="1">
      <c r="A70" s="8" t="s">
        <v>893</v>
      </c>
      <c r="B70" s="8" t="s">
        <v>890</v>
      </c>
      <c r="C70" s="8" t="s">
        <v>891</v>
      </c>
      <c r="D70" s="8" t="s">
        <v>86</v>
      </c>
      <c r="E70" s="14">
        <f>일위대가!F433</f>
        <v>0</v>
      </c>
      <c r="F70" s="14">
        <f>일위대가!H433</f>
        <v>3030</v>
      </c>
      <c r="G70" s="14">
        <f>일위대가!J433</f>
        <v>60</v>
      </c>
      <c r="H70" s="14">
        <f t="shared" si="2"/>
        <v>3090</v>
      </c>
      <c r="I70" s="8" t="s">
        <v>892</v>
      </c>
      <c r="J70" s="8" t="s">
        <v>1142</v>
      </c>
      <c r="K70" s="2" t="s">
        <v>52</v>
      </c>
      <c r="L70" s="2" t="s">
        <v>52</v>
      </c>
      <c r="M70" s="2" t="s">
        <v>1142</v>
      </c>
      <c r="N70" s="2" t="s">
        <v>52</v>
      </c>
    </row>
    <row r="71" spans="1:14" ht="30" customHeight="1">
      <c r="A71" s="8" t="s">
        <v>936</v>
      </c>
      <c r="B71" s="8" t="s">
        <v>933</v>
      </c>
      <c r="C71" s="8" t="s">
        <v>934</v>
      </c>
      <c r="D71" s="8" t="s">
        <v>71</v>
      </c>
      <c r="E71" s="14">
        <f>일위대가!F437</f>
        <v>0</v>
      </c>
      <c r="F71" s="14">
        <f>일위대가!H437</f>
        <v>3762</v>
      </c>
      <c r="G71" s="14">
        <f>일위대가!J437</f>
        <v>0</v>
      </c>
      <c r="H71" s="14">
        <f t="shared" si="2"/>
        <v>3762</v>
      </c>
      <c r="I71" s="8" t="s">
        <v>935</v>
      </c>
      <c r="J71" s="8" t="s">
        <v>1147</v>
      </c>
      <c r="K71" s="2" t="s">
        <v>52</v>
      </c>
      <c r="L71" s="2" t="s">
        <v>52</v>
      </c>
      <c r="M71" s="2" t="s">
        <v>1147</v>
      </c>
      <c r="N71" s="2" t="s">
        <v>52</v>
      </c>
    </row>
  </sheetData>
  <mergeCells count="2">
    <mergeCell ref="A1:J1"/>
    <mergeCell ref="A2:J2"/>
  </mergeCells>
  <phoneticPr fontId="1" type="noConversion"/>
  <pageMargins left="0.78740157480314965" right="0" top="0.39370078740157483" bottom="0.39370078740157483" header="0" footer="0"/>
  <pageSetup paperSize="9" scale="8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Y437"/>
  <sheetViews>
    <sheetView topLeftCell="A244" workbookViewId="0">
      <selection activeCell="A256" sqref="A256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</cols>
  <sheetData>
    <row r="1" spans="1:51" ht="30" customHeight="1">
      <c r="A1" s="39" t="s">
        <v>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51" ht="30" customHeight="1">
      <c r="A2" s="40" t="s">
        <v>2</v>
      </c>
      <c r="B2" s="40" t="s">
        <v>3</v>
      </c>
      <c r="C2" s="40" t="s">
        <v>4</v>
      </c>
      <c r="D2" s="40" t="s">
        <v>5</v>
      </c>
      <c r="E2" s="40" t="s">
        <v>6</v>
      </c>
      <c r="F2" s="40"/>
      <c r="G2" s="40" t="s">
        <v>9</v>
      </c>
      <c r="H2" s="40"/>
      <c r="I2" s="40" t="s">
        <v>10</v>
      </c>
      <c r="J2" s="40"/>
      <c r="K2" s="40" t="s">
        <v>11</v>
      </c>
      <c r="L2" s="40"/>
      <c r="M2" s="40" t="s">
        <v>12</v>
      </c>
      <c r="N2" s="42" t="s">
        <v>466</v>
      </c>
      <c r="O2" s="42" t="s">
        <v>20</v>
      </c>
      <c r="P2" s="42" t="s">
        <v>22</v>
      </c>
      <c r="Q2" s="42" t="s">
        <v>23</v>
      </c>
      <c r="R2" s="42" t="s">
        <v>24</v>
      </c>
      <c r="S2" s="42" t="s">
        <v>25</v>
      </c>
      <c r="T2" s="42" t="s">
        <v>26</v>
      </c>
      <c r="U2" s="42" t="s">
        <v>27</v>
      </c>
      <c r="V2" s="42" t="s">
        <v>28</v>
      </c>
      <c r="W2" s="42" t="s">
        <v>29</v>
      </c>
      <c r="X2" s="42" t="s">
        <v>30</v>
      </c>
      <c r="Y2" s="42" t="s">
        <v>31</v>
      </c>
      <c r="Z2" s="42" t="s">
        <v>32</v>
      </c>
      <c r="AA2" s="42" t="s">
        <v>33</v>
      </c>
      <c r="AB2" s="42" t="s">
        <v>34</v>
      </c>
      <c r="AC2" s="42" t="s">
        <v>35</v>
      </c>
      <c r="AD2" s="42" t="s">
        <v>36</v>
      </c>
      <c r="AE2" s="42" t="s">
        <v>37</v>
      </c>
      <c r="AF2" s="42" t="s">
        <v>38</v>
      </c>
      <c r="AG2" s="42" t="s">
        <v>39</v>
      </c>
      <c r="AH2" s="42" t="s">
        <v>40</v>
      </c>
      <c r="AI2" s="42" t="s">
        <v>41</v>
      </c>
      <c r="AJ2" s="42" t="s">
        <v>42</v>
      </c>
      <c r="AK2" s="42" t="s">
        <v>43</v>
      </c>
      <c r="AL2" s="42" t="s">
        <v>44</v>
      </c>
      <c r="AM2" s="42" t="s">
        <v>45</v>
      </c>
      <c r="AN2" s="42" t="s">
        <v>46</v>
      </c>
      <c r="AO2" s="42" t="s">
        <v>47</v>
      </c>
      <c r="AP2" s="42" t="s">
        <v>467</v>
      </c>
      <c r="AQ2" s="42" t="s">
        <v>468</v>
      </c>
      <c r="AR2" s="42" t="s">
        <v>469</v>
      </c>
      <c r="AS2" s="42" t="s">
        <v>470</v>
      </c>
      <c r="AT2" s="42" t="s">
        <v>471</v>
      </c>
      <c r="AU2" s="42" t="s">
        <v>472</v>
      </c>
      <c r="AV2" s="42" t="s">
        <v>48</v>
      </c>
      <c r="AW2" s="42" t="s">
        <v>473</v>
      </c>
      <c r="AX2" s="1" t="s">
        <v>465</v>
      </c>
      <c r="AY2" s="1" t="s">
        <v>21</v>
      </c>
    </row>
    <row r="3" spans="1:51" ht="30" customHeight="1">
      <c r="A3" s="40"/>
      <c r="B3" s="40"/>
      <c r="C3" s="40"/>
      <c r="D3" s="40"/>
      <c r="E3" s="4" t="s">
        <v>7</v>
      </c>
      <c r="F3" s="4" t="s">
        <v>8</v>
      </c>
      <c r="G3" s="4" t="s">
        <v>7</v>
      </c>
      <c r="H3" s="4" t="s">
        <v>8</v>
      </c>
      <c r="I3" s="4" t="s">
        <v>7</v>
      </c>
      <c r="J3" s="4" t="s">
        <v>8</v>
      </c>
      <c r="K3" s="4" t="s">
        <v>7</v>
      </c>
      <c r="L3" s="4" t="s">
        <v>8</v>
      </c>
      <c r="M3" s="40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</row>
    <row r="4" spans="1:51" ht="30" customHeight="1">
      <c r="A4" s="43" t="s">
        <v>474</v>
      </c>
      <c r="B4" s="43"/>
      <c r="C4" s="43"/>
      <c r="D4" s="43"/>
      <c r="E4" s="44"/>
      <c r="F4" s="45"/>
      <c r="G4" s="44"/>
      <c r="H4" s="45"/>
      <c r="I4" s="44"/>
      <c r="J4" s="45"/>
      <c r="K4" s="44"/>
      <c r="L4" s="45"/>
      <c r="M4" s="43"/>
      <c r="N4" s="1" t="s">
        <v>62</v>
      </c>
    </row>
    <row r="5" spans="1:51" ht="30" customHeight="1">
      <c r="A5" s="8" t="s">
        <v>476</v>
      </c>
      <c r="B5" s="8" t="s">
        <v>477</v>
      </c>
      <c r="C5" s="8" t="s">
        <v>478</v>
      </c>
      <c r="D5" s="9">
        <v>0.12</v>
      </c>
      <c r="E5" s="13">
        <f>단가대비표!O42</f>
        <v>20830</v>
      </c>
      <c r="F5" s="14">
        <f t="shared" ref="F5:F14" si="0">TRUNC(E5*D5,1)</f>
        <v>2499.6</v>
      </c>
      <c r="G5" s="13">
        <f>단가대비표!P42</f>
        <v>0</v>
      </c>
      <c r="H5" s="14">
        <f t="shared" ref="H5:H14" si="1">TRUNC(G5*D5,1)</f>
        <v>0</v>
      </c>
      <c r="I5" s="13">
        <f>단가대비표!V42</f>
        <v>0</v>
      </c>
      <c r="J5" s="14">
        <f t="shared" ref="J5:J14" si="2">TRUNC(I5*D5,1)</f>
        <v>0</v>
      </c>
      <c r="K5" s="13">
        <f t="shared" ref="K5:K14" si="3">TRUNC(E5+G5+I5,1)</f>
        <v>20830</v>
      </c>
      <c r="L5" s="14">
        <f t="shared" ref="L5:L14" si="4">TRUNC(F5+H5+J5,1)</f>
        <v>2499.6</v>
      </c>
      <c r="M5" s="8" t="s">
        <v>479</v>
      </c>
      <c r="N5" s="2" t="s">
        <v>62</v>
      </c>
      <c r="O5" s="2" t="s">
        <v>480</v>
      </c>
      <c r="P5" s="2" t="s">
        <v>64</v>
      </c>
      <c r="Q5" s="2" t="s">
        <v>64</v>
      </c>
      <c r="R5" s="2" t="s">
        <v>63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2" t="s">
        <v>52</v>
      </c>
      <c r="AW5" s="2" t="s">
        <v>481</v>
      </c>
      <c r="AX5" s="2" t="s">
        <v>52</v>
      </c>
      <c r="AY5" s="2" t="s">
        <v>52</v>
      </c>
    </row>
    <row r="6" spans="1:51" ht="30" customHeight="1">
      <c r="A6" s="8" t="s">
        <v>476</v>
      </c>
      <c r="B6" s="8" t="s">
        <v>482</v>
      </c>
      <c r="C6" s="8" t="s">
        <v>478</v>
      </c>
      <c r="D6" s="9">
        <v>0.12</v>
      </c>
      <c r="E6" s="13">
        <f>단가대비표!O43</f>
        <v>6640</v>
      </c>
      <c r="F6" s="14">
        <f t="shared" si="0"/>
        <v>796.8</v>
      </c>
      <c r="G6" s="13">
        <f>단가대비표!P43</f>
        <v>0</v>
      </c>
      <c r="H6" s="14">
        <f t="shared" si="1"/>
        <v>0</v>
      </c>
      <c r="I6" s="13">
        <f>단가대비표!V43</f>
        <v>0</v>
      </c>
      <c r="J6" s="14">
        <f t="shared" si="2"/>
        <v>0</v>
      </c>
      <c r="K6" s="13">
        <f t="shared" si="3"/>
        <v>6640</v>
      </c>
      <c r="L6" s="14">
        <f t="shared" si="4"/>
        <v>796.8</v>
      </c>
      <c r="M6" s="8" t="s">
        <v>483</v>
      </c>
      <c r="N6" s="2" t="s">
        <v>62</v>
      </c>
      <c r="O6" s="2" t="s">
        <v>484</v>
      </c>
      <c r="P6" s="2" t="s">
        <v>64</v>
      </c>
      <c r="Q6" s="2" t="s">
        <v>64</v>
      </c>
      <c r="R6" s="2" t="s">
        <v>63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2" t="s">
        <v>52</v>
      </c>
      <c r="AW6" s="2" t="s">
        <v>485</v>
      </c>
      <c r="AX6" s="2" t="s">
        <v>52</v>
      </c>
      <c r="AY6" s="2" t="s">
        <v>52</v>
      </c>
    </row>
    <row r="7" spans="1:51" ht="30" customHeight="1">
      <c r="A7" s="8" t="s">
        <v>476</v>
      </c>
      <c r="B7" s="8" t="s">
        <v>486</v>
      </c>
      <c r="C7" s="8" t="s">
        <v>478</v>
      </c>
      <c r="D7" s="9">
        <v>0.24</v>
      </c>
      <c r="E7" s="13">
        <f>단가대비표!O44</f>
        <v>24500</v>
      </c>
      <c r="F7" s="14">
        <f t="shared" si="0"/>
        <v>5880</v>
      </c>
      <c r="G7" s="13">
        <f>단가대비표!P44</f>
        <v>0</v>
      </c>
      <c r="H7" s="14">
        <f t="shared" si="1"/>
        <v>0</v>
      </c>
      <c r="I7" s="13">
        <f>단가대비표!V44</f>
        <v>0</v>
      </c>
      <c r="J7" s="14">
        <f t="shared" si="2"/>
        <v>0</v>
      </c>
      <c r="K7" s="13">
        <f t="shared" si="3"/>
        <v>24500</v>
      </c>
      <c r="L7" s="14">
        <f t="shared" si="4"/>
        <v>5880</v>
      </c>
      <c r="M7" s="8" t="s">
        <v>487</v>
      </c>
      <c r="N7" s="2" t="s">
        <v>62</v>
      </c>
      <c r="O7" s="2" t="s">
        <v>488</v>
      </c>
      <c r="P7" s="2" t="s">
        <v>64</v>
      </c>
      <c r="Q7" s="2" t="s">
        <v>64</v>
      </c>
      <c r="R7" s="2" t="s">
        <v>63</v>
      </c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2" t="s">
        <v>52</v>
      </c>
      <c r="AW7" s="2" t="s">
        <v>489</v>
      </c>
      <c r="AX7" s="2" t="s">
        <v>52</v>
      </c>
      <c r="AY7" s="2" t="s">
        <v>52</v>
      </c>
    </row>
    <row r="8" spans="1:51" ht="30" customHeight="1">
      <c r="A8" s="8" t="s">
        <v>476</v>
      </c>
      <c r="B8" s="8" t="s">
        <v>490</v>
      </c>
      <c r="C8" s="8" t="s">
        <v>478</v>
      </c>
      <c r="D8" s="9">
        <v>0.24</v>
      </c>
      <c r="E8" s="13">
        <f>단가대비표!O47</f>
        <v>5700</v>
      </c>
      <c r="F8" s="14">
        <f t="shared" si="0"/>
        <v>1368</v>
      </c>
      <c r="G8" s="13">
        <f>단가대비표!P47</f>
        <v>0</v>
      </c>
      <c r="H8" s="14">
        <f t="shared" si="1"/>
        <v>0</v>
      </c>
      <c r="I8" s="13">
        <f>단가대비표!V47</f>
        <v>0</v>
      </c>
      <c r="J8" s="14">
        <f t="shared" si="2"/>
        <v>0</v>
      </c>
      <c r="K8" s="13">
        <f t="shared" si="3"/>
        <v>5700</v>
      </c>
      <c r="L8" s="14">
        <f t="shared" si="4"/>
        <v>1368</v>
      </c>
      <c r="M8" s="8" t="s">
        <v>491</v>
      </c>
      <c r="N8" s="2" t="s">
        <v>62</v>
      </c>
      <c r="O8" s="2" t="s">
        <v>492</v>
      </c>
      <c r="P8" s="2" t="s">
        <v>64</v>
      </c>
      <c r="Q8" s="2" t="s">
        <v>64</v>
      </c>
      <c r="R8" s="2" t="s">
        <v>63</v>
      </c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2" t="s">
        <v>52</v>
      </c>
      <c r="AW8" s="2" t="s">
        <v>493</v>
      </c>
      <c r="AX8" s="2" t="s">
        <v>52</v>
      </c>
      <c r="AY8" s="2" t="s">
        <v>52</v>
      </c>
    </row>
    <row r="9" spans="1:51" ht="30" customHeight="1">
      <c r="A9" s="8" t="s">
        <v>476</v>
      </c>
      <c r="B9" s="8" t="s">
        <v>494</v>
      </c>
      <c r="C9" s="8" t="s">
        <v>478</v>
      </c>
      <c r="D9" s="9">
        <v>0.12</v>
      </c>
      <c r="E9" s="13">
        <f>단가대비표!O45</f>
        <v>1440</v>
      </c>
      <c r="F9" s="14">
        <f t="shared" si="0"/>
        <v>172.8</v>
      </c>
      <c r="G9" s="13">
        <f>단가대비표!P45</f>
        <v>0</v>
      </c>
      <c r="H9" s="14">
        <f t="shared" si="1"/>
        <v>0</v>
      </c>
      <c r="I9" s="13">
        <f>단가대비표!V45</f>
        <v>0</v>
      </c>
      <c r="J9" s="14">
        <f t="shared" si="2"/>
        <v>0</v>
      </c>
      <c r="K9" s="13">
        <f t="shared" si="3"/>
        <v>1440</v>
      </c>
      <c r="L9" s="14">
        <f t="shared" si="4"/>
        <v>172.8</v>
      </c>
      <c r="M9" s="8" t="s">
        <v>495</v>
      </c>
      <c r="N9" s="2" t="s">
        <v>62</v>
      </c>
      <c r="O9" s="2" t="s">
        <v>496</v>
      </c>
      <c r="P9" s="2" t="s">
        <v>64</v>
      </c>
      <c r="Q9" s="2" t="s">
        <v>64</v>
      </c>
      <c r="R9" s="2" t="s">
        <v>63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2" t="s">
        <v>52</v>
      </c>
      <c r="AW9" s="2" t="s">
        <v>497</v>
      </c>
      <c r="AX9" s="2" t="s">
        <v>52</v>
      </c>
      <c r="AY9" s="2" t="s">
        <v>52</v>
      </c>
    </row>
    <row r="10" spans="1:51" ht="30" customHeight="1">
      <c r="A10" s="8" t="s">
        <v>476</v>
      </c>
      <c r="B10" s="8" t="s">
        <v>498</v>
      </c>
      <c r="C10" s="8" t="s">
        <v>478</v>
      </c>
      <c r="D10" s="9">
        <v>0.24</v>
      </c>
      <c r="E10" s="13">
        <f>단가대비표!O46</f>
        <v>2100</v>
      </c>
      <c r="F10" s="14">
        <f t="shared" si="0"/>
        <v>504</v>
      </c>
      <c r="G10" s="13">
        <f>단가대비표!P46</f>
        <v>0</v>
      </c>
      <c r="H10" s="14">
        <f t="shared" si="1"/>
        <v>0</v>
      </c>
      <c r="I10" s="13">
        <f>단가대비표!V46</f>
        <v>0</v>
      </c>
      <c r="J10" s="14">
        <f t="shared" si="2"/>
        <v>0</v>
      </c>
      <c r="K10" s="13">
        <f t="shared" si="3"/>
        <v>2100</v>
      </c>
      <c r="L10" s="14">
        <f t="shared" si="4"/>
        <v>504</v>
      </c>
      <c r="M10" s="8" t="s">
        <v>499</v>
      </c>
      <c r="N10" s="2" t="s">
        <v>62</v>
      </c>
      <c r="O10" s="2" t="s">
        <v>500</v>
      </c>
      <c r="P10" s="2" t="s">
        <v>64</v>
      </c>
      <c r="Q10" s="2" t="s">
        <v>64</v>
      </c>
      <c r="R10" s="2" t="s">
        <v>63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2" t="s">
        <v>52</v>
      </c>
      <c r="AW10" s="2" t="s">
        <v>501</v>
      </c>
      <c r="AX10" s="2" t="s">
        <v>52</v>
      </c>
      <c r="AY10" s="2" t="s">
        <v>52</v>
      </c>
    </row>
    <row r="11" spans="1:51" ht="30" customHeight="1">
      <c r="A11" s="8" t="s">
        <v>476</v>
      </c>
      <c r="B11" s="8" t="s">
        <v>502</v>
      </c>
      <c r="C11" s="8" t="s">
        <v>478</v>
      </c>
      <c r="D11" s="9">
        <v>0.36</v>
      </c>
      <c r="E11" s="13">
        <f>단가대비표!O48</f>
        <v>10000</v>
      </c>
      <c r="F11" s="14">
        <f t="shared" si="0"/>
        <v>3600</v>
      </c>
      <c r="G11" s="13">
        <f>단가대비표!P48</f>
        <v>0</v>
      </c>
      <c r="H11" s="14">
        <f t="shared" si="1"/>
        <v>0</v>
      </c>
      <c r="I11" s="13">
        <f>단가대비표!V48</f>
        <v>0</v>
      </c>
      <c r="J11" s="14">
        <f t="shared" si="2"/>
        <v>0</v>
      </c>
      <c r="K11" s="13">
        <f t="shared" si="3"/>
        <v>10000</v>
      </c>
      <c r="L11" s="14">
        <f t="shared" si="4"/>
        <v>3600</v>
      </c>
      <c r="M11" s="8" t="s">
        <v>503</v>
      </c>
      <c r="N11" s="2" t="s">
        <v>62</v>
      </c>
      <c r="O11" s="2" t="s">
        <v>504</v>
      </c>
      <c r="P11" s="2" t="s">
        <v>64</v>
      </c>
      <c r="Q11" s="2" t="s">
        <v>64</v>
      </c>
      <c r="R11" s="2" t="s">
        <v>63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2" t="s">
        <v>52</v>
      </c>
      <c r="AW11" s="2" t="s">
        <v>505</v>
      </c>
      <c r="AX11" s="2" t="s">
        <v>52</v>
      </c>
      <c r="AY11" s="2" t="s">
        <v>52</v>
      </c>
    </row>
    <row r="12" spans="1:51" ht="30" customHeight="1">
      <c r="A12" s="8" t="s">
        <v>476</v>
      </c>
      <c r="B12" s="8" t="s">
        <v>506</v>
      </c>
      <c r="C12" s="8" t="s">
        <v>478</v>
      </c>
      <c r="D12" s="9">
        <v>0.36</v>
      </c>
      <c r="E12" s="13">
        <f>단가대비표!O49</f>
        <v>9000</v>
      </c>
      <c r="F12" s="14">
        <f t="shared" si="0"/>
        <v>3240</v>
      </c>
      <c r="G12" s="13">
        <f>단가대비표!P49</f>
        <v>0</v>
      </c>
      <c r="H12" s="14">
        <f t="shared" si="1"/>
        <v>0</v>
      </c>
      <c r="I12" s="13">
        <f>단가대비표!V49</f>
        <v>0</v>
      </c>
      <c r="J12" s="14">
        <f t="shared" si="2"/>
        <v>0</v>
      </c>
      <c r="K12" s="13">
        <f t="shared" si="3"/>
        <v>9000</v>
      </c>
      <c r="L12" s="14">
        <f t="shared" si="4"/>
        <v>3240</v>
      </c>
      <c r="M12" s="8" t="s">
        <v>507</v>
      </c>
      <c r="N12" s="2" t="s">
        <v>62</v>
      </c>
      <c r="O12" s="2" t="s">
        <v>508</v>
      </c>
      <c r="P12" s="2" t="s">
        <v>64</v>
      </c>
      <c r="Q12" s="2" t="s">
        <v>64</v>
      </c>
      <c r="R12" s="2" t="s">
        <v>63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2" t="s">
        <v>52</v>
      </c>
      <c r="AW12" s="2" t="s">
        <v>509</v>
      </c>
      <c r="AX12" s="2" t="s">
        <v>52</v>
      </c>
      <c r="AY12" s="2" t="s">
        <v>52</v>
      </c>
    </row>
    <row r="13" spans="1:51" ht="30" customHeight="1">
      <c r="A13" s="8" t="s">
        <v>476</v>
      </c>
      <c r="B13" s="8" t="s">
        <v>510</v>
      </c>
      <c r="C13" s="8" t="s">
        <v>511</v>
      </c>
      <c r="D13" s="9">
        <v>0.42</v>
      </c>
      <c r="E13" s="13">
        <f>단가대비표!O50</f>
        <v>18500</v>
      </c>
      <c r="F13" s="14">
        <f t="shared" si="0"/>
        <v>7770</v>
      </c>
      <c r="G13" s="13">
        <f>단가대비표!P50</f>
        <v>0</v>
      </c>
      <c r="H13" s="14">
        <f t="shared" si="1"/>
        <v>0</v>
      </c>
      <c r="I13" s="13">
        <f>단가대비표!V50</f>
        <v>0</v>
      </c>
      <c r="J13" s="14">
        <f t="shared" si="2"/>
        <v>0</v>
      </c>
      <c r="K13" s="13">
        <f t="shared" si="3"/>
        <v>18500</v>
      </c>
      <c r="L13" s="14">
        <f t="shared" si="4"/>
        <v>7770</v>
      </c>
      <c r="M13" s="8" t="s">
        <v>512</v>
      </c>
      <c r="N13" s="2" t="s">
        <v>62</v>
      </c>
      <c r="O13" s="2" t="s">
        <v>513</v>
      </c>
      <c r="P13" s="2" t="s">
        <v>64</v>
      </c>
      <c r="Q13" s="2" t="s">
        <v>64</v>
      </c>
      <c r="R13" s="2" t="s">
        <v>63</v>
      </c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2" t="s">
        <v>52</v>
      </c>
      <c r="AW13" s="2" t="s">
        <v>514</v>
      </c>
      <c r="AX13" s="2" t="s">
        <v>52</v>
      </c>
      <c r="AY13" s="2" t="s">
        <v>52</v>
      </c>
    </row>
    <row r="14" spans="1:51" ht="30" customHeight="1">
      <c r="A14" s="8" t="s">
        <v>58</v>
      </c>
      <c r="B14" s="8" t="s">
        <v>515</v>
      </c>
      <c r="C14" s="8" t="s">
        <v>60</v>
      </c>
      <c r="D14" s="9">
        <v>1</v>
      </c>
      <c r="E14" s="13">
        <f>일위대가목록!E47</f>
        <v>0</v>
      </c>
      <c r="F14" s="14">
        <f t="shared" si="0"/>
        <v>0</v>
      </c>
      <c r="G14" s="13">
        <f>일위대가목록!F47</f>
        <v>73649</v>
      </c>
      <c r="H14" s="14">
        <f t="shared" si="1"/>
        <v>73649</v>
      </c>
      <c r="I14" s="13">
        <f>일위대가목록!G47</f>
        <v>0</v>
      </c>
      <c r="J14" s="14">
        <f t="shared" si="2"/>
        <v>0</v>
      </c>
      <c r="K14" s="13">
        <f t="shared" si="3"/>
        <v>73649</v>
      </c>
      <c r="L14" s="14">
        <f t="shared" si="4"/>
        <v>73649</v>
      </c>
      <c r="M14" s="8" t="s">
        <v>516</v>
      </c>
      <c r="N14" s="2" t="s">
        <v>62</v>
      </c>
      <c r="O14" s="2" t="s">
        <v>517</v>
      </c>
      <c r="P14" s="2" t="s">
        <v>63</v>
      </c>
      <c r="Q14" s="2" t="s">
        <v>64</v>
      </c>
      <c r="R14" s="2" t="s">
        <v>64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2" t="s">
        <v>52</v>
      </c>
      <c r="AW14" s="2" t="s">
        <v>518</v>
      </c>
      <c r="AX14" s="2" t="s">
        <v>52</v>
      </c>
      <c r="AY14" s="2" t="s">
        <v>52</v>
      </c>
    </row>
    <row r="15" spans="1:51" ht="30" customHeight="1">
      <c r="A15" s="8" t="s">
        <v>519</v>
      </c>
      <c r="B15" s="8" t="s">
        <v>52</v>
      </c>
      <c r="C15" s="8" t="s">
        <v>52</v>
      </c>
      <c r="D15" s="9"/>
      <c r="E15" s="13"/>
      <c r="F15" s="14">
        <f>TRUNC(SUMIF(N5:N14, N4, F5:F14),0)</f>
        <v>25831</v>
      </c>
      <c r="G15" s="13"/>
      <c r="H15" s="14">
        <f>TRUNC(SUMIF(N5:N14, N4, H5:H14),0)</f>
        <v>73649</v>
      </c>
      <c r="I15" s="13"/>
      <c r="J15" s="14">
        <f>TRUNC(SUMIF(N5:N14, N4, J5:J14),0)</f>
        <v>0</v>
      </c>
      <c r="K15" s="13"/>
      <c r="L15" s="14">
        <f>F15+H15+J15</f>
        <v>99480</v>
      </c>
      <c r="M15" s="8" t="s">
        <v>52</v>
      </c>
      <c r="N15" s="2" t="s">
        <v>81</v>
      </c>
      <c r="O15" s="2" t="s">
        <v>81</v>
      </c>
      <c r="P15" s="2" t="s">
        <v>52</v>
      </c>
      <c r="Q15" s="2" t="s">
        <v>52</v>
      </c>
      <c r="R15" s="2" t="s">
        <v>52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2" t="s">
        <v>52</v>
      </c>
      <c r="AW15" s="2" t="s">
        <v>52</v>
      </c>
      <c r="AX15" s="2" t="s">
        <v>52</v>
      </c>
      <c r="AY15" s="2" t="s">
        <v>52</v>
      </c>
    </row>
    <row r="16" spans="1:51" ht="30" customHeight="1">
      <c r="A16" s="9"/>
      <c r="B16" s="9"/>
      <c r="C16" s="9"/>
      <c r="D16" s="9"/>
      <c r="E16" s="13"/>
      <c r="F16" s="14"/>
      <c r="G16" s="13"/>
      <c r="H16" s="14"/>
      <c r="I16" s="13"/>
      <c r="J16" s="14"/>
      <c r="K16" s="13"/>
      <c r="L16" s="14"/>
      <c r="M16" s="9"/>
    </row>
    <row r="17" spans="1:51" ht="30" customHeight="1">
      <c r="A17" s="43" t="s">
        <v>520</v>
      </c>
      <c r="B17" s="43"/>
      <c r="C17" s="43"/>
      <c r="D17" s="43"/>
      <c r="E17" s="44"/>
      <c r="F17" s="45"/>
      <c r="G17" s="44"/>
      <c r="H17" s="45"/>
      <c r="I17" s="44"/>
      <c r="J17" s="45"/>
      <c r="K17" s="44"/>
      <c r="L17" s="45"/>
      <c r="M17" s="43"/>
      <c r="N17" s="1" t="s">
        <v>68</v>
      </c>
    </row>
    <row r="18" spans="1:51" ht="30" customHeight="1">
      <c r="A18" s="8" t="s">
        <v>476</v>
      </c>
      <c r="B18" s="8" t="s">
        <v>477</v>
      </c>
      <c r="C18" s="8" t="s">
        <v>478</v>
      </c>
      <c r="D18" s="9">
        <v>0.24</v>
      </c>
      <c r="E18" s="13">
        <f>단가대비표!O42</f>
        <v>20830</v>
      </c>
      <c r="F18" s="14">
        <f t="shared" ref="F18:F28" si="5">TRUNC(E18*D18,1)</f>
        <v>4999.2</v>
      </c>
      <c r="G18" s="13">
        <f>단가대비표!P42</f>
        <v>0</v>
      </c>
      <c r="H18" s="14">
        <f t="shared" ref="H18:H28" si="6">TRUNC(G18*D18,1)</f>
        <v>0</v>
      </c>
      <c r="I18" s="13">
        <f>단가대비표!V42</f>
        <v>0</v>
      </c>
      <c r="J18" s="14">
        <f t="shared" ref="J18:J28" si="7">TRUNC(I18*D18,1)</f>
        <v>0</v>
      </c>
      <c r="K18" s="13">
        <f t="shared" ref="K18:K28" si="8">TRUNC(E18+G18+I18,1)</f>
        <v>20830</v>
      </c>
      <c r="L18" s="14">
        <f t="shared" ref="L18:L28" si="9">TRUNC(F18+H18+J18,1)</f>
        <v>4999.2</v>
      </c>
      <c r="M18" s="8" t="s">
        <v>479</v>
      </c>
      <c r="N18" s="2" t="s">
        <v>68</v>
      </c>
      <c r="O18" s="2" t="s">
        <v>480</v>
      </c>
      <c r="P18" s="2" t="s">
        <v>64</v>
      </c>
      <c r="Q18" s="2" t="s">
        <v>64</v>
      </c>
      <c r="R18" s="2" t="s">
        <v>63</v>
      </c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2" t="s">
        <v>52</v>
      </c>
      <c r="AW18" s="2" t="s">
        <v>521</v>
      </c>
      <c r="AX18" s="2" t="s">
        <v>52</v>
      </c>
      <c r="AY18" s="2" t="s">
        <v>52</v>
      </c>
    </row>
    <row r="19" spans="1:51" ht="30" customHeight="1">
      <c r="A19" s="8" t="s">
        <v>476</v>
      </c>
      <c r="B19" s="8" t="s">
        <v>482</v>
      </c>
      <c r="C19" s="8" t="s">
        <v>478</v>
      </c>
      <c r="D19" s="9">
        <v>0.24</v>
      </c>
      <c r="E19" s="13">
        <f>단가대비표!O43</f>
        <v>6640</v>
      </c>
      <c r="F19" s="14">
        <f t="shared" si="5"/>
        <v>1593.6</v>
      </c>
      <c r="G19" s="13">
        <f>단가대비표!P43</f>
        <v>0</v>
      </c>
      <c r="H19" s="14">
        <f t="shared" si="6"/>
        <v>0</v>
      </c>
      <c r="I19" s="13">
        <f>단가대비표!V43</f>
        <v>0</v>
      </c>
      <c r="J19" s="14">
        <f t="shared" si="7"/>
        <v>0</v>
      </c>
      <c r="K19" s="13">
        <f t="shared" si="8"/>
        <v>6640</v>
      </c>
      <c r="L19" s="14">
        <f t="shared" si="9"/>
        <v>1593.6</v>
      </c>
      <c r="M19" s="8" t="s">
        <v>483</v>
      </c>
      <c r="N19" s="2" t="s">
        <v>68</v>
      </c>
      <c r="O19" s="2" t="s">
        <v>484</v>
      </c>
      <c r="P19" s="2" t="s">
        <v>64</v>
      </c>
      <c r="Q19" s="2" t="s">
        <v>64</v>
      </c>
      <c r="R19" s="2" t="s">
        <v>63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2" t="s">
        <v>52</v>
      </c>
      <c r="AW19" s="2" t="s">
        <v>522</v>
      </c>
      <c r="AX19" s="2" t="s">
        <v>52</v>
      </c>
      <c r="AY19" s="2" t="s">
        <v>52</v>
      </c>
    </row>
    <row r="20" spans="1:51" ht="30" customHeight="1">
      <c r="A20" s="8" t="s">
        <v>476</v>
      </c>
      <c r="B20" s="8" t="s">
        <v>486</v>
      </c>
      <c r="C20" s="8" t="s">
        <v>478</v>
      </c>
      <c r="D20" s="9">
        <v>0.48</v>
      </c>
      <c r="E20" s="13">
        <f>단가대비표!O44</f>
        <v>24500</v>
      </c>
      <c r="F20" s="14">
        <f t="shared" si="5"/>
        <v>11760</v>
      </c>
      <c r="G20" s="13">
        <f>단가대비표!P44</f>
        <v>0</v>
      </c>
      <c r="H20" s="14">
        <f t="shared" si="6"/>
        <v>0</v>
      </c>
      <c r="I20" s="13">
        <f>단가대비표!V44</f>
        <v>0</v>
      </c>
      <c r="J20" s="14">
        <f t="shared" si="7"/>
        <v>0</v>
      </c>
      <c r="K20" s="13">
        <f t="shared" si="8"/>
        <v>24500</v>
      </c>
      <c r="L20" s="14">
        <f t="shared" si="9"/>
        <v>11760</v>
      </c>
      <c r="M20" s="8" t="s">
        <v>487</v>
      </c>
      <c r="N20" s="2" t="s">
        <v>68</v>
      </c>
      <c r="O20" s="2" t="s">
        <v>488</v>
      </c>
      <c r="P20" s="2" t="s">
        <v>64</v>
      </c>
      <c r="Q20" s="2" t="s">
        <v>64</v>
      </c>
      <c r="R20" s="2" t="s">
        <v>63</v>
      </c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2" t="s">
        <v>52</v>
      </c>
      <c r="AW20" s="2" t="s">
        <v>523</v>
      </c>
      <c r="AX20" s="2" t="s">
        <v>52</v>
      </c>
      <c r="AY20" s="2" t="s">
        <v>52</v>
      </c>
    </row>
    <row r="21" spans="1:51" ht="30" customHeight="1">
      <c r="A21" s="8" t="s">
        <v>476</v>
      </c>
      <c r="B21" s="8" t="s">
        <v>490</v>
      </c>
      <c r="C21" s="8" t="s">
        <v>478</v>
      </c>
      <c r="D21" s="9">
        <v>0.24</v>
      </c>
      <c r="E21" s="13">
        <f>단가대비표!O47</f>
        <v>5700</v>
      </c>
      <c r="F21" s="14">
        <f t="shared" si="5"/>
        <v>1368</v>
      </c>
      <c r="G21" s="13">
        <f>단가대비표!P47</f>
        <v>0</v>
      </c>
      <c r="H21" s="14">
        <f t="shared" si="6"/>
        <v>0</v>
      </c>
      <c r="I21" s="13">
        <f>단가대비표!V47</f>
        <v>0</v>
      </c>
      <c r="J21" s="14">
        <f t="shared" si="7"/>
        <v>0</v>
      </c>
      <c r="K21" s="13">
        <f t="shared" si="8"/>
        <v>5700</v>
      </c>
      <c r="L21" s="14">
        <f t="shared" si="9"/>
        <v>1368</v>
      </c>
      <c r="M21" s="8" t="s">
        <v>491</v>
      </c>
      <c r="N21" s="2" t="s">
        <v>68</v>
      </c>
      <c r="O21" s="2" t="s">
        <v>492</v>
      </c>
      <c r="P21" s="2" t="s">
        <v>64</v>
      </c>
      <c r="Q21" s="2" t="s">
        <v>64</v>
      </c>
      <c r="R21" s="2" t="s">
        <v>63</v>
      </c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2" t="s">
        <v>52</v>
      </c>
      <c r="AW21" s="2" t="s">
        <v>524</v>
      </c>
      <c r="AX21" s="2" t="s">
        <v>52</v>
      </c>
      <c r="AY21" s="2" t="s">
        <v>52</v>
      </c>
    </row>
    <row r="22" spans="1:51" ht="30" customHeight="1">
      <c r="A22" s="8" t="s">
        <v>476</v>
      </c>
      <c r="B22" s="8" t="s">
        <v>494</v>
      </c>
      <c r="C22" s="8" t="s">
        <v>478</v>
      </c>
      <c r="D22" s="9">
        <v>0.12</v>
      </c>
      <c r="E22" s="13">
        <f>단가대비표!O45</f>
        <v>1440</v>
      </c>
      <c r="F22" s="14">
        <f t="shared" si="5"/>
        <v>172.8</v>
      </c>
      <c r="G22" s="13">
        <f>단가대비표!P45</f>
        <v>0</v>
      </c>
      <c r="H22" s="14">
        <f t="shared" si="6"/>
        <v>0</v>
      </c>
      <c r="I22" s="13">
        <f>단가대비표!V45</f>
        <v>0</v>
      </c>
      <c r="J22" s="14">
        <f t="shared" si="7"/>
        <v>0</v>
      </c>
      <c r="K22" s="13">
        <f t="shared" si="8"/>
        <v>1440</v>
      </c>
      <c r="L22" s="14">
        <f t="shared" si="9"/>
        <v>172.8</v>
      </c>
      <c r="M22" s="8" t="s">
        <v>495</v>
      </c>
      <c r="N22" s="2" t="s">
        <v>68</v>
      </c>
      <c r="O22" s="2" t="s">
        <v>496</v>
      </c>
      <c r="P22" s="2" t="s">
        <v>64</v>
      </c>
      <c r="Q22" s="2" t="s">
        <v>64</v>
      </c>
      <c r="R22" s="2" t="s">
        <v>63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2" t="s">
        <v>52</v>
      </c>
      <c r="AW22" s="2" t="s">
        <v>525</v>
      </c>
      <c r="AX22" s="2" t="s">
        <v>52</v>
      </c>
      <c r="AY22" s="2" t="s">
        <v>52</v>
      </c>
    </row>
    <row r="23" spans="1:51" ht="30" customHeight="1">
      <c r="A23" s="8" t="s">
        <v>476</v>
      </c>
      <c r="B23" s="8" t="s">
        <v>498</v>
      </c>
      <c r="C23" s="8" t="s">
        <v>478</v>
      </c>
      <c r="D23" s="9">
        <v>0.24</v>
      </c>
      <c r="E23" s="13">
        <f>단가대비표!O46</f>
        <v>2100</v>
      </c>
      <c r="F23" s="14">
        <f t="shared" si="5"/>
        <v>504</v>
      </c>
      <c r="G23" s="13">
        <f>단가대비표!P46</f>
        <v>0</v>
      </c>
      <c r="H23" s="14">
        <f t="shared" si="6"/>
        <v>0</v>
      </c>
      <c r="I23" s="13">
        <f>단가대비표!V46</f>
        <v>0</v>
      </c>
      <c r="J23" s="14">
        <f t="shared" si="7"/>
        <v>0</v>
      </c>
      <c r="K23" s="13">
        <f t="shared" si="8"/>
        <v>2100</v>
      </c>
      <c r="L23" s="14">
        <f t="shared" si="9"/>
        <v>504</v>
      </c>
      <c r="M23" s="8" t="s">
        <v>499</v>
      </c>
      <c r="N23" s="2" t="s">
        <v>68</v>
      </c>
      <c r="O23" s="2" t="s">
        <v>500</v>
      </c>
      <c r="P23" s="2" t="s">
        <v>64</v>
      </c>
      <c r="Q23" s="2" t="s">
        <v>64</v>
      </c>
      <c r="R23" s="2" t="s">
        <v>63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2" t="s">
        <v>52</v>
      </c>
      <c r="AW23" s="2" t="s">
        <v>526</v>
      </c>
      <c r="AX23" s="2" t="s">
        <v>52</v>
      </c>
      <c r="AY23" s="2" t="s">
        <v>52</v>
      </c>
    </row>
    <row r="24" spans="1:51" ht="30" customHeight="1">
      <c r="A24" s="8" t="s">
        <v>476</v>
      </c>
      <c r="B24" s="8" t="s">
        <v>527</v>
      </c>
      <c r="C24" s="8" t="s">
        <v>478</v>
      </c>
      <c r="D24" s="9">
        <v>0.48</v>
      </c>
      <c r="E24" s="13">
        <f>단가대비표!O41</f>
        <v>830</v>
      </c>
      <c r="F24" s="14">
        <f t="shared" si="5"/>
        <v>398.4</v>
      </c>
      <c r="G24" s="13">
        <f>단가대비표!P41</f>
        <v>0</v>
      </c>
      <c r="H24" s="14">
        <f t="shared" si="6"/>
        <v>0</v>
      </c>
      <c r="I24" s="13">
        <f>단가대비표!V41</f>
        <v>0</v>
      </c>
      <c r="J24" s="14">
        <f t="shared" si="7"/>
        <v>0</v>
      </c>
      <c r="K24" s="13">
        <f t="shared" si="8"/>
        <v>830</v>
      </c>
      <c r="L24" s="14">
        <f t="shared" si="9"/>
        <v>398.4</v>
      </c>
      <c r="M24" s="8" t="s">
        <v>528</v>
      </c>
      <c r="N24" s="2" t="s">
        <v>68</v>
      </c>
      <c r="O24" s="2" t="s">
        <v>529</v>
      </c>
      <c r="P24" s="2" t="s">
        <v>64</v>
      </c>
      <c r="Q24" s="2" t="s">
        <v>64</v>
      </c>
      <c r="R24" s="2" t="s">
        <v>63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2" t="s">
        <v>52</v>
      </c>
      <c r="AW24" s="2" t="s">
        <v>530</v>
      </c>
      <c r="AX24" s="2" t="s">
        <v>52</v>
      </c>
      <c r="AY24" s="2" t="s">
        <v>52</v>
      </c>
    </row>
    <row r="25" spans="1:51" ht="30" customHeight="1">
      <c r="A25" s="8" t="s">
        <v>476</v>
      </c>
      <c r="B25" s="8" t="s">
        <v>502</v>
      </c>
      <c r="C25" s="8" t="s">
        <v>478</v>
      </c>
      <c r="D25" s="9">
        <v>0.36</v>
      </c>
      <c r="E25" s="13">
        <f>단가대비표!O48</f>
        <v>10000</v>
      </c>
      <c r="F25" s="14">
        <f t="shared" si="5"/>
        <v>3600</v>
      </c>
      <c r="G25" s="13">
        <f>단가대비표!P48</f>
        <v>0</v>
      </c>
      <c r="H25" s="14">
        <f t="shared" si="6"/>
        <v>0</v>
      </c>
      <c r="I25" s="13">
        <f>단가대비표!V48</f>
        <v>0</v>
      </c>
      <c r="J25" s="14">
        <f t="shared" si="7"/>
        <v>0</v>
      </c>
      <c r="K25" s="13">
        <f t="shared" si="8"/>
        <v>10000</v>
      </c>
      <c r="L25" s="14">
        <f t="shared" si="9"/>
        <v>3600</v>
      </c>
      <c r="M25" s="8" t="s">
        <v>503</v>
      </c>
      <c r="N25" s="2" t="s">
        <v>68</v>
      </c>
      <c r="O25" s="2" t="s">
        <v>504</v>
      </c>
      <c r="P25" s="2" t="s">
        <v>64</v>
      </c>
      <c r="Q25" s="2" t="s">
        <v>64</v>
      </c>
      <c r="R25" s="2" t="s">
        <v>63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2" t="s">
        <v>52</v>
      </c>
      <c r="AW25" s="2" t="s">
        <v>531</v>
      </c>
      <c r="AX25" s="2" t="s">
        <v>52</v>
      </c>
      <c r="AY25" s="2" t="s">
        <v>52</v>
      </c>
    </row>
    <row r="26" spans="1:51" ht="30" customHeight="1">
      <c r="A26" s="8" t="s">
        <v>476</v>
      </c>
      <c r="B26" s="8" t="s">
        <v>506</v>
      </c>
      <c r="C26" s="8" t="s">
        <v>478</v>
      </c>
      <c r="D26" s="9">
        <v>0.36</v>
      </c>
      <c r="E26" s="13">
        <f>단가대비표!O49</f>
        <v>9000</v>
      </c>
      <c r="F26" s="14">
        <f t="shared" si="5"/>
        <v>3240</v>
      </c>
      <c r="G26" s="13">
        <f>단가대비표!P49</f>
        <v>0</v>
      </c>
      <c r="H26" s="14">
        <f t="shared" si="6"/>
        <v>0</v>
      </c>
      <c r="I26" s="13">
        <f>단가대비표!V49</f>
        <v>0</v>
      </c>
      <c r="J26" s="14">
        <f t="shared" si="7"/>
        <v>0</v>
      </c>
      <c r="K26" s="13">
        <f t="shared" si="8"/>
        <v>9000</v>
      </c>
      <c r="L26" s="14">
        <f t="shared" si="9"/>
        <v>3240</v>
      </c>
      <c r="M26" s="8" t="s">
        <v>507</v>
      </c>
      <c r="N26" s="2" t="s">
        <v>68</v>
      </c>
      <c r="O26" s="2" t="s">
        <v>508</v>
      </c>
      <c r="P26" s="2" t="s">
        <v>64</v>
      </c>
      <c r="Q26" s="2" t="s">
        <v>64</v>
      </c>
      <c r="R26" s="2" t="s">
        <v>63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2" t="s">
        <v>52</v>
      </c>
      <c r="AW26" s="2" t="s">
        <v>532</v>
      </c>
      <c r="AX26" s="2" t="s">
        <v>52</v>
      </c>
      <c r="AY26" s="2" t="s">
        <v>52</v>
      </c>
    </row>
    <row r="27" spans="1:51" ht="30" customHeight="1">
      <c r="A27" s="8" t="s">
        <v>476</v>
      </c>
      <c r="B27" s="8" t="s">
        <v>510</v>
      </c>
      <c r="C27" s="8" t="s">
        <v>511</v>
      </c>
      <c r="D27" s="9">
        <v>0.42</v>
      </c>
      <c r="E27" s="13">
        <f>단가대비표!O50</f>
        <v>18500</v>
      </c>
      <c r="F27" s="14">
        <f t="shared" si="5"/>
        <v>7770</v>
      </c>
      <c r="G27" s="13">
        <f>단가대비표!P50</f>
        <v>0</v>
      </c>
      <c r="H27" s="14">
        <f t="shared" si="6"/>
        <v>0</v>
      </c>
      <c r="I27" s="13">
        <f>단가대비표!V50</f>
        <v>0</v>
      </c>
      <c r="J27" s="14">
        <f t="shared" si="7"/>
        <v>0</v>
      </c>
      <c r="K27" s="13">
        <f t="shared" si="8"/>
        <v>18500</v>
      </c>
      <c r="L27" s="14">
        <f t="shared" si="9"/>
        <v>7770</v>
      </c>
      <c r="M27" s="8" t="s">
        <v>512</v>
      </c>
      <c r="N27" s="2" t="s">
        <v>68</v>
      </c>
      <c r="O27" s="2" t="s">
        <v>513</v>
      </c>
      <c r="P27" s="2" t="s">
        <v>64</v>
      </c>
      <c r="Q27" s="2" t="s">
        <v>64</v>
      </c>
      <c r="R27" s="2" t="s">
        <v>63</v>
      </c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2" t="s">
        <v>52</v>
      </c>
      <c r="AW27" s="2" t="s">
        <v>533</v>
      </c>
      <c r="AX27" s="2" t="s">
        <v>52</v>
      </c>
      <c r="AY27" s="2" t="s">
        <v>52</v>
      </c>
    </row>
    <row r="28" spans="1:51" ht="30" customHeight="1">
      <c r="A28" s="8" t="s">
        <v>58</v>
      </c>
      <c r="B28" s="8" t="s">
        <v>534</v>
      </c>
      <c r="C28" s="8" t="s">
        <v>60</v>
      </c>
      <c r="D28" s="9">
        <v>1</v>
      </c>
      <c r="E28" s="13">
        <f>일위대가목록!E48</f>
        <v>0</v>
      </c>
      <c r="F28" s="14">
        <f t="shared" si="5"/>
        <v>0</v>
      </c>
      <c r="G28" s="13">
        <f>일위대가목록!F48</f>
        <v>122089</v>
      </c>
      <c r="H28" s="14">
        <f t="shared" si="6"/>
        <v>122089</v>
      </c>
      <c r="I28" s="13">
        <f>일위대가목록!G48</f>
        <v>0</v>
      </c>
      <c r="J28" s="14">
        <f t="shared" si="7"/>
        <v>0</v>
      </c>
      <c r="K28" s="13">
        <f t="shared" si="8"/>
        <v>122089</v>
      </c>
      <c r="L28" s="14">
        <f t="shared" si="9"/>
        <v>122089</v>
      </c>
      <c r="M28" s="8" t="s">
        <v>535</v>
      </c>
      <c r="N28" s="2" t="s">
        <v>68</v>
      </c>
      <c r="O28" s="2" t="s">
        <v>536</v>
      </c>
      <c r="P28" s="2" t="s">
        <v>63</v>
      </c>
      <c r="Q28" s="2" t="s">
        <v>64</v>
      </c>
      <c r="R28" s="2" t="s">
        <v>64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2" t="s">
        <v>52</v>
      </c>
      <c r="AW28" s="2" t="s">
        <v>537</v>
      </c>
      <c r="AX28" s="2" t="s">
        <v>52</v>
      </c>
      <c r="AY28" s="2" t="s">
        <v>52</v>
      </c>
    </row>
    <row r="29" spans="1:51" ht="30" customHeight="1">
      <c r="A29" s="8" t="s">
        <v>519</v>
      </c>
      <c r="B29" s="8" t="s">
        <v>52</v>
      </c>
      <c r="C29" s="8" t="s">
        <v>52</v>
      </c>
      <c r="D29" s="9"/>
      <c r="E29" s="13"/>
      <c r="F29" s="14">
        <f>TRUNC(SUMIF(N18:N28, N17, F18:F28),0)</f>
        <v>35406</v>
      </c>
      <c r="G29" s="13"/>
      <c r="H29" s="14">
        <f>TRUNC(SUMIF(N18:N28, N17, H18:H28),0)</f>
        <v>122089</v>
      </c>
      <c r="I29" s="13"/>
      <c r="J29" s="14">
        <f>TRUNC(SUMIF(N18:N28, N17, J18:J28),0)</f>
        <v>0</v>
      </c>
      <c r="K29" s="13"/>
      <c r="L29" s="14">
        <f>F29+H29+J29</f>
        <v>157495</v>
      </c>
      <c r="M29" s="8" t="s">
        <v>52</v>
      </c>
      <c r="N29" s="2" t="s">
        <v>81</v>
      </c>
      <c r="O29" s="2" t="s">
        <v>81</v>
      </c>
      <c r="P29" s="2" t="s">
        <v>52</v>
      </c>
      <c r="Q29" s="2" t="s">
        <v>52</v>
      </c>
      <c r="R29" s="2" t="s">
        <v>52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2" t="s">
        <v>52</v>
      </c>
      <c r="AW29" s="2" t="s">
        <v>52</v>
      </c>
      <c r="AX29" s="2" t="s">
        <v>52</v>
      </c>
      <c r="AY29" s="2" t="s">
        <v>52</v>
      </c>
    </row>
    <row r="30" spans="1:51" ht="30" customHeight="1">
      <c r="A30" s="9"/>
      <c r="B30" s="9"/>
      <c r="C30" s="9"/>
      <c r="D30" s="9"/>
      <c r="E30" s="13"/>
      <c r="F30" s="14"/>
      <c r="G30" s="13"/>
      <c r="H30" s="14"/>
      <c r="I30" s="13"/>
      <c r="J30" s="14"/>
      <c r="K30" s="13"/>
      <c r="L30" s="14"/>
      <c r="M30" s="9"/>
    </row>
    <row r="31" spans="1:51" ht="30" customHeight="1">
      <c r="A31" s="43" t="s">
        <v>538</v>
      </c>
      <c r="B31" s="43"/>
      <c r="C31" s="43"/>
      <c r="D31" s="43"/>
      <c r="E31" s="44"/>
      <c r="F31" s="45"/>
      <c r="G31" s="44"/>
      <c r="H31" s="45"/>
      <c r="I31" s="44"/>
      <c r="J31" s="45"/>
      <c r="K31" s="44"/>
      <c r="L31" s="45"/>
      <c r="M31" s="43"/>
      <c r="N31" s="1" t="s">
        <v>73</v>
      </c>
    </row>
    <row r="32" spans="1:51" ht="30" customHeight="1">
      <c r="A32" s="8" t="s">
        <v>539</v>
      </c>
      <c r="B32" s="8" t="s">
        <v>540</v>
      </c>
      <c r="C32" s="8" t="s">
        <v>541</v>
      </c>
      <c r="D32" s="9">
        <v>4.0000000000000001E-3</v>
      </c>
      <c r="E32" s="13">
        <f>단가대비표!O73</f>
        <v>0</v>
      </c>
      <c r="F32" s="14">
        <f>TRUNC(E32*D32,1)</f>
        <v>0</v>
      </c>
      <c r="G32" s="13">
        <f>단가대비표!P73</f>
        <v>125427</v>
      </c>
      <c r="H32" s="14">
        <f>TRUNC(G32*D32,1)</f>
        <v>501.7</v>
      </c>
      <c r="I32" s="13">
        <f>단가대비표!V73</f>
        <v>0</v>
      </c>
      <c r="J32" s="14">
        <f>TRUNC(I32*D32,1)</f>
        <v>0</v>
      </c>
      <c r="K32" s="13">
        <f>TRUNC(E32+G32+I32,1)</f>
        <v>125427</v>
      </c>
      <c r="L32" s="14">
        <f>TRUNC(F32+H32+J32,1)</f>
        <v>501.7</v>
      </c>
      <c r="M32" s="8" t="s">
        <v>542</v>
      </c>
      <c r="N32" s="2" t="s">
        <v>73</v>
      </c>
      <c r="O32" s="2" t="s">
        <v>543</v>
      </c>
      <c r="P32" s="2" t="s">
        <v>64</v>
      </c>
      <c r="Q32" s="2" t="s">
        <v>64</v>
      </c>
      <c r="R32" s="2" t="s">
        <v>63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2" t="s">
        <v>52</v>
      </c>
      <c r="AW32" s="2" t="s">
        <v>544</v>
      </c>
      <c r="AX32" s="2" t="s">
        <v>52</v>
      </c>
      <c r="AY32" s="2" t="s">
        <v>52</v>
      </c>
    </row>
    <row r="33" spans="1:51" ht="30" customHeight="1">
      <c r="A33" s="8" t="s">
        <v>519</v>
      </c>
      <c r="B33" s="8" t="s">
        <v>52</v>
      </c>
      <c r="C33" s="8" t="s">
        <v>52</v>
      </c>
      <c r="D33" s="9"/>
      <c r="E33" s="13"/>
      <c r="F33" s="14">
        <f>TRUNC(SUMIF(N32:N32, N31, F32:F32),0)</f>
        <v>0</v>
      </c>
      <c r="G33" s="13"/>
      <c r="H33" s="14">
        <f>TRUNC(SUMIF(N32:N32, N31, H32:H32),0)</f>
        <v>501</v>
      </c>
      <c r="I33" s="13"/>
      <c r="J33" s="14">
        <f>TRUNC(SUMIF(N32:N32, N31, J32:J32),0)</f>
        <v>0</v>
      </c>
      <c r="K33" s="13"/>
      <c r="L33" s="14">
        <f>F33+H33+J33</f>
        <v>501</v>
      </c>
      <c r="M33" s="8" t="s">
        <v>52</v>
      </c>
      <c r="N33" s="2" t="s">
        <v>81</v>
      </c>
      <c r="O33" s="2" t="s">
        <v>81</v>
      </c>
      <c r="P33" s="2" t="s">
        <v>52</v>
      </c>
      <c r="Q33" s="2" t="s">
        <v>52</v>
      </c>
      <c r="R33" s="2" t="s">
        <v>52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2" t="s">
        <v>52</v>
      </c>
      <c r="AW33" s="2" t="s">
        <v>52</v>
      </c>
      <c r="AX33" s="2" t="s">
        <v>52</v>
      </c>
      <c r="AY33" s="2" t="s">
        <v>52</v>
      </c>
    </row>
    <row r="34" spans="1:51" ht="30" customHeight="1">
      <c r="A34" s="9"/>
      <c r="B34" s="9"/>
      <c r="C34" s="9"/>
      <c r="D34" s="9"/>
      <c r="E34" s="13"/>
      <c r="F34" s="14"/>
      <c r="G34" s="13"/>
      <c r="H34" s="14"/>
      <c r="I34" s="13"/>
      <c r="J34" s="14"/>
      <c r="K34" s="13"/>
      <c r="L34" s="14"/>
      <c r="M34" s="9"/>
    </row>
    <row r="35" spans="1:51" ht="30" customHeight="1">
      <c r="A35" s="43" t="s">
        <v>545</v>
      </c>
      <c r="B35" s="43"/>
      <c r="C35" s="43"/>
      <c r="D35" s="43"/>
      <c r="E35" s="44"/>
      <c r="F35" s="45"/>
      <c r="G35" s="44"/>
      <c r="H35" s="45"/>
      <c r="I35" s="44"/>
      <c r="J35" s="45"/>
      <c r="K35" s="44"/>
      <c r="L35" s="45"/>
      <c r="M35" s="43"/>
      <c r="N35" s="1" t="s">
        <v>78</v>
      </c>
    </row>
    <row r="36" spans="1:51" ht="30" customHeight="1">
      <c r="A36" s="8" t="s">
        <v>539</v>
      </c>
      <c r="B36" s="8" t="s">
        <v>540</v>
      </c>
      <c r="C36" s="8" t="s">
        <v>541</v>
      </c>
      <c r="D36" s="9">
        <v>3.5000000000000003E-2</v>
      </c>
      <c r="E36" s="13">
        <f>단가대비표!O73</f>
        <v>0</v>
      </c>
      <c r="F36" s="14">
        <f>TRUNC(E36*D36,1)</f>
        <v>0</v>
      </c>
      <c r="G36" s="13">
        <f>단가대비표!P73</f>
        <v>125427</v>
      </c>
      <c r="H36" s="14">
        <f>TRUNC(G36*D36,1)</f>
        <v>4389.8999999999996</v>
      </c>
      <c r="I36" s="13">
        <f>단가대비표!V73</f>
        <v>0</v>
      </c>
      <c r="J36" s="14">
        <f>TRUNC(I36*D36,1)</f>
        <v>0</v>
      </c>
      <c r="K36" s="13">
        <f>TRUNC(E36+G36+I36,1)</f>
        <v>125427</v>
      </c>
      <c r="L36" s="14">
        <f>TRUNC(F36+H36+J36,1)</f>
        <v>4389.8999999999996</v>
      </c>
      <c r="M36" s="8" t="s">
        <v>542</v>
      </c>
      <c r="N36" s="2" t="s">
        <v>78</v>
      </c>
      <c r="O36" s="2" t="s">
        <v>543</v>
      </c>
      <c r="P36" s="2" t="s">
        <v>64</v>
      </c>
      <c r="Q36" s="2" t="s">
        <v>64</v>
      </c>
      <c r="R36" s="2" t="s">
        <v>63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2" t="s">
        <v>52</v>
      </c>
      <c r="AW36" s="2" t="s">
        <v>546</v>
      </c>
      <c r="AX36" s="2" t="s">
        <v>52</v>
      </c>
      <c r="AY36" s="2" t="s">
        <v>52</v>
      </c>
    </row>
    <row r="37" spans="1:51" ht="30" customHeight="1">
      <c r="A37" s="8" t="s">
        <v>519</v>
      </c>
      <c r="B37" s="8" t="s">
        <v>52</v>
      </c>
      <c r="C37" s="8" t="s">
        <v>52</v>
      </c>
      <c r="D37" s="9"/>
      <c r="E37" s="13"/>
      <c r="F37" s="14">
        <f>TRUNC(SUMIF(N36:N36, N35, F36:F36),0)</f>
        <v>0</v>
      </c>
      <c r="G37" s="13"/>
      <c r="H37" s="14">
        <f>TRUNC(SUMIF(N36:N36, N35, H36:H36),0)</f>
        <v>4389</v>
      </c>
      <c r="I37" s="13"/>
      <c r="J37" s="14">
        <f>TRUNC(SUMIF(N36:N36, N35, J36:J36),0)</f>
        <v>0</v>
      </c>
      <c r="K37" s="13"/>
      <c r="L37" s="14">
        <f>F37+H37+J37</f>
        <v>4389</v>
      </c>
      <c r="M37" s="8" t="s">
        <v>52</v>
      </c>
      <c r="N37" s="2" t="s">
        <v>81</v>
      </c>
      <c r="O37" s="2" t="s">
        <v>81</v>
      </c>
      <c r="P37" s="2" t="s">
        <v>52</v>
      </c>
      <c r="Q37" s="2" t="s">
        <v>52</v>
      </c>
      <c r="R37" s="2" t="s">
        <v>52</v>
      </c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2" t="s">
        <v>52</v>
      </c>
      <c r="AW37" s="2" t="s">
        <v>52</v>
      </c>
      <c r="AX37" s="2" t="s">
        <v>52</v>
      </c>
      <c r="AY37" s="2" t="s">
        <v>52</v>
      </c>
    </row>
    <row r="38" spans="1:51" ht="30" customHeight="1">
      <c r="A38" s="9"/>
      <c r="B38" s="9"/>
      <c r="C38" s="9"/>
      <c r="D38" s="9"/>
      <c r="E38" s="13"/>
      <c r="F38" s="14"/>
      <c r="G38" s="13"/>
      <c r="H38" s="14"/>
      <c r="I38" s="13"/>
      <c r="J38" s="14"/>
      <c r="K38" s="13"/>
      <c r="L38" s="14"/>
      <c r="M38" s="9"/>
    </row>
    <row r="39" spans="1:51" ht="30" customHeight="1">
      <c r="A39" s="43" t="s">
        <v>547</v>
      </c>
      <c r="B39" s="43"/>
      <c r="C39" s="43"/>
      <c r="D39" s="43"/>
      <c r="E39" s="44"/>
      <c r="F39" s="45"/>
      <c r="G39" s="44"/>
      <c r="H39" s="45"/>
      <c r="I39" s="44"/>
      <c r="J39" s="45"/>
      <c r="K39" s="44"/>
      <c r="L39" s="45"/>
      <c r="M39" s="43"/>
      <c r="N39" s="1" t="s">
        <v>88</v>
      </c>
    </row>
    <row r="40" spans="1:51" ht="30" customHeight="1">
      <c r="A40" s="8" t="s">
        <v>548</v>
      </c>
      <c r="B40" s="8" t="s">
        <v>549</v>
      </c>
      <c r="C40" s="8" t="s">
        <v>550</v>
      </c>
      <c r="D40" s="9">
        <v>3.742</v>
      </c>
      <c r="E40" s="13">
        <f>단가대비표!O11</f>
        <v>728</v>
      </c>
      <c r="F40" s="14">
        <f t="shared" ref="F40:F45" si="10">TRUNC(E40*D40,1)</f>
        <v>2724.1</v>
      </c>
      <c r="G40" s="13">
        <f>단가대비표!P11</f>
        <v>0</v>
      </c>
      <c r="H40" s="14">
        <f t="shared" ref="H40:H45" si="11">TRUNC(G40*D40,1)</f>
        <v>0</v>
      </c>
      <c r="I40" s="13">
        <f>단가대비표!V11</f>
        <v>0</v>
      </c>
      <c r="J40" s="14">
        <f t="shared" ref="J40:J45" si="12">TRUNC(I40*D40,1)</f>
        <v>0</v>
      </c>
      <c r="K40" s="13">
        <f t="shared" ref="K40:L45" si="13">TRUNC(E40+G40+I40,1)</f>
        <v>728</v>
      </c>
      <c r="L40" s="14">
        <f t="shared" si="13"/>
        <v>2724.1</v>
      </c>
      <c r="M40" s="8" t="s">
        <v>551</v>
      </c>
      <c r="N40" s="2" t="s">
        <v>88</v>
      </c>
      <c r="O40" s="2" t="s">
        <v>552</v>
      </c>
      <c r="P40" s="2" t="s">
        <v>64</v>
      </c>
      <c r="Q40" s="2" t="s">
        <v>64</v>
      </c>
      <c r="R40" s="2" t="s">
        <v>63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2" t="s">
        <v>52</v>
      </c>
      <c r="AW40" s="2" t="s">
        <v>553</v>
      </c>
      <c r="AX40" s="2" t="s">
        <v>52</v>
      </c>
      <c r="AY40" s="2" t="s">
        <v>52</v>
      </c>
    </row>
    <row r="41" spans="1:51" ht="30" customHeight="1">
      <c r="A41" s="8" t="s">
        <v>554</v>
      </c>
      <c r="B41" s="8" t="s">
        <v>555</v>
      </c>
      <c r="C41" s="8" t="s">
        <v>550</v>
      </c>
      <c r="D41" s="9">
        <v>0.36530000000000001</v>
      </c>
      <c r="E41" s="13">
        <f>일위대가목록!E49</f>
        <v>73</v>
      </c>
      <c r="F41" s="14">
        <f t="shared" si="10"/>
        <v>26.6</v>
      </c>
      <c r="G41" s="13">
        <f>일위대가목록!F49</f>
        <v>4490</v>
      </c>
      <c r="H41" s="14">
        <f t="shared" si="11"/>
        <v>1640.1</v>
      </c>
      <c r="I41" s="13">
        <f>일위대가목록!G49</f>
        <v>138</v>
      </c>
      <c r="J41" s="14">
        <f t="shared" si="12"/>
        <v>50.4</v>
      </c>
      <c r="K41" s="13">
        <f t="shared" si="13"/>
        <v>4701</v>
      </c>
      <c r="L41" s="14">
        <f t="shared" si="13"/>
        <v>1717.1</v>
      </c>
      <c r="M41" s="8" t="s">
        <v>556</v>
      </c>
      <c r="N41" s="2" t="s">
        <v>88</v>
      </c>
      <c r="O41" s="2" t="s">
        <v>557</v>
      </c>
      <c r="P41" s="2" t="s">
        <v>63</v>
      </c>
      <c r="Q41" s="2" t="s">
        <v>64</v>
      </c>
      <c r="R41" s="2" t="s">
        <v>64</v>
      </c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2" t="s">
        <v>52</v>
      </c>
      <c r="AW41" s="2" t="s">
        <v>558</v>
      </c>
      <c r="AX41" s="2" t="s">
        <v>52</v>
      </c>
      <c r="AY41" s="2" t="s">
        <v>52</v>
      </c>
    </row>
    <row r="42" spans="1:51" ht="30" customHeight="1">
      <c r="A42" s="8" t="s">
        <v>559</v>
      </c>
      <c r="B42" s="8" t="s">
        <v>555</v>
      </c>
      <c r="C42" s="8" t="s">
        <v>550</v>
      </c>
      <c r="D42" s="9">
        <v>3.653</v>
      </c>
      <c r="E42" s="13">
        <f>일위대가목록!E50</f>
        <v>12</v>
      </c>
      <c r="F42" s="14">
        <f t="shared" si="10"/>
        <v>43.8</v>
      </c>
      <c r="G42" s="13">
        <f>일위대가목록!F50</f>
        <v>1149</v>
      </c>
      <c r="H42" s="14">
        <f t="shared" si="11"/>
        <v>4197.2</v>
      </c>
      <c r="I42" s="13">
        <f>일위대가목록!G50</f>
        <v>36</v>
      </c>
      <c r="J42" s="14">
        <f t="shared" si="12"/>
        <v>131.5</v>
      </c>
      <c r="K42" s="13">
        <f t="shared" si="13"/>
        <v>1197</v>
      </c>
      <c r="L42" s="14">
        <f t="shared" si="13"/>
        <v>4372.5</v>
      </c>
      <c r="M42" s="8" t="s">
        <v>560</v>
      </c>
      <c r="N42" s="2" t="s">
        <v>88</v>
      </c>
      <c r="O42" s="2" t="s">
        <v>561</v>
      </c>
      <c r="P42" s="2" t="s">
        <v>63</v>
      </c>
      <c r="Q42" s="2" t="s">
        <v>64</v>
      </c>
      <c r="R42" s="2" t="s">
        <v>64</v>
      </c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2" t="s">
        <v>52</v>
      </c>
      <c r="AW42" s="2" t="s">
        <v>562</v>
      </c>
      <c r="AX42" s="2" t="s">
        <v>52</v>
      </c>
      <c r="AY42" s="2" t="s">
        <v>52</v>
      </c>
    </row>
    <row r="43" spans="1:51" ht="30" customHeight="1">
      <c r="A43" s="8" t="s">
        <v>563</v>
      </c>
      <c r="B43" s="8" t="s">
        <v>564</v>
      </c>
      <c r="C43" s="8" t="s">
        <v>550</v>
      </c>
      <c r="D43" s="9">
        <v>-8.0100000000000005E-2</v>
      </c>
      <c r="E43" s="13">
        <f>단가대비표!O7</f>
        <v>340</v>
      </c>
      <c r="F43" s="14">
        <f t="shared" si="10"/>
        <v>-27.2</v>
      </c>
      <c r="G43" s="13">
        <f>단가대비표!P7</f>
        <v>0</v>
      </c>
      <c r="H43" s="14">
        <f t="shared" si="11"/>
        <v>0</v>
      </c>
      <c r="I43" s="13">
        <f>단가대비표!V7</f>
        <v>0</v>
      </c>
      <c r="J43" s="14">
        <f t="shared" si="12"/>
        <v>0</v>
      </c>
      <c r="K43" s="13">
        <f t="shared" si="13"/>
        <v>340</v>
      </c>
      <c r="L43" s="14">
        <f t="shared" si="13"/>
        <v>-27.2</v>
      </c>
      <c r="M43" s="8" t="s">
        <v>565</v>
      </c>
      <c r="N43" s="2" t="s">
        <v>88</v>
      </c>
      <c r="O43" s="2" t="s">
        <v>566</v>
      </c>
      <c r="P43" s="2" t="s">
        <v>64</v>
      </c>
      <c r="Q43" s="2" t="s">
        <v>64</v>
      </c>
      <c r="R43" s="2" t="s">
        <v>63</v>
      </c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2" t="s">
        <v>52</v>
      </c>
      <c r="AW43" s="2" t="s">
        <v>567</v>
      </c>
      <c r="AX43" s="2" t="s">
        <v>52</v>
      </c>
      <c r="AY43" s="2" t="s">
        <v>52</v>
      </c>
    </row>
    <row r="44" spans="1:51" ht="30" customHeight="1">
      <c r="A44" s="8" t="s">
        <v>568</v>
      </c>
      <c r="B44" s="8" t="s">
        <v>569</v>
      </c>
      <c r="C44" s="8" t="s">
        <v>71</v>
      </c>
      <c r="D44" s="9">
        <v>0.3</v>
      </c>
      <c r="E44" s="13">
        <f>일위대가목록!E51</f>
        <v>793</v>
      </c>
      <c r="F44" s="14">
        <f t="shared" si="10"/>
        <v>237.9</v>
      </c>
      <c r="G44" s="13">
        <f>일위대가목록!F51</f>
        <v>3143</v>
      </c>
      <c r="H44" s="14">
        <f t="shared" si="11"/>
        <v>942.9</v>
      </c>
      <c r="I44" s="13">
        <f>일위대가목록!G51</f>
        <v>0</v>
      </c>
      <c r="J44" s="14">
        <f t="shared" si="12"/>
        <v>0</v>
      </c>
      <c r="K44" s="13">
        <f t="shared" si="13"/>
        <v>3936</v>
      </c>
      <c r="L44" s="14">
        <f t="shared" si="13"/>
        <v>1180.8</v>
      </c>
      <c r="M44" s="8" t="s">
        <v>570</v>
      </c>
      <c r="N44" s="2" t="s">
        <v>88</v>
      </c>
      <c r="O44" s="2" t="s">
        <v>571</v>
      </c>
      <c r="P44" s="2" t="s">
        <v>63</v>
      </c>
      <c r="Q44" s="2" t="s">
        <v>64</v>
      </c>
      <c r="R44" s="2" t="s">
        <v>64</v>
      </c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2" t="s">
        <v>52</v>
      </c>
      <c r="AW44" s="2" t="s">
        <v>572</v>
      </c>
      <c r="AX44" s="2" t="s">
        <v>52</v>
      </c>
      <c r="AY44" s="2" t="s">
        <v>52</v>
      </c>
    </row>
    <row r="45" spans="1:51" ht="30" customHeight="1">
      <c r="A45" s="8" t="s">
        <v>573</v>
      </c>
      <c r="B45" s="8" t="s">
        <v>574</v>
      </c>
      <c r="C45" s="8" t="s">
        <v>71</v>
      </c>
      <c r="D45" s="9">
        <v>0.3</v>
      </c>
      <c r="E45" s="13">
        <f>일위대가목록!E52</f>
        <v>846</v>
      </c>
      <c r="F45" s="14">
        <f t="shared" si="10"/>
        <v>253.8</v>
      </c>
      <c r="G45" s="13">
        <f>일위대가목록!F52</f>
        <v>8383</v>
      </c>
      <c r="H45" s="14">
        <f t="shared" si="11"/>
        <v>2514.9</v>
      </c>
      <c r="I45" s="13">
        <f>일위대가목록!G52</f>
        <v>0</v>
      </c>
      <c r="J45" s="14">
        <f t="shared" si="12"/>
        <v>0</v>
      </c>
      <c r="K45" s="13">
        <f t="shared" si="13"/>
        <v>9229</v>
      </c>
      <c r="L45" s="14">
        <f t="shared" si="13"/>
        <v>2768.7</v>
      </c>
      <c r="M45" s="8" t="s">
        <v>575</v>
      </c>
      <c r="N45" s="2" t="s">
        <v>88</v>
      </c>
      <c r="O45" s="2" t="s">
        <v>576</v>
      </c>
      <c r="P45" s="2" t="s">
        <v>63</v>
      </c>
      <c r="Q45" s="2" t="s">
        <v>64</v>
      </c>
      <c r="R45" s="2" t="s">
        <v>64</v>
      </c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2" t="s">
        <v>52</v>
      </c>
      <c r="AW45" s="2" t="s">
        <v>577</v>
      </c>
      <c r="AX45" s="2" t="s">
        <v>52</v>
      </c>
      <c r="AY45" s="2" t="s">
        <v>52</v>
      </c>
    </row>
    <row r="46" spans="1:51" ht="30" customHeight="1">
      <c r="A46" s="8" t="s">
        <v>519</v>
      </c>
      <c r="B46" s="8" t="s">
        <v>52</v>
      </c>
      <c r="C46" s="8" t="s">
        <v>52</v>
      </c>
      <c r="D46" s="9"/>
      <c r="E46" s="13"/>
      <c r="F46" s="14">
        <f>TRUNC(SUMIF(N40:N45, N39, F40:F45),0)</f>
        <v>3259</v>
      </c>
      <c r="G46" s="13"/>
      <c r="H46" s="14">
        <f>TRUNC(SUMIF(N40:N45, N39, H40:H45),0)</f>
        <v>9295</v>
      </c>
      <c r="I46" s="13"/>
      <c r="J46" s="14">
        <f>TRUNC(SUMIF(N40:N45, N39, J40:J45),0)</f>
        <v>181</v>
      </c>
      <c r="K46" s="13"/>
      <c r="L46" s="14">
        <f>F46+H46+J46</f>
        <v>12735</v>
      </c>
      <c r="M46" s="8" t="s">
        <v>52</v>
      </c>
      <c r="N46" s="2" t="s">
        <v>81</v>
      </c>
      <c r="O46" s="2" t="s">
        <v>81</v>
      </c>
      <c r="P46" s="2" t="s">
        <v>52</v>
      </c>
      <c r="Q46" s="2" t="s">
        <v>52</v>
      </c>
      <c r="R46" s="2" t="s">
        <v>52</v>
      </c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2" t="s">
        <v>52</v>
      </c>
      <c r="AW46" s="2" t="s">
        <v>52</v>
      </c>
      <c r="AX46" s="2" t="s">
        <v>52</v>
      </c>
      <c r="AY46" s="2" t="s">
        <v>52</v>
      </c>
    </row>
    <row r="47" spans="1:51" ht="30" customHeight="1">
      <c r="A47" s="9"/>
      <c r="B47" s="9"/>
      <c r="C47" s="9"/>
      <c r="D47" s="9"/>
      <c r="E47" s="13"/>
      <c r="F47" s="14"/>
      <c r="G47" s="13"/>
      <c r="H47" s="14"/>
      <c r="I47" s="13"/>
      <c r="J47" s="14"/>
      <c r="K47" s="13"/>
      <c r="L47" s="14"/>
      <c r="M47" s="9"/>
    </row>
    <row r="48" spans="1:51" ht="30" customHeight="1">
      <c r="A48" s="43" t="s">
        <v>578</v>
      </c>
      <c r="B48" s="43"/>
      <c r="C48" s="43"/>
      <c r="D48" s="43"/>
      <c r="E48" s="44"/>
      <c r="F48" s="45"/>
      <c r="G48" s="44"/>
      <c r="H48" s="45"/>
      <c r="I48" s="44"/>
      <c r="J48" s="45"/>
      <c r="K48" s="44"/>
      <c r="L48" s="45"/>
      <c r="M48" s="43"/>
      <c r="N48" s="1" t="s">
        <v>93</v>
      </c>
    </row>
    <row r="49" spans="1:51" ht="30" customHeight="1">
      <c r="A49" s="8" t="s">
        <v>548</v>
      </c>
      <c r="B49" s="8" t="s">
        <v>579</v>
      </c>
      <c r="C49" s="8" t="s">
        <v>550</v>
      </c>
      <c r="D49" s="9">
        <v>3.6920000000000002</v>
      </c>
      <c r="E49" s="13">
        <f>단가대비표!O12</f>
        <v>728</v>
      </c>
      <c r="F49" s="14">
        <f t="shared" ref="F49:F54" si="14">TRUNC(E49*D49,1)</f>
        <v>2687.7</v>
      </c>
      <c r="G49" s="13">
        <f>단가대비표!P12</f>
        <v>0</v>
      </c>
      <c r="H49" s="14">
        <f t="shared" ref="H49:H54" si="15">TRUNC(G49*D49,1)</f>
        <v>0</v>
      </c>
      <c r="I49" s="13">
        <f>단가대비표!V12</f>
        <v>0</v>
      </c>
      <c r="J49" s="14">
        <f t="shared" ref="J49:J54" si="16">TRUNC(I49*D49,1)</f>
        <v>0</v>
      </c>
      <c r="K49" s="13">
        <f t="shared" ref="K49:L54" si="17">TRUNC(E49+G49+I49,1)</f>
        <v>728</v>
      </c>
      <c r="L49" s="14">
        <f t="shared" si="17"/>
        <v>2687.7</v>
      </c>
      <c r="M49" s="8" t="s">
        <v>580</v>
      </c>
      <c r="N49" s="2" t="s">
        <v>93</v>
      </c>
      <c r="O49" s="2" t="s">
        <v>581</v>
      </c>
      <c r="P49" s="2" t="s">
        <v>64</v>
      </c>
      <c r="Q49" s="2" t="s">
        <v>64</v>
      </c>
      <c r="R49" s="2" t="s">
        <v>63</v>
      </c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2" t="s">
        <v>52</v>
      </c>
      <c r="AW49" s="2" t="s">
        <v>582</v>
      </c>
      <c r="AX49" s="2" t="s">
        <v>52</v>
      </c>
      <c r="AY49" s="2" t="s">
        <v>52</v>
      </c>
    </row>
    <row r="50" spans="1:51" ht="30" customHeight="1">
      <c r="A50" s="8" t="s">
        <v>554</v>
      </c>
      <c r="B50" s="8" t="s">
        <v>555</v>
      </c>
      <c r="C50" s="8" t="s">
        <v>550</v>
      </c>
      <c r="D50" s="9">
        <v>0.35160000000000002</v>
      </c>
      <c r="E50" s="13">
        <f>일위대가목록!E49</f>
        <v>73</v>
      </c>
      <c r="F50" s="14">
        <f t="shared" si="14"/>
        <v>25.6</v>
      </c>
      <c r="G50" s="13">
        <f>일위대가목록!F49</f>
        <v>4490</v>
      </c>
      <c r="H50" s="14">
        <f t="shared" si="15"/>
        <v>1578.6</v>
      </c>
      <c r="I50" s="13">
        <f>일위대가목록!G49</f>
        <v>138</v>
      </c>
      <c r="J50" s="14">
        <f t="shared" si="16"/>
        <v>48.5</v>
      </c>
      <c r="K50" s="13">
        <f t="shared" si="17"/>
        <v>4701</v>
      </c>
      <c r="L50" s="14">
        <f t="shared" si="17"/>
        <v>1652.7</v>
      </c>
      <c r="M50" s="8" t="s">
        <v>556</v>
      </c>
      <c r="N50" s="2" t="s">
        <v>93</v>
      </c>
      <c r="O50" s="2" t="s">
        <v>557</v>
      </c>
      <c r="P50" s="2" t="s">
        <v>63</v>
      </c>
      <c r="Q50" s="2" t="s">
        <v>64</v>
      </c>
      <c r="R50" s="2" t="s">
        <v>64</v>
      </c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2" t="s">
        <v>52</v>
      </c>
      <c r="AW50" s="2" t="s">
        <v>583</v>
      </c>
      <c r="AX50" s="2" t="s">
        <v>52</v>
      </c>
      <c r="AY50" s="2" t="s">
        <v>52</v>
      </c>
    </row>
    <row r="51" spans="1:51" ht="30" customHeight="1">
      <c r="A51" s="8" t="s">
        <v>559</v>
      </c>
      <c r="B51" s="8" t="s">
        <v>555</v>
      </c>
      <c r="C51" s="8" t="s">
        <v>550</v>
      </c>
      <c r="D51" s="9">
        <v>3.516</v>
      </c>
      <c r="E51" s="13">
        <f>일위대가목록!E50</f>
        <v>12</v>
      </c>
      <c r="F51" s="14">
        <f t="shared" si="14"/>
        <v>42.1</v>
      </c>
      <c r="G51" s="13">
        <f>일위대가목록!F50</f>
        <v>1149</v>
      </c>
      <c r="H51" s="14">
        <f t="shared" si="15"/>
        <v>4039.8</v>
      </c>
      <c r="I51" s="13">
        <f>일위대가목록!G50</f>
        <v>36</v>
      </c>
      <c r="J51" s="14">
        <f t="shared" si="16"/>
        <v>126.5</v>
      </c>
      <c r="K51" s="13">
        <f t="shared" si="17"/>
        <v>1197</v>
      </c>
      <c r="L51" s="14">
        <f t="shared" si="17"/>
        <v>4208.3999999999996</v>
      </c>
      <c r="M51" s="8" t="s">
        <v>560</v>
      </c>
      <c r="N51" s="2" t="s">
        <v>93</v>
      </c>
      <c r="O51" s="2" t="s">
        <v>561</v>
      </c>
      <c r="P51" s="2" t="s">
        <v>63</v>
      </c>
      <c r="Q51" s="2" t="s">
        <v>64</v>
      </c>
      <c r="R51" s="2" t="s">
        <v>64</v>
      </c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2" t="s">
        <v>52</v>
      </c>
      <c r="AW51" s="2" t="s">
        <v>584</v>
      </c>
      <c r="AX51" s="2" t="s">
        <v>52</v>
      </c>
      <c r="AY51" s="2" t="s">
        <v>52</v>
      </c>
    </row>
    <row r="52" spans="1:51" ht="30" customHeight="1">
      <c r="A52" s="8" t="s">
        <v>563</v>
      </c>
      <c r="B52" s="8" t="s">
        <v>564</v>
      </c>
      <c r="C52" s="8" t="s">
        <v>550</v>
      </c>
      <c r="D52" s="9">
        <v>-0.15840000000000001</v>
      </c>
      <c r="E52" s="13">
        <f>단가대비표!O7</f>
        <v>340</v>
      </c>
      <c r="F52" s="14">
        <f t="shared" si="14"/>
        <v>-53.8</v>
      </c>
      <c r="G52" s="13">
        <f>단가대비표!P7</f>
        <v>0</v>
      </c>
      <c r="H52" s="14">
        <f t="shared" si="15"/>
        <v>0</v>
      </c>
      <c r="I52" s="13">
        <f>단가대비표!V7</f>
        <v>0</v>
      </c>
      <c r="J52" s="14">
        <f t="shared" si="16"/>
        <v>0</v>
      </c>
      <c r="K52" s="13">
        <f t="shared" si="17"/>
        <v>340</v>
      </c>
      <c r="L52" s="14">
        <f t="shared" si="17"/>
        <v>-53.8</v>
      </c>
      <c r="M52" s="8" t="s">
        <v>565</v>
      </c>
      <c r="N52" s="2" t="s">
        <v>93</v>
      </c>
      <c r="O52" s="2" t="s">
        <v>566</v>
      </c>
      <c r="P52" s="2" t="s">
        <v>64</v>
      </c>
      <c r="Q52" s="2" t="s">
        <v>64</v>
      </c>
      <c r="R52" s="2" t="s">
        <v>63</v>
      </c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2" t="s">
        <v>52</v>
      </c>
      <c r="AW52" s="2" t="s">
        <v>585</v>
      </c>
      <c r="AX52" s="2" t="s">
        <v>52</v>
      </c>
      <c r="AY52" s="2" t="s">
        <v>52</v>
      </c>
    </row>
    <row r="53" spans="1:51" ht="30" customHeight="1">
      <c r="A53" s="8" t="s">
        <v>568</v>
      </c>
      <c r="B53" s="8" t="s">
        <v>569</v>
      </c>
      <c r="C53" s="8" t="s">
        <v>71</v>
      </c>
      <c r="D53" s="9">
        <v>0.4</v>
      </c>
      <c r="E53" s="13">
        <f>일위대가목록!E51</f>
        <v>793</v>
      </c>
      <c r="F53" s="14">
        <f t="shared" si="14"/>
        <v>317.2</v>
      </c>
      <c r="G53" s="13">
        <f>일위대가목록!F51</f>
        <v>3143</v>
      </c>
      <c r="H53" s="14">
        <f t="shared" si="15"/>
        <v>1257.2</v>
      </c>
      <c r="I53" s="13">
        <f>일위대가목록!G51</f>
        <v>0</v>
      </c>
      <c r="J53" s="14">
        <f t="shared" si="16"/>
        <v>0</v>
      </c>
      <c r="K53" s="13">
        <f t="shared" si="17"/>
        <v>3936</v>
      </c>
      <c r="L53" s="14">
        <f t="shared" si="17"/>
        <v>1574.4</v>
      </c>
      <c r="M53" s="8" t="s">
        <v>570</v>
      </c>
      <c r="N53" s="2" t="s">
        <v>93</v>
      </c>
      <c r="O53" s="2" t="s">
        <v>571</v>
      </c>
      <c r="P53" s="2" t="s">
        <v>63</v>
      </c>
      <c r="Q53" s="2" t="s">
        <v>64</v>
      </c>
      <c r="R53" s="2" t="s">
        <v>64</v>
      </c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2" t="s">
        <v>52</v>
      </c>
      <c r="AW53" s="2" t="s">
        <v>586</v>
      </c>
      <c r="AX53" s="2" t="s">
        <v>52</v>
      </c>
      <c r="AY53" s="2" t="s">
        <v>52</v>
      </c>
    </row>
    <row r="54" spans="1:51" ht="30" customHeight="1">
      <c r="A54" s="8" t="s">
        <v>573</v>
      </c>
      <c r="B54" s="8" t="s">
        <v>574</v>
      </c>
      <c r="C54" s="8" t="s">
        <v>71</v>
      </c>
      <c r="D54" s="9">
        <v>0.4</v>
      </c>
      <c r="E54" s="13">
        <f>일위대가목록!E52</f>
        <v>846</v>
      </c>
      <c r="F54" s="14">
        <f t="shared" si="14"/>
        <v>338.4</v>
      </c>
      <c r="G54" s="13">
        <f>일위대가목록!F52</f>
        <v>8383</v>
      </c>
      <c r="H54" s="14">
        <f t="shared" si="15"/>
        <v>3353.2</v>
      </c>
      <c r="I54" s="13">
        <f>일위대가목록!G52</f>
        <v>0</v>
      </c>
      <c r="J54" s="14">
        <f t="shared" si="16"/>
        <v>0</v>
      </c>
      <c r="K54" s="13">
        <f t="shared" si="17"/>
        <v>9229</v>
      </c>
      <c r="L54" s="14">
        <f t="shared" si="17"/>
        <v>3691.6</v>
      </c>
      <c r="M54" s="8" t="s">
        <v>575</v>
      </c>
      <c r="N54" s="2" t="s">
        <v>93</v>
      </c>
      <c r="O54" s="2" t="s">
        <v>576</v>
      </c>
      <c r="P54" s="2" t="s">
        <v>63</v>
      </c>
      <c r="Q54" s="2" t="s">
        <v>64</v>
      </c>
      <c r="R54" s="2" t="s">
        <v>64</v>
      </c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2" t="s">
        <v>52</v>
      </c>
      <c r="AW54" s="2" t="s">
        <v>587</v>
      </c>
      <c r="AX54" s="2" t="s">
        <v>52</v>
      </c>
      <c r="AY54" s="2" t="s">
        <v>52</v>
      </c>
    </row>
    <row r="55" spans="1:51" ht="30" customHeight="1">
      <c r="A55" s="8" t="s">
        <v>519</v>
      </c>
      <c r="B55" s="8" t="s">
        <v>52</v>
      </c>
      <c r="C55" s="8" t="s">
        <v>52</v>
      </c>
      <c r="D55" s="9"/>
      <c r="E55" s="13"/>
      <c r="F55" s="14">
        <f>TRUNC(SUMIF(N49:N54, N48, F49:F54),0)</f>
        <v>3357</v>
      </c>
      <c r="G55" s="13"/>
      <c r="H55" s="14">
        <f>TRUNC(SUMIF(N49:N54, N48, H49:H54),0)</f>
        <v>10228</v>
      </c>
      <c r="I55" s="13"/>
      <c r="J55" s="14">
        <f>TRUNC(SUMIF(N49:N54, N48, J49:J54),0)</f>
        <v>175</v>
      </c>
      <c r="K55" s="13"/>
      <c r="L55" s="14">
        <f>F55+H55+J55</f>
        <v>13760</v>
      </c>
      <c r="M55" s="8" t="s">
        <v>52</v>
      </c>
      <c r="N55" s="2" t="s">
        <v>81</v>
      </c>
      <c r="O55" s="2" t="s">
        <v>81</v>
      </c>
      <c r="P55" s="2" t="s">
        <v>52</v>
      </c>
      <c r="Q55" s="2" t="s">
        <v>52</v>
      </c>
      <c r="R55" s="2" t="s">
        <v>52</v>
      </c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2" t="s">
        <v>52</v>
      </c>
      <c r="AW55" s="2" t="s">
        <v>52</v>
      </c>
      <c r="AX55" s="2" t="s">
        <v>52</v>
      </c>
      <c r="AY55" s="2" t="s">
        <v>52</v>
      </c>
    </row>
    <row r="56" spans="1:51" ht="30" customHeight="1">
      <c r="A56" s="9"/>
      <c r="B56" s="9"/>
      <c r="C56" s="9"/>
      <c r="D56" s="9"/>
      <c r="E56" s="13"/>
      <c r="F56" s="14"/>
      <c r="G56" s="13"/>
      <c r="H56" s="14"/>
      <c r="I56" s="13"/>
      <c r="J56" s="14"/>
      <c r="K56" s="13"/>
      <c r="L56" s="14"/>
      <c r="M56" s="9"/>
    </row>
    <row r="57" spans="1:51" ht="30" customHeight="1">
      <c r="A57" s="43" t="s">
        <v>588</v>
      </c>
      <c r="B57" s="43"/>
      <c r="C57" s="43"/>
      <c r="D57" s="43"/>
      <c r="E57" s="44"/>
      <c r="F57" s="45"/>
      <c r="G57" s="44"/>
      <c r="H57" s="45"/>
      <c r="I57" s="44"/>
      <c r="J57" s="45"/>
      <c r="K57" s="44"/>
      <c r="L57" s="45"/>
      <c r="M57" s="43"/>
      <c r="N57" s="1" t="s">
        <v>98</v>
      </c>
    </row>
    <row r="58" spans="1:51" ht="30" customHeight="1">
      <c r="A58" s="8" t="s">
        <v>589</v>
      </c>
      <c r="B58" s="8" t="s">
        <v>590</v>
      </c>
      <c r="C58" s="8" t="s">
        <v>86</v>
      </c>
      <c r="D58" s="9">
        <v>1.05</v>
      </c>
      <c r="E58" s="13">
        <f>단가대비표!O61</f>
        <v>5149</v>
      </c>
      <c r="F58" s="14">
        <f t="shared" ref="F58:F63" si="18">TRUNC(E58*D58,1)</f>
        <v>5406.4</v>
      </c>
      <c r="G58" s="13">
        <f>단가대비표!P61</f>
        <v>0</v>
      </c>
      <c r="H58" s="14">
        <f t="shared" ref="H58:H63" si="19">TRUNC(G58*D58,1)</f>
        <v>0</v>
      </c>
      <c r="I58" s="13">
        <f>단가대비표!V61</f>
        <v>0</v>
      </c>
      <c r="J58" s="14">
        <f t="shared" ref="J58:J63" si="20">TRUNC(I58*D58,1)</f>
        <v>0</v>
      </c>
      <c r="K58" s="13">
        <f t="shared" ref="K58:L63" si="21">TRUNC(E58+G58+I58,1)</f>
        <v>5149</v>
      </c>
      <c r="L58" s="14">
        <f t="shared" si="21"/>
        <v>5406.4</v>
      </c>
      <c r="M58" s="8" t="s">
        <v>591</v>
      </c>
      <c r="N58" s="2" t="s">
        <v>98</v>
      </c>
      <c r="O58" s="2" t="s">
        <v>592</v>
      </c>
      <c r="P58" s="2" t="s">
        <v>64</v>
      </c>
      <c r="Q58" s="2" t="s">
        <v>64</v>
      </c>
      <c r="R58" s="2" t="s">
        <v>63</v>
      </c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2" t="s">
        <v>52</v>
      </c>
      <c r="AW58" s="2" t="s">
        <v>593</v>
      </c>
      <c r="AX58" s="2" t="s">
        <v>52</v>
      </c>
      <c r="AY58" s="2" t="s">
        <v>52</v>
      </c>
    </row>
    <row r="59" spans="1:51" ht="30" customHeight="1">
      <c r="A59" s="8" t="s">
        <v>554</v>
      </c>
      <c r="B59" s="8" t="s">
        <v>555</v>
      </c>
      <c r="C59" s="8" t="s">
        <v>550</v>
      </c>
      <c r="D59" s="9">
        <v>0.69499999999999995</v>
      </c>
      <c r="E59" s="13">
        <f>일위대가목록!E49</f>
        <v>73</v>
      </c>
      <c r="F59" s="14">
        <f t="shared" si="18"/>
        <v>50.7</v>
      </c>
      <c r="G59" s="13">
        <f>일위대가목록!F49</f>
        <v>4490</v>
      </c>
      <c r="H59" s="14">
        <f t="shared" si="19"/>
        <v>3120.5</v>
      </c>
      <c r="I59" s="13">
        <f>일위대가목록!G49</f>
        <v>138</v>
      </c>
      <c r="J59" s="14">
        <f t="shared" si="20"/>
        <v>95.9</v>
      </c>
      <c r="K59" s="13">
        <f t="shared" si="21"/>
        <v>4701</v>
      </c>
      <c r="L59" s="14">
        <f t="shared" si="21"/>
        <v>3267.1</v>
      </c>
      <c r="M59" s="8" t="s">
        <v>556</v>
      </c>
      <c r="N59" s="2" t="s">
        <v>98</v>
      </c>
      <c r="O59" s="2" t="s">
        <v>557</v>
      </c>
      <c r="P59" s="2" t="s">
        <v>63</v>
      </c>
      <c r="Q59" s="2" t="s">
        <v>64</v>
      </c>
      <c r="R59" s="2" t="s">
        <v>64</v>
      </c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2" t="s">
        <v>52</v>
      </c>
      <c r="AW59" s="2" t="s">
        <v>594</v>
      </c>
      <c r="AX59" s="2" t="s">
        <v>52</v>
      </c>
      <c r="AY59" s="2" t="s">
        <v>52</v>
      </c>
    </row>
    <row r="60" spans="1:51" ht="30" customHeight="1">
      <c r="A60" s="8" t="s">
        <v>559</v>
      </c>
      <c r="B60" s="8" t="s">
        <v>555</v>
      </c>
      <c r="C60" s="8" t="s">
        <v>550</v>
      </c>
      <c r="D60" s="9">
        <v>6.95</v>
      </c>
      <c r="E60" s="13">
        <f>일위대가목록!E50</f>
        <v>12</v>
      </c>
      <c r="F60" s="14">
        <f t="shared" si="18"/>
        <v>83.4</v>
      </c>
      <c r="G60" s="13">
        <f>일위대가목록!F50</f>
        <v>1149</v>
      </c>
      <c r="H60" s="14">
        <f t="shared" si="19"/>
        <v>7985.5</v>
      </c>
      <c r="I60" s="13">
        <f>일위대가목록!G50</f>
        <v>36</v>
      </c>
      <c r="J60" s="14">
        <f t="shared" si="20"/>
        <v>250.2</v>
      </c>
      <c r="K60" s="13">
        <f t="shared" si="21"/>
        <v>1197</v>
      </c>
      <c r="L60" s="14">
        <f t="shared" si="21"/>
        <v>8319.1</v>
      </c>
      <c r="M60" s="8" t="s">
        <v>560</v>
      </c>
      <c r="N60" s="2" t="s">
        <v>98</v>
      </c>
      <c r="O60" s="2" t="s">
        <v>561</v>
      </c>
      <c r="P60" s="2" t="s">
        <v>63</v>
      </c>
      <c r="Q60" s="2" t="s">
        <v>64</v>
      </c>
      <c r="R60" s="2" t="s">
        <v>64</v>
      </c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2" t="s">
        <v>52</v>
      </c>
      <c r="AW60" s="2" t="s">
        <v>595</v>
      </c>
      <c r="AX60" s="2" t="s">
        <v>52</v>
      </c>
      <c r="AY60" s="2" t="s">
        <v>52</v>
      </c>
    </row>
    <row r="61" spans="1:51" ht="30" customHeight="1">
      <c r="A61" s="8" t="s">
        <v>563</v>
      </c>
      <c r="B61" s="8" t="s">
        <v>564</v>
      </c>
      <c r="C61" s="8" t="s">
        <v>550</v>
      </c>
      <c r="D61" s="9">
        <v>-0.312</v>
      </c>
      <c r="E61" s="13">
        <f>단가대비표!O7</f>
        <v>340</v>
      </c>
      <c r="F61" s="14">
        <f t="shared" si="18"/>
        <v>-106</v>
      </c>
      <c r="G61" s="13">
        <f>단가대비표!P7</f>
        <v>0</v>
      </c>
      <c r="H61" s="14">
        <f t="shared" si="19"/>
        <v>0</v>
      </c>
      <c r="I61" s="13">
        <f>단가대비표!V7</f>
        <v>0</v>
      </c>
      <c r="J61" s="14">
        <f t="shared" si="20"/>
        <v>0</v>
      </c>
      <c r="K61" s="13">
        <f t="shared" si="21"/>
        <v>340</v>
      </c>
      <c r="L61" s="14">
        <f t="shared" si="21"/>
        <v>-106</v>
      </c>
      <c r="M61" s="8" t="s">
        <v>565</v>
      </c>
      <c r="N61" s="2" t="s">
        <v>98</v>
      </c>
      <c r="O61" s="2" t="s">
        <v>566</v>
      </c>
      <c r="P61" s="2" t="s">
        <v>64</v>
      </c>
      <c r="Q61" s="2" t="s">
        <v>64</v>
      </c>
      <c r="R61" s="2" t="s">
        <v>63</v>
      </c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2" t="s">
        <v>52</v>
      </c>
      <c r="AW61" s="2" t="s">
        <v>596</v>
      </c>
      <c r="AX61" s="2" t="s">
        <v>52</v>
      </c>
      <c r="AY61" s="2" t="s">
        <v>52</v>
      </c>
    </row>
    <row r="62" spans="1:51" ht="30" customHeight="1">
      <c r="A62" s="8" t="s">
        <v>568</v>
      </c>
      <c r="B62" s="8" t="s">
        <v>569</v>
      </c>
      <c r="C62" s="8" t="s">
        <v>71</v>
      </c>
      <c r="D62" s="9">
        <v>0.4</v>
      </c>
      <c r="E62" s="13">
        <f>일위대가목록!E51</f>
        <v>793</v>
      </c>
      <c r="F62" s="14">
        <f t="shared" si="18"/>
        <v>317.2</v>
      </c>
      <c r="G62" s="13">
        <f>일위대가목록!F51</f>
        <v>3143</v>
      </c>
      <c r="H62" s="14">
        <f t="shared" si="19"/>
        <v>1257.2</v>
      </c>
      <c r="I62" s="13">
        <f>일위대가목록!G51</f>
        <v>0</v>
      </c>
      <c r="J62" s="14">
        <f t="shared" si="20"/>
        <v>0</v>
      </c>
      <c r="K62" s="13">
        <f t="shared" si="21"/>
        <v>3936</v>
      </c>
      <c r="L62" s="14">
        <f t="shared" si="21"/>
        <v>1574.4</v>
      </c>
      <c r="M62" s="8" t="s">
        <v>570</v>
      </c>
      <c r="N62" s="2" t="s">
        <v>98</v>
      </c>
      <c r="O62" s="2" t="s">
        <v>571</v>
      </c>
      <c r="P62" s="2" t="s">
        <v>63</v>
      </c>
      <c r="Q62" s="2" t="s">
        <v>64</v>
      </c>
      <c r="R62" s="2" t="s">
        <v>64</v>
      </c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2" t="s">
        <v>52</v>
      </c>
      <c r="AW62" s="2" t="s">
        <v>597</v>
      </c>
      <c r="AX62" s="2" t="s">
        <v>52</v>
      </c>
      <c r="AY62" s="2" t="s">
        <v>52</v>
      </c>
    </row>
    <row r="63" spans="1:51" ht="30" customHeight="1">
      <c r="A63" s="8" t="s">
        <v>573</v>
      </c>
      <c r="B63" s="8" t="s">
        <v>574</v>
      </c>
      <c r="C63" s="8" t="s">
        <v>71</v>
      </c>
      <c r="D63" s="9">
        <v>0.4</v>
      </c>
      <c r="E63" s="13">
        <f>일위대가목록!E52</f>
        <v>846</v>
      </c>
      <c r="F63" s="14">
        <f t="shared" si="18"/>
        <v>338.4</v>
      </c>
      <c r="G63" s="13">
        <f>일위대가목록!F52</f>
        <v>8383</v>
      </c>
      <c r="H63" s="14">
        <f t="shared" si="19"/>
        <v>3353.2</v>
      </c>
      <c r="I63" s="13">
        <f>일위대가목록!G52</f>
        <v>0</v>
      </c>
      <c r="J63" s="14">
        <f t="shared" si="20"/>
        <v>0</v>
      </c>
      <c r="K63" s="13">
        <f t="shared" si="21"/>
        <v>9229</v>
      </c>
      <c r="L63" s="14">
        <f t="shared" si="21"/>
        <v>3691.6</v>
      </c>
      <c r="M63" s="8" t="s">
        <v>575</v>
      </c>
      <c r="N63" s="2" t="s">
        <v>98</v>
      </c>
      <c r="O63" s="2" t="s">
        <v>576</v>
      </c>
      <c r="P63" s="2" t="s">
        <v>63</v>
      </c>
      <c r="Q63" s="2" t="s">
        <v>64</v>
      </c>
      <c r="R63" s="2" t="s">
        <v>64</v>
      </c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2" t="s">
        <v>52</v>
      </c>
      <c r="AW63" s="2" t="s">
        <v>598</v>
      </c>
      <c r="AX63" s="2" t="s">
        <v>52</v>
      </c>
      <c r="AY63" s="2" t="s">
        <v>52</v>
      </c>
    </row>
    <row r="64" spans="1:51" ht="30" customHeight="1">
      <c r="A64" s="8" t="s">
        <v>519</v>
      </c>
      <c r="B64" s="8" t="s">
        <v>52</v>
      </c>
      <c r="C64" s="8" t="s">
        <v>52</v>
      </c>
      <c r="D64" s="9"/>
      <c r="E64" s="13"/>
      <c r="F64" s="14">
        <f>TRUNC(SUMIF(N58:N63, N57, F58:F63),0)</f>
        <v>6090</v>
      </c>
      <c r="G64" s="13"/>
      <c r="H64" s="14">
        <f>TRUNC(SUMIF(N58:N63, N57, H58:H63),0)</f>
        <v>15716</v>
      </c>
      <c r="I64" s="13"/>
      <c r="J64" s="14">
        <f>TRUNC(SUMIF(N58:N63, N57, J58:J63),0)</f>
        <v>346</v>
      </c>
      <c r="K64" s="13"/>
      <c r="L64" s="14">
        <f>F64+H64+J64</f>
        <v>22152</v>
      </c>
      <c r="M64" s="8" t="s">
        <v>52</v>
      </c>
      <c r="N64" s="2" t="s">
        <v>81</v>
      </c>
      <c r="O64" s="2" t="s">
        <v>81</v>
      </c>
      <c r="P64" s="2" t="s">
        <v>52</v>
      </c>
      <c r="Q64" s="2" t="s">
        <v>52</v>
      </c>
      <c r="R64" s="2" t="s">
        <v>52</v>
      </c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2" t="s">
        <v>52</v>
      </c>
      <c r="AW64" s="2" t="s">
        <v>52</v>
      </c>
      <c r="AX64" s="2" t="s">
        <v>52</v>
      </c>
      <c r="AY64" s="2" t="s">
        <v>52</v>
      </c>
    </row>
    <row r="65" spans="1:51" ht="30" customHeight="1">
      <c r="A65" s="9"/>
      <c r="B65" s="9"/>
      <c r="C65" s="9"/>
      <c r="D65" s="9"/>
      <c r="E65" s="13"/>
      <c r="F65" s="14"/>
      <c r="G65" s="13"/>
      <c r="H65" s="14"/>
      <c r="I65" s="13"/>
      <c r="J65" s="14"/>
      <c r="K65" s="13"/>
      <c r="L65" s="14"/>
      <c r="M65" s="9"/>
    </row>
    <row r="66" spans="1:51" ht="30" customHeight="1">
      <c r="A66" s="43" t="s">
        <v>599</v>
      </c>
      <c r="B66" s="43"/>
      <c r="C66" s="43"/>
      <c r="D66" s="43"/>
      <c r="E66" s="44"/>
      <c r="F66" s="45"/>
      <c r="G66" s="44"/>
      <c r="H66" s="45"/>
      <c r="I66" s="44"/>
      <c r="J66" s="45"/>
      <c r="K66" s="44"/>
      <c r="L66" s="45"/>
      <c r="M66" s="43"/>
      <c r="N66" s="1" t="s">
        <v>102</v>
      </c>
    </row>
    <row r="67" spans="1:51" ht="30" customHeight="1">
      <c r="A67" s="8" t="s">
        <v>589</v>
      </c>
      <c r="B67" s="8" t="s">
        <v>590</v>
      </c>
      <c r="C67" s="8" t="s">
        <v>86</v>
      </c>
      <c r="D67" s="9">
        <v>1.05</v>
      </c>
      <c r="E67" s="13">
        <f>단가대비표!O61</f>
        <v>5149</v>
      </c>
      <c r="F67" s="14">
        <f t="shared" ref="F67:F72" si="22">TRUNC(E67*D67,1)</f>
        <v>5406.4</v>
      </c>
      <c r="G67" s="13">
        <f>단가대비표!P61</f>
        <v>0</v>
      </c>
      <c r="H67" s="14">
        <f t="shared" ref="H67:H72" si="23">TRUNC(G67*D67,1)</f>
        <v>0</v>
      </c>
      <c r="I67" s="13">
        <f>단가대비표!V61</f>
        <v>0</v>
      </c>
      <c r="J67" s="14">
        <f t="shared" ref="J67:J72" si="24">TRUNC(I67*D67,1)</f>
        <v>0</v>
      </c>
      <c r="K67" s="13">
        <f t="shared" ref="K67:L72" si="25">TRUNC(E67+G67+I67,1)</f>
        <v>5149</v>
      </c>
      <c r="L67" s="14">
        <f t="shared" si="25"/>
        <v>5406.4</v>
      </c>
      <c r="M67" s="8" t="s">
        <v>591</v>
      </c>
      <c r="N67" s="2" t="s">
        <v>102</v>
      </c>
      <c r="O67" s="2" t="s">
        <v>592</v>
      </c>
      <c r="P67" s="2" t="s">
        <v>64</v>
      </c>
      <c r="Q67" s="2" t="s">
        <v>64</v>
      </c>
      <c r="R67" s="2" t="s">
        <v>63</v>
      </c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2" t="s">
        <v>52</v>
      </c>
      <c r="AW67" s="2" t="s">
        <v>600</v>
      </c>
      <c r="AX67" s="2" t="s">
        <v>52</v>
      </c>
      <c r="AY67" s="2" t="s">
        <v>52</v>
      </c>
    </row>
    <row r="68" spans="1:51" ht="30" customHeight="1">
      <c r="A68" s="8" t="s">
        <v>554</v>
      </c>
      <c r="B68" s="8" t="s">
        <v>555</v>
      </c>
      <c r="C68" s="8" t="s">
        <v>550</v>
      </c>
      <c r="D68" s="9">
        <v>0.69499999999999995</v>
      </c>
      <c r="E68" s="13">
        <f>일위대가목록!E49</f>
        <v>73</v>
      </c>
      <c r="F68" s="14">
        <f t="shared" si="22"/>
        <v>50.7</v>
      </c>
      <c r="G68" s="13">
        <f>일위대가목록!F49</f>
        <v>4490</v>
      </c>
      <c r="H68" s="14">
        <f t="shared" si="23"/>
        <v>3120.5</v>
      </c>
      <c r="I68" s="13">
        <f>일위대가목록!G49</f>
        <v>138</v>
      </c>
      <c r="J68" s="14">
        <f t="shared" si="24"/>
        <v>95.9</v>
      </c>
      <c r="K68" s="13">
        <f t="shared" si="25"/>
        <v>4701</v>
      </c>
      <c r="L68" s="14">
        <f t="shared" si="25"/>
        <v>3267.1</v>
      </c>
      <c r="M68" s="8" t="s">
        <v>556</v>
      </c>
      <c r="N68" s="2" t="s">
        <v>102</v>
      </c>
      <c r="O68" s="2" t="s">
        <v>557</v>
      </c>
      <c r="P68" s="2" t="s">
        <v>63</v>
      </c>
      <c r="Q68" s="2" t="s">
        <v>64</v>
      </c>
      <c r="R68" s="2" t="s">
        <v>64</v>
      </c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2" t="s">
        <v>52</v>
      </c>
      <c r="AW68" s="2" t="s">
        <v>601</v>
      </c>
      <c r="AX68" s="2" t="s">
        <v>52</v>
      </c>
      <c r="AY68" s="2" t="s">
        <v>52</v>
      </c>
    </row>
    <row r="69" spans="1:51" ht="30" customHeight="1">
      <c r="A69" s="8" t="s">
        <v>559</v>
      </c>
      <c r="B69" s="8" t="s">
        <v>555</v>
      </c>
      <c r="C69" s="8" t="s">
        <v>550</v>
      </c>
      <c r="D69" s="9">
        <v>6.95</v>
      </c>
      <c r="E69" s="13">
        <f>일위대가목록!E50</f>
        <v>12</v>
      </c>
      <c r="F69" s="14">
        <f t="shared" si="22"/>
        <v>83.4</v>
      </c>
      <c r="G69" s="13">
        <f>일위대가목록!F50</f>
        <v>1149</v>
      </c>
      <c r="H69" s="14">
        <f t="shared" si="23"/>
        <v>7985.5</v>
      </c>
      <c r="I69" s="13">
        <f>일위대가목록!G50</f>
        <v>36</v>
      </c>
      <c r="J69" s="14">
        <f t="shared" si="24"/>
        <v>250.2</v>
      </c>
      <c r="K69" s="13">
        <f t="shared" si="25"/>
        <v>1197</v>
      </c>
      <c r="L69" s="14">
        <f t="shared" si="25"/>
        <v>8319.1</v>
      </c>
      <c r="M69" s="8" t="s">
        <v>560</v>
      </c>
      <c r="N69" s="2" t="s">
        <v>102</v>
      </c>
      <c r="O69" s="2" t="s">
        <v>561</v>
      </c>
      <c r="P69" s="2" t="s">
        <v>63</v>
      </c>
      <c r="Q69" s="2" t="s">
        <v>64</v>
      </c>
      <c r="R69" s="2" t="s">
        <v>64</v>
      </c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2" t="s">
        <v>52</v>
      </c>
      <c r="AW69" s="2" t="s">
        <v>602</v>
      </c>
      <c r="AX69" s="2" t="s">
        <v>52</v>
      </c>
      <c r="AY69" s="2" t="s">
        <v>52</v>
      </c>
    </row>
    <row r="70" spans="1:51" ht="30" customHeight="1">
      <c r="A70" s="8" t="s">
        <v>563</v>
      </c>
      <c r="B70" s="8" t="s">
        <v>564</v>
      </c>
      <c r="C70" s="8" t="s">
        <v>550</v>
      </c>
      <c r="D70" s="9">
        <v>-0.312</v>
      </c>
      <c r="E70" s="13">
        <f>단가대비표!O7</f>
        <v>340</v>
      </c>
      <c r="F70" s="14">
        <f t="shared" si="22"/>
        <v>-106</v>
      </c>
      <c r="G70" s="13">
        <f>단가대비표!P7</f>
        <v>0</v>
      </c>
      <c r="H70" s="14">
        <f t="shared" si="23"/>
        <v>0</v>
      </c>
      <c r="I70" s="13">
        <f>단가대비표!V7</f>
        <v>0</v>
      </c>
      <c r="J70" s="14">
        <f t="shared" si="24"/>
        <v>0</v>
      </c>
      <c r="K70" s="13">
        <f t="shared" si="25"/>
        <v>340</v>
      </c>
      <c r="L70" s="14">
        <f t="shared" si="25"/>
        <v>-106</v>
      </c>
      <c r="M70" s="8" t="s">
        <v>565</v>
      </c>
      <c r="N70" s="2" t="s">
        <v>102</v>
      </c>
      <c r="O70" s="2" t="s">
        <v>566</v>
      </c>
      <c r="P70" s="2" t="s">
        <v>64</v>
      </c>
      <c r="Q70" s="2" t="s">
        <v>64</v>
      </c>
      <c r="R70" s="2" t="s">
        <v>63</v>
      </c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2" t="s">
        <v>52</v>
      </c>
      <c r="AW70" s="2" t="s">
        <v>603</v>
      </c>
      <c r="AX70" s="2" t="s">
        <v>52</v>
      </c>
      <c r="AY70" s="2" t="s">
        <v>52</v>
      </c>
    </row>
    <row r="71" spans="1:51" ht="30" customHeight="1">
      <c r="A71" s="8" t="s">
        <v>568</v>
      </c>
      <c r="B71" s="8" t="s">
        <v>569</v>
      </c>
      <c r="C71" s="8" t="s">
        <v>71</v>
      </c>
      <c r="D71" s="9">
        <v>0.4</v>
      </c>
      <c r="E71" s="13">
        <f>일위대가목록!E51</f>
        <v>793</v>
      </c>
      <c r="F71" s="14">
        <f t="shared" si="22"/>
        <v>317.2</v>
      </c>
      <c r="G71" s="13">
        <f>일위대가목록!F51</f>
        <v>3143</v>
      </c>
      <c r="H71" s="14">
        <f t="shared" si="23"/>
        <v>1257.2</v>
      </c>
      <c r="I71" s="13">
        <f>일위대가목록!G51</f>
        <v>0</v>
      </c>
      <c r="J71" s="14">
        <f t="shared" si="24"/>
        <v>0</v>
      </c>
      <c r="K71" s="13">
        <f t="shared" si="25"/>
        <v>3936</v>
      </c>
      <c r="L71" s="14">
        <f t="shared" si="25"/>
        <v>1574.4</v>
      </c>
      <c r="M71" s="8" t="s">
        <v>570</v>
      </c>
      <c r="N71" s="2" t="s">
        <v>102</v>
      </c>
      <c r="O71" s="2" t="s">
        <v>571</v>
      </c>
      <c r="P71" s="2" t="s">
        <v>63</v>
      </c>
      <c r="Q71" s="2" t="s">
        <v>64</v>
      </c>
      <c r="R71" s="2" t="s">
        <v>64</v>
      </c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2" t="s">
        <v>52</v>
      </c>
      <c r="AW71" s="2" t="s">
        <v>604</v>
      </c>
      <c r="AX71" s="2" t="s">
        <v>52</v>
      </c>
      <c r="AY71" s="2" t="s">
        <v>52</v>
      </c>
    </row>
    <row r="72" spans="1:51" ht="30" customHeight="1">
      <c r="A72" s="8" t="s">
        <v>573</v>
      </c>
      <c r="B72" s="8" t="s">
        <v>574</v>
      </c>
      <c r="C72" s="8" t="s">
        <v>71</v>
      </c>
      <c r="D72" s="9">
        <v>0.4</v>
      </c>
      <c r="E72" s="13">
        <f>일위대가목록!E52</f>
        <v>846</v>
      </c>
      <c r="F72" s="14">
        <f t="shared" si="22"/>
        <v>338.4</v>
      </c>
      <c r="G72" s="13">
        <f>일위대가목록!F52</f>
        <v>8383</v>
      </c>
      <c r="H72" s="14">
        <f t="shared" si="23"/>
        <v>3353.2</v>
      </c>
      <c r="I72" s="13">
        <f>일위대가목록!G52</f>
        <v>0</v>
      </c>
      <c r="J72" s="14">
        <f t="shared" si="24"/>
        <v>0</v>
      </c>
      <c r="K72" s="13">
        <f t="shared" si="25"/>
        <v>9229</v>
      </c>
      <c r="L72" s="14">
        <f t="shared" si="25"/>
        <v>3691.6</v>
      </c>
      <c r="M72" s="8" t="s">
        <v>575</v>
      </c>
      <c r="N72" s="2" t="s">
        <v>102</v>
      </c>
      <c r="O72" s="2" t="s">
        <v>576</v>
      </c>
      <c r="P72" s="2" t="s">
        <v>63</v>
      </c>
      <c r="Q72" s="2" t="s">
        <v>64</v>
      </c>
      <c r="R72" s="2" t="s">
        <v>64</v>
      </c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2" t="s">
        <v>52</v>
      </c>
      <c r="AW72" s="2" t="s">
        <v>605</v>
      </c>
      <c r="AX72" s="2" t="s">
        <v>52</v>
      </c>
      <c r="AY72" s="2" t="s">
        <v>52</v>
      </c>
    </row>
    <row r="73" spans="1:51" ht="30" customHeight="1">
      <c r="A73" s="8" t="s">
        <v>519</v>
      </c>
      <c r="B73" s="8" t="s">
        <v>52</v>
      </c>
      <c r="C73" s="8" t="s">
        <v>52</v>
      </c>
      <c r="D73" s="9"/>
      <c r="E73" s="13"/>
      <c r="F73" s="14">
        <f>TRUNC(SUMIF(N67:N72, N66, F67:F72),0)</f>
        <v>6090</v>
      </c>
      <c r="G73" s="13"/>
      <c r="H73" s="14">
        <f>TRUNC(SUMIF(N67:N72, N66, H67:H72),0)</f>
        <v>15716</v>
      </c>
      <c r="I73" s="13"/>
      <c r="J73" s="14">
        <f>TRUNC(SUMIF(N67:N72, N66, J67:J72),0)</f>
        <v>346</v>
      </c>
      <c r="K73" s="13"/>
      <c r="L73" s="14">
        <f>F73+H73+J73</f>
        <v>22152</v>
      </c>
      <c r="M73" s="8" t="s">
        <v>52</v>
      </c>
      <c r="N73" s="2" t="s">
        <v>81</v>
      </c>
      <c r="O73" s="2" t="s">
        <v>81</v>
      </c>
      <c r="P73" s="2" t="s">
        <v>52</v>
      </c>
      <c r="Q73" s="2" t="s">
        <v>52</v>
      </c>
      <c r="R73" s="2" t="s">
        <v>52</v>
      </c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2" t="s">
        <v>52</v>
      </c>
      <c r="AW73" s="2" t="s">
        <v>52</v>
      </c>
      <c r="AX73" s="2" t="s">
        <v>52</v>
      </c>
      <c r="AY73" s="2" t="s">
        <v>52</v>
      </c>
    </row>
    <row r="74" spans="1:51" ht="30" customHeight="1">
      <c r="A74" s="9"/>
      <c r="B74" s="9"/>
      <c r="C74" s="9"/>
      <c r="D74" s="9"/>
      <c r="E74" s="13"/>
      <c r="F74" s="14"/>
      <c r="G74" s="13"/>
      <c r="H74" s="14"/>
      <c r="I74" s="13"/>
      <c r="J74" s="14"/>
      <c r="K74" s="13"/>
      <c r="L74" s="14"/>
      <c r="M74" s="9"/>
    </row>
    <row r="75" spans="1:51" ht="30" customHeight="1">
      <c r="A75" s="43" t="s">
        <v>606</v>
      </c>
      <c r="B75" s="43"/>
      <c r="C75" s="43"/>
      <c r="D75" s="43"/>
      <c r="E75" s="44"/>
      <c r="F75" s="45"/>
      <c r="G75" s="44"/>
      <c r="H75" s="45"/>
      <c r="I75" s="44"/>
      <c r="J75" s="45"/>
      <c r="K75" s="44"/>
      <c r="L75" s="45"/>
      <c r="M75" s="43"/>
      <c r="N75" s="1" t="s">
        <v>106</v>
      </c>
    </row>
    <row r="76" spans="1:51" ht="30" customHeight="1">
      <c r="A76" s="8" t="s">
        <v>548</v>
      </c>
      <c r="B76" s="8" t="s">
        <v>579</v>
      </c>
      <c r="C76" s="8" t="s">
        <v>550</v>
      </c>
      <c r="D76" s="9">
        <v>3.6920000000000002</v>
      </c>
      <c r="E76" s="13">
        <f>단가대비표!O12</f>
        <v>728</v>
      </c>
      <c r="F76" s="14">
        <f t="shared" ref="F76:F81" si="26">TRUNC(E76*D76,1)</f>
        <v>2687.7</v>
      </c>
      <c r="G76" s="13">
        <f>단가대비표!P12</f>
        <v>0</v>
      </c>
      <c r="H76" s="14">
        <f t="shared" ref="H76:H81" si="27">TRUNC(G76*D76,1)</f>
        <v>0</v>
      </c>
      <c r="I76" s="13">
        <f>단가대비표!V12</f>
        <v>0</v>
      </c>
      <c r="J76" s="14">
        <f t="shared" ref="J76:J81" si="28">TRUNC(I76*D76,1)</f>
        <v>0</v>
      </c>
      <c r="K76" s="13">
        <f t="shared" ref="K76:L81" si="29">TRUNC(E76+G76+I76,1)</f>
        <v>728</v>
      </c>
      <c r="L76" s="14">
        <f t="shared" si="29"/>
        <v>2687.7</v>
      </c>
      <c r="M76" s="8" t="s">
        <v>580</v>
      </c>
      <c r="N76" s="2" t="s">
        <v>106</v>
      </c>
      <c r="O76" s="2" t="s">
        <v>581</v>
      </c>
      <c r="P76" s="2" t="s">
        <v>64</v>
      </c>
      <c r="Q76" s="2" t="s">
        <v>64</v>
      </c>
      <c r="R76" s="2" t="s">
        <v>63</v>
      </c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2" t="s">
        <v>52</v>
      </c>
      <c r="AW76" s="2" t="s">
        <v>607</v>
      </c>
      <c r="AX76" s="2" t="s">
        <v>52</v>
      </c>
      <c r="AY76" s="2" t="s">
        <v>52</v>
      </c>
    </row>
    <row r="77" spans="1:51" ht="30" customHeight="1">
      <c r="A77" s="8" t="s">
        <v>554</v>
      </c>
      <c r="B77" s="8" t="s">
        <v>555</v>
      </c>
      <c r="C77" s="8" t="s">
        <v>550</v>
      </c>
      <c r="D77" s="9">
        <v>0.35160000000000002</v>
      </c>
      <c r="E77" s="13">
        <f>일위대가목록!E49</f>
        <v>73</v>
      </c>
      <c r="F77" s="14">
        <f t="shared" si="26"/>
        <v>25.6</v>
      </c>
      <c r="G77" s="13">
        <f>일위대가목록!F49</f>
        <v>4490</v>
      </c>
      <c r="H77" s="14">
        <f t="shared" si="27"/>
        <v>1578.6</v>
      </c>
      <c r="I77" s="13">
        <f>일위대가목록!G49</f>
        <v>138</v>
      </c>
      <c r="J77" s="14">
        <f t="shared" si="28"/>
        <v>48.5</v>
      </c>
      <c r="K77" s="13">
        <f t="shared" si="29"/>
        <v>4701</v>
      </c>
      <c r="L77" s="14">
        <f t="shared" si="29"/>
        <v>1652.7</v>
      </c>
      <c r="M77" s="8" t="s">
        <v>556</v>
      </c>
      <c r="N77" s="2" t="s">
        <v>106</v>
      </c>
      <c r="O77" s="2" t="s">
        <v>557</v>
      </c>
      <c r="P77" s="2" t="s">
        <v>63</v>
      </c>
      <c r="Q77" s="2" t="s">
        <v>64</v>
      </c>
      <c r="R77" s="2" t="s">
        <v>64</v>
      </c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2" t="s">
        <v>52</v>
      </c>
      <c r="AW77" s="2" t="s">
        <v>608</v>
      </c>
      <c r="AX77" s="2" t="s">
        <v>52</v>
      </c>
      <c r="AY77" s="2" t="s">
        <v>52</v>
      </c>
    </row>
    <row r="78" spans="1:51" ht="30" customHeight="1">
      <c r="A78" s="8" t="s">
        <v>559</v>
      </c>
      <c r="B78" s="8" t="s">
        <v>555</v>
      </c>
      <c r="C78" s="8" t="s">
        <v>550</v>
      </c>
      <c r="D78" s="9">
        <v>3.516</v>
      </c>
      <c r="E78" s="13">
        <f>일위대가목록!E50</f>
        <v>12</v>
      </c>
      <c r="F78" s="14">
        <f t="shared" si="26"/>
        <v>42.1</v>
      </c>
      <c r="G78" s="13">
        <f>일위대가목록!F50</f>
        <v>1149</v>
      </c>
      <c r="H78" s="14">
        <f t="shared" si="27"/>
        <v>4039.8</v>
      </c>
      <c r="I78" s="13">
        <f>일위대가목록!G50</f>
        <v>36</v>
      </c>
      <c r="J78" s="14">
        <f t="shared" si="28"/>
        <v>126.5</v>
      </c>
      <c r="K78" s="13">
        <f t="shared" si="29"/>
        <v>1197</v>
      </c>
      <c r="L78" s="14">
        <f t="shared" si="29"/>
        <v>4208.3999999999996</v>
      </c>
      <c r="M78" s="8" t="s">
        <v>560</v>
      </c>
      <c r="N78" s="2" t="s">
        <v>106</v>
      </c>
      <c r="O78" s="2" t="s">
        <v>561</v>
      </c>
      <c r="P78" s="2" t="s">
        <v>63</v>
      </c>
      <c r="Q78" s="2" t="s">
        <v>64</v>
      </c>
      <c r="R78" s="2" t="s">
        <v>64</v>
      </c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2" t="s">
        <v>52</v>
      </c>
      <c r="AW78" s="2" t="s">
        <v>609</v>
      </c>
      <c r="AX78" s="2" t="s">
        <v>52</v>
      </c>
      <c r="AY78" s="2" t="s">
        <v>52</v>
      </c>
    </row>
    <row r="79" spans="1:51" ht="30" customHeight="1">
      <c r="A79" s="8" t="s">
        <v>563</v>
      </c>
      <c r="B79" s="8" t="s">
        <v>564</v>
      </c>
      <c r="C79" s="8" t="s">
        <v>550</v>
      </c>
      <c r="D79" s="9">
        <v>-0.15840000000000001</v>
      </c>
      <c r="E79" s="13">
        <f>단가대비표!O7</f>
        <v>340</v>
      </c>
      <c r="F79" s="14">
        <f t="shared" si="26"/>
        <v>-53.8</v>
      </c>
      <c r="G79" s="13">
        <f>단가대비표!P7</f>
        <v>0</v>
      </c>
      <c r="H79" s="14">
        <f t="shared" si="27"/>
        <v>0</v>
      </c>
      <c r="I79" s="13">
        <f>단가대비표!V7</f>
        <v>0</v>
      </c>
      <c r="J79" s="14">
        <f t="shared" si="28"/>
        <v>0</v>
      </c>
      <c r="K79" s="13">
        <f t="shared" si="29"/>
        <v>340</v>
      </c>
      <c r="L79" s="14">
        <f t="shared" si="29"/>
        <v>-53.8</v>
      </c>
      <c r="M79" s="8" t="s">
        <v>565</v>
      </c>
      <c r="N79" s="2" t="s">
        <v>106</v>
      </c>
      <c r="O79" s="2" t="s">
        <v>566</v>
      </c>
      <c r="P79" s="2" t="s">
        <v>64</v>
      </c>
      <c r="Q79" s="2" t="s">
        <v>64</v>
      </c>
      <c r="R79" s="2" t="s">
        <v>63</v>
      </c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2" t="s">
        <v>52</v>
      </c>
      <c r="AW79" s="2" t="s">
        <v>610</v>
      </c>
      <c r="AX79" s="2" t="s">
        <v>52</v>
      </c>
      <c r="AY79" s="2" t="s">
        <v>52</v>
      </c>
    </row>
    <row r="80" spans="1:51" ht="30" customHeight="1">
      <c r="A80" s="8" t="s">
        <v>568</v>
      </c>
      <c r="B80" s="8" t="s">
        <v>569</v>
      </c>
      <c r="C80" s="8" t="s">
        <v>71</v>
      </c>
      <c r="D80" s="9">
        <v>0.4</v>
      </c>
      <c r="E80" s="13">
        <f>일위대가목록!E51</f>
        <v>793</v>
      </c>
      <c r="F80" s="14">
        <f t="shared" si="26"/>
        <v>317.2</v>
      </c>
      <c r="G80" s="13">
        <f>일위대가목록!F51</f>
        <v>3143</v>
      </c>
      <c r="H80" s="14">
        <f t="shared" si="27"/>
        <v>1257.2</v>
      </c>
      <c r="I80" s="13">
        <f>일위대가목록!G51</f>
        <v>0</v>
      </c>
      <c r="J80" s="14">
        <f t="shared" si="28"/>
        <v>0</v>
      </c>
      <c r="K80" s="13">
        <f t="shared" si="29"/>
        <v>3936</v>
      </c>
      <c r="L80" s="14">
        <f t="shared" si="29"/>
        <v>1574.4</v>
      </c>
      <c r="M80" s="8" t="s">
        <v>570</v>
      </c>
      <c r="N80" s="2" t="s">
        <v>106</v>
      </c>
      <c r="O80" s="2" t="s">
        <v>571</v>
      </c>
      <c r="P80" s="2" t="s">
        <v>63</v>
      </c>
      <c r="Q80" s="2" t="s">
        <v>64</v>
      </c>
      <c r="R80" s="2" t="s">
        <v>64</v>
      </c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2" t="s">
        <v>52</v>
      </c>
      <c r="AW80" s="2" t="s">
        <v>611</v>
      </c>
      <c r="AX80" s="2" t="s">
        <v>52</v>
      </c>
      <c r="AY80" s="2" t="s">
        <v>52</v>
      </c>
    </row>
    <row r="81" spans="1:51" ht="30" customHeight="1">
      <c r="A81" s="8" t="s">
        <v>573</v>
      </c>
      <c r="B81" s="8" t="s">
        <v>574</v>
      </c>
      <c r="C81" s="8" t="s">
        <v>71</v>
      </c>
      <c r="D81" s="9">
        <v>0.4</v>
      </c>
      <c r="E81" s="13">
        <f>일위대가목록!E52</f>
        <v>846</v>
      </c>
      <c r="F81" s="14">
        <f t="shared" si="26"/>
        <v>338.4</v>
      </c>
      <c r="G81" s="13">
        <f>일위대가목록!F52</f>
        <v>8383</v>
      </c>
      <c r="H81" s="14">
        <f t="shared" si="27"/>
        <v>3353.2</v>
      </c>
      <c r="I81" s="13">
        <f>일위대가목록!G52</f>
        <v>0</v>
      </c>
      <c r="J81" s="14">
        <f t="shared" si="28"/>
        <v>0</v>
      </c>
      <c r="K81" s="13">
        <f t="shared" si="29"/>
        <v>9229</v>
      </c>
      <c r="L81" s="14">
        <f t="shared" si="29"/>
        <v>3691.6</v>
      </c>
      <c r="M81" s="8" t="s">
        <v>575</v>
      </c>
      <c r="N81" s="2" t="s">
        <v>106</v>
      </c>
      <c r="O81" s="2" t="s">
        <v>576</v>
      </c>
      <c r="P81" s="2" t="s">
        <v>63</v>
      </c>
      <c r="Q81" s="2" t="s">
        <v>64</v>
      </c>
      <c r="R81" s="2" t="s">
        <v>64</v>
      </c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2" t="s">
        <v>52</v>
      </c>
      <c r="AW81" s="2" t="s">
        <v>612</v>
      </c>
      <c r="AX81" s="2" t="s">
        <v>52</v>
      </c>
      <c r="AY81" s="2" t="s">
        <v>52</v>
      </c>
    </row>
    <row r="82" spans="1:51" ht="30" customHeight="1">
      <c r="A82" s="8" t="s">
        <v>519</v>
      </c>
      <c r="B82" s="8" t="s">
        <v>52</v>
      </c>
      <c r="C82" s="8" t="s">
        <v>52</v>
      </c>
      <c r="D82" s="9"/>
      <c r="E82" s="13"/>
      <c r="F82" s="14">
        <f>TRUNC(SUMIF(N76:N81, N75, F76:F81),0)</f>
        <v>3357</v>
      </c>
      <c r="G82" s="13"/>
      <c r="H82" s="14">
        <f>TRUNC(SUMIF(N76:N81, N75, H76:H81),0)</f>
        <v>10228</v>
      </c>
      <c r="I82" s="13"/>
      <c r="J82" s="14">
        <f>TRUNC(SUMIF(N76:N81, N75, J76:J81),0)</f>
        <v>175</v>
      </c>
      <c r="K82" s="13"/>
      <c r="L82" s="14">
        <f>F82+H82+J82</f>
        <v>13760</v>
      </c>
      <c r="M82" s="8" t="s">
        <v>52</v>
      </c>
      <c r="N82" s="2" t="s">
        <v>81</v>
      </c>
      <c r="O82" s="2" t="s">
        <v>81</v>
      </c>
      <c r="P82" s="2" t="s">
        <v>52</v>
      </c>
      <c r="Q82" s="2" t="s">
        <v>52</v>
      </c>
      <c r="R82" s="2" t="s">
        <v>52</v>
      </c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2" t="s">
        <v>52</v>
      </c>
      <c r="AW82" s="2" t="s">
        <v>52</v>
      </c>
      <c r="AX82" s="2" t="s">
        <v>52</v>
      </c>
      <c r="AY82" s="2" t="s">
        <v>52</v>
      </c>
    </row>
    <row r="83" spans="1:51" ht="30" customHeight="1">
      <c r="A83" s="9"/>
      <c r="B83" s="9"/>
      <c r="C83" s="9"/>
      <c r="D83" s="9"/>
      <c r="E83" s="13"/>
      <c r="F83" s="14"/>
      <c r="G83" s="13"/>
      <c r="H83" s="14"/>
      <c r="I83" s="13"/>
      <c r="J83" s="14"/>
      <c r="K83" s="13"/>
      <c r="L83" s="14"/>
      <c r="M83" s="9"/>
    </row>
    <row r="84" spans="1:51" ht="30" customHeight="1">
      <c r="A84" s="43" t="s">
        <v>613</v>
      </c>
      <c r="B84" s="43"/>
      <c r="C84" s="43"/>
      <c r="D84" s="43"/>
      <c r="E84" s="44"/>
      <c r="F84" s="45"/>
      <c r="G84" s="44"/>
      <c r="H84" s="45"/>
      <c r="I84" s="44"/>
      <c r="J84" s="45"/>
      <c r="K84" s="44"/>
      <c r="L84" s="45"/>
      <c r="M84" s="43"/>
      <c r="N84" s="1" t="s">
        <v>112</v>
      </c>
    </row>
    <row r="85" spans="1:51" ht="30" customHeight="1">
      <c r="A85" s="8" t="s">
        <v>614</v>
      </c>
      <c r="B85" s="8" t="s">
        <v>615</v>
      </c>
      <c r="C85" s="8" t="s">
        <v>550</v>
      </c>
      <c r="D85" s="9">
        <v>1.165</v>
      </c>
      <c r="E85" s="13">
        <f>단가대비표!O13</f>
        <v>841.54</v>
      </c>
      <c r="F85" s="14">
        <f t="shared" ref="F85:F92" si="30">TRUNC(E85*D85,1)</f>
        <v>980.3</v>
      </c>
      <c r="G85" s="13">
        <f>단가대비표!P13</f>
        <v>0</v>
      </c>
      <c r="H85" s="14">
        <f t="shared" ref="H85:H92" si="31">TRUNC(G85*D85,1)</f>
        <v>0</v>
      </c>
      <c r="I85" s="13">
        <f>단가대비표!V13</f>
        <v>0</v>
      </c>
      <c r="J85" s="14">
        <f t="shared" ref="J85:J92" si="32">TRUNC(I85*D85,1)</f>
        <v>0</v>
      </c>
      <c r="K85" s="13">
        <f t="shared" ref="K85:L92" si="33">TRUNC(E85+G85+I85,1)</f>
        <v>841.5</v>
      </c>
      <c r="L85" s="14">
        <f t="shared" si="33"/>
        <v>980.3</v>
      </c>
      <c r="M85" s="8" t="s">
        <v>616</v>
      </c>
      <c r="N85" s="2" t="s">
        <v>112</v>
      </c>
      <c r="O85" s="2" t="s">
        <v>617</v>
      </c>
      <c r="P85" s="2" t="s">
        <v>64</v>
      </c>
      <c r="Q85" s="2" t="s">
        <v>64</v>
      </c>
      <c r="R85" s="2" t="s">
        <v>63</v>
      </c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2" t="s">
        <v>52</v>
      </c>
      <c r="AW85" s="2" t="s">
        <v>618</v>
      </c>
      <c r="AX85" s="2" t="s">
        <v>52</v>
      </c>
      <c r="AY85" s="2" t="s">
        <v>52</v>
      </c>
    </row>
    <row r="86" spans="1:51" ht="30" customHeight="1">
      <c r="A86" s="8" t="s">
        <v>554</v>
      </c>
      <c r="B86" s="8" t="s">
        <v>555</v>
      </c>
      <c r="C86" s="8" t="s">
        <v>550</v>
      </c>
      <c r="D86" s="9">
        <v>1.06</v>
      </c>
      <c r="E86" s="13">
        <f>일위대가목록!E49</f>
        <v>73</v>
      </c>
      <c r="F86" s="14">
        <f t="shared" si="30"/>
        <v>77.3</v>
      </c>
      <c r="G86" s="13">
        <f>일위대가목록!F49</f>
        <v>4490</v>
      </c>
      <c r="H86" s="14">
        <f t="shared" si="31"/>
        <v>4759.3999999999996</v>
      </c>
      <c r="I86" s="13">
        <f>일위대가목록!G49</f>
        <v>138</v>
      </c>
      <c r="J86" s="14">
        <f t="shared" si="32"/>
        <v>146.19999999999999</v>
      </c>
      <c r="K86" s="13">
        <f t="shared" si="33"/>
        <v>4701</v>
      </c>
      <c r="L86" s="14">
        <f t="shared" si="33"/>
        <v>4982.8999999999996</v>
      </c>
      <c r="M86" s="8" t="s">
        <v>556</v>
      </c>
      <c r="N86" s="2" t="s">
        <v>112</v>
      </c>
      <c r="O86" s="2" t="s">
        <v>557</v>
      </c>
      <c r="P86" s="2" t="s">
        <v>63</v>
      </c>
      <c r="Q86" s="2" t="s">
        <v>64</v>
      </c>
      <c r="R86" s="2" t="s">
        <v>64</v>
      </c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2" t="s">
        <v>52</v>
      </c>
      <c r="AW86" s="2" t="s">
        <v>619</v>
      </c>
      <c r="AX86" s="2" t="s">
        <v>52</v>
      </c>
      <c r="AY86" s="2" t="s">
        <v>52</v>
      </c>
    </row>
    <row r="87" spans="1:51" ht="30" customHeight="1">
      <c r="A87" s="8" t="s">
        <v>559</v>
      </c>
      <c r="B87" s="8" t="s">
        <v>555</v>
      </c>
      <c r="C87" s="8" t="s">
        <v>550</v>
      </c>
      <c r="D87" s="9">
        <v>1.06</v>
      </c>
      <c r="E87" s="13">
        <f>일위대가목록!E50</f>
        <v>12</v>
      </c>
      <c r="F87" s="14">
        <f t="shared" si="30"/>
        <v>12.7</v>
      </c>
      <c r="G87" s="13">
        <f>일위대가목록!F50</f>
        <v>1149</v>
      </c>
      <c r="H87" s="14">
        <f t="shared" si="31"/>
        <v>1217.9000000000001</v>
      </c>
      <c r="I87" s="13">
        <f>일위대가목록!G50</f>
        <v>36</v>
      </c>
      <c r="J87" s="14">
        <f t="shared" si="32"/>
        <v>38.1</v>
      </c>
      <c r="K87" s="13">
        <f t="shared" si="33"/>
        <v>1197</v>
      </c>
      <c r="L87" s="14">
        <f t="shared" si="33"/>
        <v>1268.7</v>
      </c>
      <c r="M87" s="8" t="s">
        <v>560</v>
      </c>
      <c r="N87" s="2" t="s">
        <v>112</v>
      </c>
      <c r="O87" s="2" t="s">
        <v>561</v>
      </c>
      <c r="P87" s="2" t="s">
        <v>63</v>
      </c>
      <c r="Q87" s="2" t="s">
        <v>64</v>
      </c>
      <c r="R87" s="2" t="s">
        <v>64</v>
      </c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2" t="s">
        <v>52</v>
      </c>
      <c r="AW87" s="2" t="s">
        <v>620</v>
      </c>
      <c r="AX87" s="2" t="s">
        <v>52</v>
      </c>
      <c r="AY87" s="2" t="s">
        <v>52</v>
      </c>
    </row>
    <row r="88" spans="1:51" ht="30" customHeight="1">
      <c r="A88" s="8" t="s">
        <v>568</v>
      </c>
      <c r="B88" s="8" t="s">
        <v>569</v>
      </c>
      <c r="C88" s="8" t="s">
        <v>71</v>
      </c>
      <c r="D88" s="9">
        <v>4.4999999999999998E-2</v>
      </c>
      <c r="E88" s="13">
        <f>일위대가목록!E51</f>
        <v>793</v>
      </c>
      <c r="F88" s="14">
        <f t="shared" si="30"/>
        <v>35.6</v>
      </c>
      <c r="G88" s="13">
        <f>일위대가목록!F51</f>
        <v>3143</v>
      </c>
      <c r="H88" s="14">
        <f t="shared" si="31"/>
        <v>141.4</v>
      </c>
      <c r="I88" s="13">
        <f>일위대가목록!G51</f>
        <v>0</v>
      </c>
      <c r="J88" s="14">
        <f t="shared" si="32"/>
        <v>0</v>
      </c>
      <c r="K88" s="13">
        <f t="shared" si="33"/>
        <v>3936</v>
      </c>
      <c r="L88" s="14">
        <f t="shared" si="33"/>
        <v>177</v>
      </c>
      <c r="M88" s="8" t="s">
        <v>570</v>
      </c>
      <c r="N88" s="2" t="s">
        <v>112</v>
      </c>
      <c r="O88" s="2" t="s">
        <v>571</v>
      </c>
      <c r="P88" s="2" t="s">
        <v>63</v>
      </c>
      <c r="Q88" s="2" t="s">
        <v>64</v>
      </c>
      <c r="R88" s="2" t="s">
        <v>64</v>
      </c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2" t="s">
        <v>52</v>
      </c>
      <c r="AW88" s="2" t="s">
        <v>621</v>
      </c>
      <c r="AX88" s="2" t="s">
        <v>52</v>
      </c>
      <c r="AY88" s="2" t="s">
        <v>52</v>
      </c>
    </row>
    <row r="89" spans="1:51" ht="30" customHeight="1">
      <c r="A89" s="8" t="s">
        <v>573</v>
      </c>
      <c r="B89" s="8" t="s">
        <v>574</v>
      </c>
      <c r="C89" s="8" t="s">
        <v>71</v>
      </c>
      <c r="D89" s="9">
        <v>4.4999999999999998E-2</v>
      </c>
      <c r="E89" s="13">
        <f>일위대가목록!E52</f>
        <v>846</v>
      </c>
      <c r="F89" s="14">
        <f t="shared" si="30"/>
        <v>38</v>
      </c>
      <c r="G89" s="13">
        <f>일위대가목록!F52</f>
        <v>8383</v>
      </c>
      <c r="H89" s="14">
        <f t="shared" si="31"/>
        <v>377.2</v>
      </c>
      <c r="I89" s="13">
        <f>일위대가목록!G52</f>
        <v>0</v>
      </c>
      <c r="J89" s="14">
        <f t="shared" si="32"/>
        <v>0</v>
      </c>
      <c r="K89" s="13">
        <f t="shared" si="33"/>
        <v>9229</v>
      </c>
      <c r="L89" s="14">
        <f t="shared" si="33"/>
        <v>415.2</v>
      </c>
      <c r="M89" s="8" t="s">
        <v>575</v>
      </c>
      <c r="N89" s="2" t="s">
        <v>112</v>
      </c>
      <c r="O89" s="2" t="s">
        <v>576</v>
      </c>
      <c r="P89" s="2" t="s">
        <v>63</v>
      </c>
      <c r="Q89" s="2" t="s">
        <v>64</v>
      </c>
      <c r="R89" s="2" t="s">
        <v>64</v>
      </c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2" t="s">
        <v>52</v>
      </c>
      <c r="AW89" s="2" t="s">
        <v>622</v>
      </c>
      <c r="AX89" s="2" t="s">
        <v>52</v>
      </c>
      <c r="AY89" s="2" t="s">
        <v>52</v>
      </c>
    </row>
    <row r="90" spans="1:51" ht="30" customHeight="1">
      <c r="A90" s="8" t="s">
        <v>563</v>
      </c>
      <c r="B90" s="8" t="s">
        <v>564</v>
      </c>
      <c r="C90" s="8" t="s">
        <v>550</v>
      </c>
      <c r="D90" s="9">
        <v>-9.4500000000000001E-2</v>
      </c>
      <c r="E90" s="13">
        <f>단가대비표!O7</f>
        <v>340</v>
      </c>
      <c r="F90" s="14">
        <f t="shared" si="30"/>
        <v>-32.1</v>
      </c>
      <c r="G90" s="13">
        <f>단가대비표!P7</f>
        <v>0</v>
      </c>
      <c r="H90" s="14">
        <f t="shared" si="31"/>
        <v>0</v>
      </c>
      <c r="I90" s="13">
        <f>단가대비표!V7</f>
        <v>0</v>
      </c>
      <c r="J90" s="14">
        <f t="shared" si="32"/>
        <v>0</v>
      </c>
      <c r="K90" s="13">
        <f t="shared" si="33"/>
        <v>340</v>
      </c>
      <c r="L90" s="14">
        <f t="shared" si="33"/>
        <v>-32.1</v>
      </c>
      <c r="M90" s="8" t="s">
        <v>565</v>
      </c>
      <c r="N90" s="2" t="s">
        <v>112</v>
      </c>
      <c r="O90" s="2" t="s">
        <v>566</v>
      </c>
      <c r="P90" s="2" t="s">
        <v>64</v>
      </c>
      <c r="Q90" s="2" t="s">
        <v>64</v>
      </c>
      <c r="R90" s="2" t="s">
        <v>63</v>
      </c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2" t="s">
        <v>52</v>
      </c>
      <c r="AW90" s="2" t="s">
        <v>623</v>
      </c>
      <c r="AX90" s="2" t="s">
        <v>52</v>
      </c>
      <c r="AY90" s="2" t="s">
        <v>52</v>
      </c>
    </row>
    <row r="91" spans="1:51" ht="30" customHeight="1">
      <c r="A91" s="8" t="s">
        <v>624</v>
      </c>
      <c r="B91" s="8" t="s">
        <v>625</v>
      </c>
      <c r="C91" s="8" t="s">
        <v>478</v>
      </c>
      <c r="D91" s="9">
        <v>2</v>
      </c>
      <c r="E91" s="13">
        <f>단가대비표!O52</f>
        <v>894</v>
      </c>
      <c r="F91" s="14">
        <f t="shared" si="30"/>
        <v>1788</v>
      </c>
      <c r="G91" s="13">
        <f>단가대비표!P52</f>
        <v>0</v>
      </c>
      <c r="H91" s="14">
        <f t="shared" si="31"/>
        <v>0</v>
      </c>
      <c r="I91" s="13">
        <f>단가대비표!V52</f>
        <v>0</v>
      </c>
      <c r="J91" s="14">
        <f t="shared" si="32"/>
        <v>0</v>
      </c>
      <c r="K91" s="13">
        <f t="shared" si="33"/>
        <v>894</v>
      </c>
      <c r="L91" s="14">
        <f t="shared" si="33"/>
        <v>1788</v>
      </c>
      <c r="M91" s="8" t="s">
        <v>626</v>
      </c>
      <c r="N91" s="2" t="s">
        <v>112</v>
      </c>
      <c r="O91" s="2" t="s">
        <v>627</v>
      </c>
      <c r="P91" s="2" t="s">
        <v>64</v>
      </c>
      <c r="Q91" s="2" t="s">
        <v>64</v>
      </c>
      <c r="R91" s="2" t="s">
        <v>63</v>
      </c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2" t="s">
        <v>52</v>
      </c>
      <c r="AW91" s="2" t="s">
        <v>628</v>
      </c>
      <c r="AX91" s="2" t="s">
        <v>52</v>
      </c>
      <c r="AY91" s="2" t="s">
        <v>52</v>
      </c>
    </row>
    <row r="92" spans="1:51" ht="30" customHeight="1">
      <c r="A92" s="8" t="s">
        <v>629</v>
      </c>
      <c r="B92" s="8" t="s">
        <v>630</v>
      </c>
      <c r="C92" s="8" t="s">
        <v>478</v>
      </c>
      <c r="D92" s="9">
        <v>2</v>
      </c>
      <c r="E92" s="13">
        <f>일위대가목록!E58</f>
        <v>0</v>
      </c>
      <c r="F92" s="14">
        <f t="shared" si="30"/>
        <v>0</v>
      </c>
      <c r="G92" s="13">
        <f>일위대가목록!F58</f>
        <v>12806</v>
      </c>
      <c r="H92" s="14">
        <f t="shared" si="31"/>
        <v>25612</v>
      </c>
      <c r="I92" s="13">
        <f>일위대가목록!G58</f>
        <v>256</v>
      </c>
      <c r="J92" s="14">
        <f t="shared" si="32"/>
        <v>512</v>
      </c>
      <c r="K92" s="13">
        <f t="shared" si="33"/>
        <v>13062</v>
      </c>
      <c r="L92" s="14">
        <f t="shared" si="33"/>
        <v>26124</v>
      </c>
      <c r="M92" s="8" t="s">
        <v>631</v>
      </c>
      <c r="N92" s="2" t="s">
        <v>112</v>
      </c>
      <c r="O92" s="2" t="s">
        <v>632</v>
      </c>
      <c r="P92" s="2" t="s">
        <v>63</v>
      </c>
      <c r="Q92" s="2" t="s">
        <v>64</v>
      </c>
      <c r="R92" s="2" t="s">
        <v>64</v>
      </c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2" t="s">
        <v>52</v>
      </c>
      <c r="AW92" s="2" t="s">
        <v>633</v>
      </c>
      <c r="AX92" s="2" t="s">
        <v>52</v>
      </c>
      <c r="AY92" s="2" t="s">
        <v>52</v>
      </c>
    </row>
    <row r="93" spans="1:51" ht="30" customHeight="1">
      <c r="A93" s="8" t="s">
        <v>519</v>
      </c>
      <c r="B93" s="8" t="s">
        <v>52</v>
      </c>
      <c r="C93" s="8" t="s">
        <v>52</v>
      </c>
      <c r="D93" s="9"/>
      <c r="E93" s="13"/>
      <c r="F93" s="14">
        <f>TRUNC(SUMIF(N85:N92, N84, F85:F92),0)</f>
        <v>2899</v>
      </c>
      <c r="G93" s="13"/>
      <c r="H93" s="14">
        <f>TRUNC(SUMIF(N85:N92, N84, H85:H92),0)</f>
        <v>32107</v>
      </c>
      <c r="I93" s="13"/>
      <c r="J93" s="14">
        <f>TRUNC(SUMIF(N85:N92, N84, J85:J92),0)</f>
        <v>696</v>
      </c>
      <c r="K93" s="13"/>
      <c r="L93" s="14">
        <f>F93+H93+J93</f>
        <v>35702</v>
      </c>
      <c r="M93" s="8" t="s">
        <v>52</v>
      </c>
      <c r="N93" s="2" t="s">
        <v>81</v>
      </c>
      <c r="O93" s="2" t="s">
        <v>81</v>
      </c>
      <c r="P93" s="2" t="s">
        <v>52</v>
      </c>
      <c r="Q93" s="2" t="s">
        <v>52</v>
      </c>
      <c r="R93" s="2" t="s">
        <v>52</v>
      </c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2" t="s">
        <v>52</v>
      </c>
      <c r="AW93" s="2" t="s">
        <v>52</v>
      </c>
      <c r="AX93" s="2" t="s">
        <v>52</v>
      </c>
      <c r="AY93" s="2" t="s">
        <v>52</v>
      </c>
    </row>
    <row r="94" spans="1:51" ht="30" customHeight="1">
      <c r="A94" s="9"/>
      <c r="B94" s="9"/>
      <c r="C94" s="9"/>
      <c r="D94" s="9"/>
      <c r="E94" s="13"/>
      <c r="F94" s="14"/>
      <c r="G94" s="13"/>
      <c r="H94" s="14"/>
      <c r="I94" s="13"/>
      <c r="J94" s="14"/>
      <c r="K94" s="13"/>
      <c r="L94" s="14"/>
      <c r="M94" s="9"/>
    </row>
    <row r="95" spans="1:51" ht="30" customHeight="1">
      <c r="A95" s="43" t="s">
        <v>634</v>
      </c>
      <c r="B95" s="43"/>
      <c r="C95" s="43"/>
      <c r="D95" s="43"/>
      <c r="E95" s="44"/>
      <c r="F95" s="45"/>
      <c r="G95" s="44"/>
      <c r="H95" s="45"/>
      <c r="I95" s="44"/>
      <c r="J95" s="45"/>
      <c r="K95" s="44"/>
      <c r="L95" s="45"/>
      <c r="M95" s="43"/>
      <c r="N95" s="1" t="s">
        <v>119</v>
      </c>
    </row>
    <row r="96" spans="1:51" ht="30" customHeight="1">
      <c r="A96" s="8" t="s">
        <v>635</v>
      </c>
      <c r="B96" s="8" t="s">
        <v>636</v>
      </c>
      <c r="C96" s="8" t="s">
        <v>71</v>
      </c>
      <c r="D96" s="9">
        <v>1.05</v>
      </c>
      <c r="E96" s="13">
        <f>단가대비표!O17</f>
        <v>34500</v>
      </c>
      <c r="F96" s="14">
        <f>TRUNC(E96*D96,1)</f>
        <v>36225</v>
      </c>
      <c r="G96" s="13">
        <f>단가대비표!P17</f>
        <v>0</v>
      </c>
      <c r="H96" s="14">
        <f>TRUNC(G96*D96,1)</f>
        <v>0</v>
      </c>
      <c r="I96" s="13">
        <f>단가대비표!V17</f>
        <v>0</v>
      </c>
      <c r="J96" s="14">
        <f>TRUNC(I96*D96,1)</f>
        <v>0</v>
      </c>
      <c r="K96" s="13">
        <f t="shared" ref="K96:L98" si="34">TRUNC(E96+G96+I96,1)</f>
        <v>34500</v>
      </c>
      <c r="L96" s="14">
        <f t="shared" si="34"/>
        <v>36225</v>
      </c>
      <c r="M96" s="8" t="s">
        <v>637</v>
      </c>
      <c r="N96" s="2" t="s">
        <v>119</v>
      </c>
      <c r="O96" s="2" t="s">
        <v>638</v>
      </c>
      <c r="P96" s="2" t="s">
        <v>64</v>
      </c>
      <c r="Q96" s="2" t="s">
        <v>64</v>
      </c>
      <c r="R96" s="2" t="s">
        <v>63</v>
      </c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2" t="s">
        <v>52</v>
      </c>
      <c r="AW96" s="2" t="s">
        <v>639</v>
      </c>
      <c r="AX96" s="2" t="s">
        <v>52</v>
      </c>
      <c r="AY96" s="2" t="s">
        <v>52</v>
      </c>
    </row>
    <row r="97" spans="1:51" ht="30" customHeight="1">
      <c r="A97" s="8" t="s">
        <v>640</v>
      </c>
      <c r="B97" s="8" t="s">
        <v>641</v>
      </c>
      <c r="C97" s="8" t="s">
        <v>71</v>
      </c>
      <c r="D97" s="9">
        <v>1</v>
      </c>
      <c r="E97" s="13">
        <f>일위대가목록!E59</f>
        <v>0</v>
      </c>
      <c r="F97" s="14">
        <f>TRUNC(E97*D97,1)</f>
        <v>0</v>
      </c>
      <c r="G97" s="13">
        <f>일위대가목록!F59</f>
        <v>26395</v>
      </c>
      <c r="H97" s="14">
        <f>TRUNC(G97*D97,1)</f>
        <v>26395</v>
      </c>
      <c r="I97" s="13">
        <f>일위대가목록!G59</f>
        <v>527</v>
      </c>
      <c r="J97" s="14">
        <f>TRUNC(I97*D97,1)</f>
        <v>527</v>
      </c>
      <c r="K97" s="13">
        <f t="shared" si="34"/>
        <v>26922</v>
      </c>
      <c r="L97" s="14">
        <f t="shared" si="34"/>
        <v>26922</v>
      </c>
      <c r="M97" s="8" t="s">
        <v>642</v>
      </c>
      <c r="N97" s="2" t="s">
        <v>119</v>
      </c>
      <c r="O97" s="2" t="s">
        <v>643</v>
      </c>
      <c r="P97" s="2" t="s">
        <v>63</v>
      </c>
      <c r="Q97" s="2" t="s">
        <v>64</v>
      </c>
      <c r="R97" s="2" t="s">
        <v>64</v>
      </c>
      <c r="S97" s="3"/>
      <c r="T97" s="3"/>
      <c r="U97" s="3"/>
      <c r="V97" s="3">
        <v>1</v>
      </c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2" t="s">
        <v>52</v>
      </c>
      <c r="AW97" s="2" t="s">
        <v>644</v>
      </c>
      <c r="AX97" s="2" t="s">
        <v>52</v>
      </c>
      <c r="AY97" s="2" t="s">
        <v>52</v>
      </c>
    </row>
    <row r="98" spans="1:51" ht="30" customHeight="1">
      <c r="A98" s="8" t="s">
        <v>645</v>
      </c>
      <c r="B98" s="8" t="s">
        <v>646</v>
      </c>
      <c r="C98" s="8" t="s">
        <v>450</v>
      </c>
      <c r="D98" s="9">
        <v>1</v>
      </c>
      <c r="E98" s="13">
        <f>TRUNC(SUMIF(V96:V98, RIGHTB(O98, 1), H96:H98)*U98, 2)</f>
        <v>791.85</v>
      </c>
      <c r="F98" s="14">
        <f>TRUNC(E98*D98,1)</f>
        <v>791.8</v>
      </c>
      <c r="G98" s="13">
        <v>0</v>
      </c>
      <c r="H98" s="14">
        <f>TRUNC(G98*D98,1)</f>
        <v>0</v>
      </c>
      <c r="I98" s="13">
        <v>0</v>
      </c>
      <c r="J98" s="14">
        <f>TRUNC(I98*D98,1)</f>
        <v>0</v>
      </c>
      <c r="K98" s="13">
        <f t="shared" si="34"/>
        <v>791.8</v>
      </c>
      <c r="L98" s="14">
        <f t="shared" si="34"/>
        <v>791.8</v>
      </c>
      <c r="M98" s="8" t="s">
        <v>52</v>
      </c>
      <c r="N98" s="2" t="s">
        <v>119</v>
      </c>
      <c r="O98" s="2" t="s">
        <v>647</v>
      </c>
      <c r="P98" s="2" t="s">
        <v>64</v>
      </c>
      <c r="Q98" s="2" t="s">
        <v>64</v>
      </c>
      <c r="R98" s="2" t="s">
        <v>64</v>
      </c>
      <c r="S98" s="3">
        <v>1</v>
      </c>
      <c r="T98" s="3">
        <v>0</v>
      </c>
      <c r="U98" s="3">
        <v>0.03</v>
      </c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2" t="s">
        <v>52</v>
      </c>
      <c r="AW98" s="2" t="s">
        <v>648</v>
      </c>
      <c r="AX98" s="2" t="s">
        <v>52</v>
      </c>
      <c r="AY98" s="2" t="s">
        <v>52</v>
      </c>
    </row>
    <row r="99" spans="1:51" ht="30" customHeight="1">
      <c r="A99" s="8" t="s">
        <v>519</v>
      </c>
      <c r="B99" s="8" t="s">
        <v>52</v>
      </c>
      <c r="C99" s="8" t="s">
        <v>52</v>
      </c>
      <c r="D99" s="9"/>
      <c r="E99" s="13"/>
      <c r="F99" s="14">
        <f>TRUNC(SUMIF(N96:N98, N95, F96:F98),0)</f>
        <v>37016</v>
      </c>
      <c r="G99" s="13"/>
      <c r="H99" s="14">
        <f>TRUNC(SUMIF(N96:N98, N95, H96:H98),0)</f>
        <v>26395</v>
      </c>
      <c r="I99" s="13"/>
      <c r="J99" s="14">
        <f>TRUNC(SUMIF(N96:N98, N95, J96:J98),0)</f>
        <v>527</v>
      </c>
      <c r="K99" s="13"/>
      <c r="L99" s="14">
        <f>F99+H99+J99</f>
        <v>63938</v>
      </c>
      <c r="M99" s="8" t="s">
        <v>52</v>
      </c>
      <c r="N99" s="2" t="s">
        <v>81</v>
      </c>
      <c r="O99" s="2" t="s">
        <v>81</v>
      </c>
      <c r="P99" s="2" t="s">
        <v>52</v>
      </c>
      <c r="Q99" s="2" t="s">
        <v>52</v>
      </c>
      <c r="R99" s="2" t="s">
        <v>52</v>
      </c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2" t="s">
        <v>52</v>
      </c>
      <c r="AW99" s="2" t="s">
        <v>52</v>
      </c>
      <c r="AX99" s="2" t="s">
        <v>52</v>
      </c>
      <c r="AY99" s="2" t="s">
        <v>52</v>
      </c>
    </row>
    <row r="100" spans="1:51" ht="30" customHeight="1">
      <c r="A100" s="9"/>
      <c r="B100" s="9"/>
      <c r="C100" s="9"/>
      <c r="D100" s="9"/>
      <c r="E100" s="13"/>
      <c r="F100" s="14"/>
      <c r="G100" s="13"/>
      <c r="H100" s="14"/>
      <c r="I100" s="13"/>
      <c r="J100" s="14"/>
      <c r="K100" s="13"/>
      <c r="L100" s="14"/>
      <c r="M100" s="9"/>
    </row>
    <row r="101" spans="1:51" ht="30" customHeight="1">
      <c r="A101" s="43" t="s">
        <v>649</v>
      </c>
      <c r="B101" s="43"/>
      <c r="C101" s="43"/>
      <c r="D101" s="43"/>
      <c r="E101" s="44"/>
      <c r="F101" s="45"/>
      <c r="G101" s="44"/>
      <c r="H101" s="45"/>
      <c r="I101" s="44"/>
      <c r="J101" s="45"/>
      <c r="K101" s="44"/>
      <c r="L101" s="45"/>
      <c r="M101" s="43"/>
      <c r="N101" s="1" t="s">
        <v>123</v>
      </c>
    </row>
    <row r="102" spans="1:51" ht="30" customHeight="1">
      <c r="A102" s="8" t="s">
        <v>635</v>
      </c>
      <c r="B102" s="8" t="s">
        <v>636</v>
      </c>
      <c r="C102" s="8" t="s">
        <v>71</v>
      </c>
      <c r="D102" s="9">
        <v>1.05</v>
      </c>
      <c r="E102" s="13">
        <f>단가대비표!O17</f>
        <v>34500</v>
      </c>
      <c r="F102" s="14">
        <f>TRUNC(E102*D102,1)</f>
        <v>36225</v>
      </c>
      <c r="G102" s="13">
        <f>단가대비표!P17</f>
        <v>0</v>
      </c>
      <c r="H102" s="14">
        <f>TRUNC(G102*D102,1)</f>
        <v>0</v>
      </c>
      <c r="I102" s="13">
        <f>단가대비표!V17</f>
        <v>0</v>
      </c>
      <c r="J102" s="14">
        <f>TRUNC(I102*D102,1)</f>
        <v>0</v>
      </c>
      <c r="K102" s="13">
        <f t="shared" ref="K102:L104" si="35">TRUNC(E102+G102+I102,1)</f>
        <v>34500</v>
      </c>
      <c r="L102" s="14">
        <f t="shared" si="35"/>
        <v>36225</v>
      </c>
      <c r="M102" s="8" t="s">
        <v>637</v>
      </c>
      <c r="N102" s="2" t="s">
        <v>123</v>
      </c>
      <c r="O102" s="2" t="s">
        <v>638</v>
      </c>
      <c r="P102" s="2" t="s">
        <v>64</v>
      </c>
      <c r="Q102" s="2" t="s">
        <v>64</v>
      </c>
      <c r="R102" s="2" t="s">
        <v>63</v>
      </c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2" t="s">
        <v>52</v>
      </c>
      <c r="AW102" s="2" t="s">
        <v>650</v>
      </c>
      <c r="AX102" s="2" t="s">
        <v>52</v>
      </c>
      <c r="AY102" s="2" t="s">
        <v>52</v>
      </c>
    </row>
    <row r="103" spans="1:51" ht="30" customHeight="1">
      <c r="A103" s="8" t="s">
        <v>640</v>
      </c>
      <c r="B103" s="8" t="s">
        <v>641</v>
      </c>
      <c r="C103" s="8" t="s">
        <v>71</v>
      </c>
      <c r="D103" s="9">
        <v>1</v>
      </c>
      <c r="E103" s="13">
        <f>일위대가목록!E59</f>
        <v>0</v>
      </c>
      <c r="F103" s="14">
        <f>TRUNC(E103*D103,1)</f>
        <v>0</v>
      </c>
      <c r="G103" s="13">
        <f>일위대가목록!F59</f>
        <v>26395</v>
      </c>
      <c r="H103" s="14">
        <f>TRUNC(G103*D103,1)</f>
        <v>26395</v>
      </c>
      <c r="I103" s="13">
        <f>일위대가목록!G59</f>
        <v>527</v>
      </c>
      <c r="J103" s="14">
        <f>TRUNC(I103*D103,1)</f>
        <v>527</v>
      </c>
      <c r="K103" s="13">
        <f t="shared" si="35"/>
        <v>26922</v>
      </c>
      <c r="L103" s="14">
        <f t="shared" si="35"/>
        <v>26922</v>
      </c>
      <c r="M103" s="8" t="s">
        <v>642</v>
      </c>
      <c r="N103" s="2" t="s">
        <v>123</v>
      </c>
      <c r="O103" s="2" t="s">
        <v>643</v>
      </c>
      <c r="P103" s="2" t="s">
        <v>63</v>
      </c>
      <c r="Q103" s="2" t="s">
        <v>64</v>
      </c>
      <c r="R103" s="2" t="s">
        <v>64</v>
      </c>
      <c r="S103" s="3"/>
      <c r="T103" s="3"/>
      <c r="U103" s="3"/>
      <c r="V103" s="3">
        <v>1</v>
      </c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2" t="s">
        <v>52</v>
      </c>
      <c r="AW103" s="2" t="s">
        <v>651</v>
      </c>
      <c r="AX103" s="2" t="s">
        <v>52</v>
      </c>
      <c r="AY103" s="2" t="s">
        <v>52</v>
      </c>
    </row>
    <row r="104" spans="1:51" ht="30" customHeight="1">
      <c r="A104" s="8" t="s">
        <v>645</v>
      </c>
      <c r="B104" s="8" t="s">
        <v>646</v>
      </c>
      <c r="C104" s="8" t="s">
        <v>450</v>
      </c>
      <c r="D104" s="9">
        <v>1</v>
      </c>
      <c r="E104" s="13">
        <f>TRUNC(SUMIF(V102:V104, RIGHTB(O104, 1), H102:H104)*U104, 2)</f>
        <v>791.85</v>
      </c>
      <c r="F104" s="14">
        <f>TRUNC(E104*D104,1)</f>
        <v>791.8</v>
      </c>
      <c r="G104" s="13">
        <v>0</v>
      </c>
      <c r="H104" s="14">
        <f>TRUNC(G104*D104,1)</f>
        <v>0</v>
      </c>
      <c r="I104" s="13">
        <v>0</v>
      </c>
      <c r="J104" s="14">
        <f>TRUNC(I104*D104,1)</f>
        <v>0</v>
      </c>
      <c r="K104" s="13">
        <f t="shared" si="35"/>
        <v>791.8</v>
      </c>
      <c r="L104" s="14">
        <f t="shared" si="35"/>
        <v>791.8</v>
      </c>
      <c r="M104" s="8" t="s">
        <v>52</v>
      </c>
      <c r="N104" s="2" t="s">
        <v>123</v>
      </c>
      <c r="O104" s="2" t="s">
        <v>647</v>
      </c>
      <c r="P104" s="2" t="s">
        <v>64</v>
      </c>
      <c r="Q104" s="2" t="s">
        <v>64</v>
      </c>
      <c r="R104" s="2" t="s">
        <v>64</v>
      </c>
      <c r="S104" s="3">
        <v>1</v>
      </c>
      <c r="T104" s="3">
        <v>0</v>
      </c>
      <c r="U104" s="3">
        <v>0.03</v>
      </c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2" t="s">
        <v>52</v>
      </c>
      <c r="AW104" s="2" t="s">
        <v>652</v>
      </c>
      <c r="AX104" s="2" t="s">
        <v>52</v>
      </c>
      <c r="AY104" s="2" t="s">
        <v>52</v>
      </c>
    </row>
    <row r="105" spans="1:51" ht="30" customHeight="1">
      <c r="A105" s="8" t="s">
        <v>519</v>
      </c>
      <c r="B105" s="8" t="s">
        <v>52</v>
      </c>
      <c r="C105" s="8" t="s">
        <v>52</v>
      </c>
      <c r="D105" s="9"/>
      <c r="E105" s="13"/>
      <c r="F105" s="14">
        <f>TRUNC(SUMIF(N102:N104, N101, F102:F104),0)</f>
        <v>37016</v>
      </c>
      <c r="G105" s="13"/>
      <c r="H105" s="14">
        <f>TRUNC(SUMIF(N102:N104, N101, H102:H104),0)</f>
        <v>26395</v>
      </c>
      <c r="I105" s="13"/>
      <c r="J105" s="14">
        <f>TRUNC(SUMIF(N102:N104, N101, J102:J104),0)</f>
        <v>527</v>
      </c>
      <c r="K105" s="13"/>
      <c r="L105" s="14">
        <f>F105+H105+J105</f>
        <v>63938</v>
      </c>
      <c r="M105" s="8" t="s">
        <v>52</v>
      </c>
      <c r="N105" s="2" t="s">
        <v>81</v>
      </c>
      <c r="O105" s="2" t="s">
        <v>81</v>
      </c>
      <c r="P105" s="2" t="s">
        <v>52</v>
      </c>
      <c r="Q105" s="2" t="s">
        <v>52</v>
      </c>
      <c r="R105" s="2" t="s">
        <v>52</v>
      </c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2" t="s">
        <v>52</v>
      </c>
      <c r="AW105" s="2" t="s">
        <v>52</v>
      </c>
      <c r="AX105" s="2" t="s">
        <v>52</v>
      </c>
      <c r="AY105" s="2" t="s">
        <v>52</v>
      </c>
    </row>
    <row r="106" spans="1:51" ht="30" customHeight="1">
      <c r="A106" s="9"/>
      <c r="B106" s="9"/>
      <c r="C106" s="9"/>
      <c r="D106" s="9"/>
      <c r="E106" s="13"/>
      <c r="F106" s="14"/>
      <c r="G106" s="13"/>
      <c r="H106" s="14"/>
      <c r="I106" s="13"/>
      <c r="J106" s="14"/>
      <c r="K106" s="13"/>
      <c r="L106" s="14"/>
      <c r="M106" s="9"/>
    </row>
    <row r="107" spans="1:51" ht="30" customHeight="1">
      <c r="A107" s="43" t="s">
        <v>653</v>
      </c>
      <c r="B107" s="43"/>
      <c r="C107" s="43"/>
      <c r="D107" s="43"/>
      <c r="E107" s="44"/>
      <c r="F107" s="45"/>
      <c r="G107" s="44"/>
      <c r="H107" s="45"/>
      <c r="I107" s="44"/>
      <c r="J107" s="45"/>
      <c r="K107" s="44"/>
      <c r="L107" s="45"/>
      <c r="M107" s="43"/>
      <c r="N107" s="1" t="s">
        <v>127</v>
      </c>
    </row>
    <row r="108" spans="1:51" ht="30" customHeight="1">
      <c r="A108" s="8" t="s">
        <v>635</v>
      </c>
      <c r="B108" s="8" t="s">
        <v>636</v>
      </c>
      <c r="C108" s="8" t="s">
        <v>71</v>
      </c>
      <c r="D108" s="9">
        <v>1.05</v>
      </c>
      <c r="E108" s="13">
        <f>단가대비표!O17</f>
        <v>34500</v>
      </c>
      <c r="F108" s="14">
        <f>TRUNC(E108*D108,1)</f>
        <v>36225</v>
      </c>
      <c r="G108" s="13">
        <f>단가대비표!P17</f>
        <v>0</v>
      </c>
      <c r="H108" s="14">
        <f>TRUNC(G108*D108,1)</f>
        <v>0</v>
      </c>
      <c r="I108" s="13">
        <f>단가대비표!V17</f>
        <v>0</v>
      </c>
      <c r="J108" s="14">
        <f>TRUNC(I108*D108,1)</f>
        <v>0</v>
      </c>
      <c r="K108" s="13">
        <f t="shared" ref="K108:L110" si="36">TRUNC(E108+G108+I108,1)</f>
        <v>34500</v>
      </c>
      <c r="L108" s="14">
        <f t="shared" si="36"/>
        <v>36225</v>
      </c>
      <c r="M108" s="8" t="s">
        <v>637</v>
      </c>
      <c r="N108" s="2" t="s">
        <v>127</v>
      </c>
      <c r="O108" s="2" t="s">
        <v>638</v>
      </c>
      <c r="P108" s="2" t="s">
        <v>64</v>
      </c>
      <c r="Q108" s="2" t="s">
        <v>64</v>
      </c>
      <c r="R108" s="2" t="s">
        <v>63</v>
      </c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2" t="s">
        <v>52</v>
      </c>
      <c r="AW108" s="2" t="s">
        <v>654</v>
      </c>
      <c r="AX108" s="2" t="s">
        <v>52</v>
      </c>
      <c r="AY108" s="2" t="s">
        <v>52</v>
      </c>
    </row>
    <row r="109" spans="1:51" ht="30" customHeight="1">
      <c r="A109" s="8" t="s">
        <v>640</v>
      </c>
      <c r="B109" s="8" t="s">
        <v>641</v>
      </c>
      <c r="C109" s="8" t="s">
        <v>71</v>
      </c>
      <c r="D109" s="9">
        <v>1</v>
      </c>
      <c r="E109" s="13">
        <f>일위대가목록!E59</f>
        <v>0</v>
      </c>
      <c r="F109" s="14">
        <f>TRUNC(E109*D109,1)</f>
        <v>0</v>
      </c>
      <c r="G109" s="13">
        <f>일위대가목록!F59</f>
        <v>26395</v>
      </c>
      <c r="H109" s="14">
        <f>TRUNC(G109*D109,1)</f>
        <v>26395</v>
      </c>
      <c r="I109" s="13">
        <f>일위대가목록!G59</f>
        <v>527</v>
      </c>
      <c r="J109" s="14">
        <f>TRUNC(I109*D109,1)</f>
        <v>527</v>
      </c>
      <c r="K109" s="13">
        <f t="shared" si="36"/>
        <v>26922</v>
      </c>
      <c r="L109" s="14">
        <f t="shared" si="36"/>
        <v>26922</v>
      </c>
      <c r="M109" s="8" t="s">
        <v>642</v>
      </c>
      <c r="N109" s="2" t="s">
        <v>127</v>
      </c>
      <c r="O109" s="2" t="s">
        <v>643</v>
      </c>
      <c r="P109" s="2" t="s">
        <v>63</v>
      </c>
      <c r="Q109" s="2" t="s">
        <v>64</v>
      </c>
      <c r="R109" s="2" t="s">
        <v>64</v>
      </c>
      <c r="S109" s="3"/>
      <c r="T109" s="3"/>
      <c r="U109" s="3"/>
      <c r="V109" s="3">
        <v>1</v>
      </c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2" t="s">
        <v>52</v>
      </c>
      <c r="AW109" s="2" t="s">
        <v>655</v>
      </c>
      <c r="AX109" s="2" t="s">
        <v>52</v>
      </c>
      <c r="AY109" s="2" t="s">
        <v>52</v>
      </c>
    </row>
    <row r="110" spans="1:51" ht="30" customHeight="1">
      <c r="A110" s="8" t="s">
        <v>645</v>
      </c>
      <c r="B110" s="8" t="s">
        <v>646</v>
      </c>
      <c r="C110" s="8" t="s">
        <v>450</v>
      </c>
      <c r="D110" s="9">
        <v>1</v>
      </c>
      <c r="E110" s="13">
        <f>TRUNC(SUMIF(V108:V110, RIGHTB(O110, 1), H108:H110)*U110, 2)</f>
        <v>791.85</v>
      </c>
      <c r="F110" s="14">
        <f>TRUNC(E110*D110,1)</f>
        <v>791.8</v>
      </c>
      <c r="G110" s="13">
        <v>0</v>
      </c>
      <c r="H110" s="14">
        <f>TRUNC(G110*D110,1)</f>
        <v>0</v>
      </c>
      <c r="I110" s="13">
        <v>0</v>
      </c>
      <c r="J110" s="14">
        <f>TRUNC(I110*D110,1)</f>
        <v>0</v>
      </c>
      <c r="K110" s="13">
        <f t="shared" si="36"/>
        <v>791.8</v>
      </c>
      <c r="L110" s="14">
        <f t="shared" si="36"/>
        <v>791.8</v>
      </c>
      <c r="M110" s="8" t="s">
        <v>52</v>
      </c>
      <c r="N110" s="2" t="s">
        <v>127</v>
      </c>
      <c r="O110" s="2" t="s">
        <v>647</v>
      </c>
      <c r="P110" s="2" t="s">
        <v>64</v>
      </c>
      <c r="Q110" s="2" t="s">
        <v>64</v>
      </c>
      <c r="R110" s="2" t="s">
        <v>64</v>
      </c>
      <c r="S110" s="3">
        <v>1</v>
      </c>
      <c r="T110" s="3">
        <v>0</v>
      </c>
      <c r="U110" s="3">
        <v>0.03</v>
      </c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2" t="s">
        <v>52</v>
      </c>
      <c r="AW110" s="2" t="s">
        <v>656</v>
      </c>
      <c r="AX110" s="2" t="s">
        <v>52</v>
      </c>
      <c r="AY110" s="2" t="s">
        <v>52</v>
      </c>
    </row>
    <row r="111" spans="1:51" ht="30" customHeight="1">
      <c r="A111" s="8" t="s">
        <v>519</v>
      </c>
      <c r="B111" s="8" t="s">
        <v>52</v>
      </c>
      <c r="C111" s="8" t="s">
        <v>52</v>
      </c>
      <c r="D111" s="9"/>
      <c r="E111" s="13"/>
      <c r="F111" s="14">
        <f>TRUNC(SUMIF(N108:N110, N107, F108:F110),0)</f>
        <v>37016</v>
      </c>
      <c r="G111" s="13"/>
      <c r="H111" s="14">
        <f>TRUNC(SUMIF(N108:N110, N107, H108:H110),0)</f>
        <v>26395</v>
      </c>
      <c r="I111" s="13"/>
      <c r="J111" s="14">
        <f>TRUNC(SUMIF(N108:N110, N107, J108:J110),0)</f>
        <v>527</v>
      </c>
      <c r="K111" s="13"/>
      <c r="L111" s="14">
        <f>F111+H111+J111</f>
        <v>63938</v>
      </c>
      <c r="M111" s="8" t="s">
        <v>52</v>
      </c>
      <c r="N111" s="2" t="s">
        <v>81</v>
      </c>
      <c r="O111" s="2" t="s">
        <v>81</v>
      </c>
      <c r="P111" s="2" t="s">
        <v>52</v>
      </c>
      <c r="Q111" s="2" t="s">
        <v>52</v>
      </c>
      <c r="R111" s="2" t="s">
        <v>52</v>
      </c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2" t="s">
        <v>52</v>
      </c>
      <c r="AW111" s="2" t="s">
        <v>52</v>
      </c>
      <c r="AX111" s="2" t="s">
        <v>52</v>
      </c>
      <c r="AY111" s="2" t="s">
        <v>52</v>
      </c>
    </row>
    <row r="112" spans="1:51" ht="30" customHeight="1">
      <c r="A112" s="9"/>
      <c r="B112" s="9"/>
      <c r="C112" s="9"/>
      <c r="D112" s="9"/>
      <c r="E112" s="13"/>
      <c r="F112" s="14"/>
      <c r="G112" s="13"/>
      <c r="H112" s="14"/>
      <c r="I112" s="13"/>
      <c r="J112" s="14"/>
      <c r="K112" s="13"/>
      <c r="L112" s="14"/>
      <c r="M112" s="9"/>
    </row>
    <row r="113" spans="1:51" ht="30" customHeight="1">
      <c r="A113" s="43" t="s">
        <v>657</v>
      </c>
      <c r="B113" s="43"/>
      <c r="C113" s="43"/>
      <c r="D113" s="43"/>
      <c r="E113" s="44"/>
      <c r="F113" s="45"/>
      <c r="G113" s="44"/>
      <c r="H113" s="45"/>
      <c r="I113" s="44"/>
      <c r="J113" s="45"/>
      <c r="K113" s="44"/>
      <c r="L113" s="45"/>
      <c r="M113" s="43"/>
      <c r="N113" s="1" t="s">
        <v>131</v>
      </c>
    </row>
    <row r="114" spans="1:51" ht="30" customHeight="1">
      <c r="A114" s="8" t="s">
        <v>635</v>
      </c>
      <c r="B114" s="8" t="s">
        <v>636</v>
      </c>
      <c r="C114" s="8" t="s">
        <v>71</v>
      </c>
      <c r="D114" s="9">
        <v>1.05</v>
      </c>
      <c r="E114" s="13">
        <f>단가대비표!O17</f>
        <v>34500</v>
      </c>
      <c r="F114" s="14">
        <f>TRUNC(E114*D114,1)</f>
        <v>36225</v>
      </c>
      <c r="G114" s="13">
        <f>단가대비표!P17</f>
        <v>0</v>
      </c>
      <c r="H114" s="14">
        <f>TRUNC(G114*D114,1)</f>
        <v>0</v>
      </c>
      <c r="I114" s="13">
        <f>단가대비표!V17</f>
        <v>0</v>
      </c>
      <c r="J114" s="14">
        <f>TRUNC(I114*D114,1)</f>
        <v>0</v>
      </c>
      <c r="K114" s="13">
        <f t="shared" ref="K114:L116" si="37">TRUNC(E114+G114+I114,1)</f>
        <v>34500</v>
      </c>
      <c r="L114" s="14">
        <f t="shared" si="37"/>
        <v>36225</v>
      </c>
      <c r="M114" s="8" t="s">
        <v>637</v>
      </c>
      <c r="N114" s="2" t="s">
        <v>131</v>
      </c>
      <c r="O114" s="2" t="s">
        <v>638</v>
      </c>
      <c r="P114" s="2" t="s">
        <v>64</v>
      </c>
      <c r="Q114" s="2" t="s">
        <v>64</v>
      </c>
      <c r="R114" s="2" t="s">
        <v>63</v>
      </c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2" t="s">
        <v>52</v>
      </c>
      <c r="AW114" s="2" t="s">
        <v>658</v>
      </c>
      <c r="AX114" s="2" t="s">
        <v>52</v>
      </c>
      <c r="AY114" s="2" t="s">
        <v>52</v>
      </c>
    </row>
    <row r="115" spans="1:51" ht="30" customHeight="1">
      <c r="A115" s="8" t="s">
        <v>640</v>
      </c>
      <c r="B115" s="8" t="s">
        <v>641</v>
      </c>
      <c r="C115" s="8" t="s">
        <v>71</v>
      </c>
      <c r="D115" s="9">
        <v>1</v>
      </c>
      <c r="E115" s="13">
        <f>일위대가목록!E59</f>
        <v>0</v>
      </c>
      <c r="F115" s="14">
        <f>TRUNC(E115*D115,1)</f>
        <v>0</v>
      </c>
      <c r="G115" s="13">
        <f>일위대가목록!F59</f>
        <v>26395</v>
      </c>
      <c r="H115" s="14">
        <f>TRUNC(G115*D115,1)</f>
        <v>26395</v>
      </c>
      <c r="I115" s="13">
        <f>일위대가목록!G59</f>
        <v>527</v>
      </c>
      <c r="J115" s="14">
        <f>TRUNC(I115*D115,1)</f>
        <v>527</v>
      </c>
      <c r="K115" s="13">
        <f t="shared" si="37"/>
        <v>26922</v>
      </c>
      <c r="L115" s="14">
        <f t="shared" si="37"/>
        <v>26922</v>
      </c>
      <c r="M115" s="8" t="s">
        <v>642</v>
      </c>
      <c r="N115" s="2" t="s">
        <v>131</v>
      </c>
      <c r="O115" s="2" t="s">
        <v>643</v>
      </c>
      <c r="P115" s="2" t="s">
        <v>63</v>
      </c>
      <c r="Q115" s="2" t="s">
        <v>64</v>
      </c>
      <c r="R115" s="2" t="s">
        <v>64</v>
      </c>
      <c r="S115" s="3"/>
      <c r="T115" s="3"/>
      <c r="U115" s="3"/>
      <c r="V115" s="3">
        <v>1</v>
      </c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2" t="s">
        <v>52</v>
      </c>
      <c r="AW115" s="2" t="s">
        <v>659</v>
      </c>
      <c r="AX115" s="2" t="s">
        <v>52</v>
      </c>
      <c r="AY115" s="2" t="s">
        <v>52</v>
      </c>
    </row>
    <row r="116" spans="1:51" ht="30" customHeight="1">
      <c r="A116" s="8" t="s">
        <v>645</v>
      </c>
      <c r="B116" s="8" t="s">
        <v>646</v>
      </c>
      <c r="C116" s="8" t="s">
        <v>450</v>
      </c>
      <c r="D116" s="9">
        <v>1</v>
      </c>
      <c r="E116" s="13">
        <f>TRUNC(SUMIF(V114:V116, RIGHTB(O116, 1), H114:H116)*U116, 2)</f>
        <v>791.85</v>
      </c>
      <c r="F116" s="14">
        <f>TRUNC(E116*D116,1)</f>
        <v>791.8</v>
      </c>
      <c r="G116" s="13">
        <v>0</v>
      </c>
      <c r="H116" s="14">
        <f>TRUNC(G116*D116,1)</f>
        <v>0</v>
      </c>
      <c r="I116" s="13">
        <v>0</v>
      </c>
      <c r="J116" s="14">
        <f>TRUNC(I116*D116,1)</f>
        <v>0</v>
      </c>
      <c r="K116" s="13">
        <f t="shared" si="37"/>
        <v>791.8</v>
      </c>
      <c r="L116" s="14">
        <f t="shared" si="37"/>
        <v>791.8</v>
      </c>
      <c r="M116" s="8" t="s">
        <v>52</v>
      </c>
      <c r="N116" s="2" t="s">
        <v>131</v>
      </c>
      <c r="O116" s="2" t="s">
        <v>647</v>
      </c>
      <c r="P116" s="2" t="s">
        <v>64</v>
      </c>
      <c r="Q116" s="2" t="s">
        <v>64</v>
      </c>
      <c r="R116" s="2" t="s">
        <v>64</v>
      </c>
      <c r="S116" s="3">
        <v>1</v>
      </c>
      <c r="T116" s="3">
        <v>0</v>
      </c>
      <c r="U116" s="3">
        <v>0.03</v>
      </c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2" t="s">
        <v>52</v>
      </c>
      <c r="AW116" s="2" t="s">
        <v>660</v>
      </c>
      <c r="AX116" s="2" t="s">
        <v>52</v>
      </c>
      <c r="AY116" s="2" t="s">
        <v>52</v>
      </c>
    </row>
    <row r="117" spans="1:51" ht="30" customHeight="1">
      <c r="A117" s="8" t="s">
        <v>519</v>
      </c>
      <c r="B117" s="8" t="s">
        <v>52</v>
      </c>
      <c r="C117" s="8" t="s">
        <v>52</v>
      </c>
      <c r="D117" s="9"/>
      <c r="E117" s="13"/>
      <c r="F117" s="14">
        <f>TRUNC(SUMIF(N114:N116, N113, F114:F116),0)</f>
        <v>37016</v>
      </c>
      <c r="G117" s="13"/>
      <c r="H117" s="14">
        <f>TRUNC(SUMIF(N114:N116, N113, H114:H116),0)</f>
        <v>26395</v>
      </c>
      <c r="I117" s="13"/>
      <c r="J117" s="14">
        <f>TRUNC(SUMIF(N114:N116, N113, J114:J116),0)</f>
        <v>527</v>
      </c>
      <c r="K117" s="13"/>
      <c r="L117" s="14">
        <f>F117+H117+J117</f>
        <v>63938</v>
      </c>
      <c r="M117" s="8" t="s">
        <v>52</v>
      </c>
      <c r="N117" s="2" t="s">
        <v>81</v>
      </c>
      <c r="O117" s="2" t="s">
        <v>81</v>
      </c>
      <c r="P117" s="2" t="s">
        <v>52</v>
      </c>
      <c r="Q117" s="2" t="s">
        <v>52</v>
      </c>
      <c r="R117" s="2" t="s">
        <v>52</v>
      </c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2" t="s">
        <v>52</v>
      </c>
      <c r="AW117" s="2" t="s">
        <v>52</v>
      </c>
      <c r="AX117" s="2" t="s">
        <v>52</v>
      </c>
      <c r="AY117" s="2" t="s">
        <v>52</v>
      </c>
    </row>
    <row r="118" spans="1:51" ht="30" customHeight="1">
      <c r="A118" s="9"/>
      <c r="B118" s="9"/>
      <c r="C118" s="9"/>
      <c r="D118" s="9"/>
      <c r="E118" s="13"/>
      <c r="F118" s="14"/>
      <c r="G118" s="13"/>
      <c r="H118" s="14"/>
      <c r="I118" s="13"/>
      <c r="J118" s="14"/>
      <c r="K118" s="13"/>
      <c r="L118" s="14"/>
      <c r="M118" s="9"/>
    </row>
    <row r="119" spans="1:51" ht="30" customHeight="1">
      <c r="A119" s="43" t="s">
        <v>661</v>
      </c>
      <c r="B119" s="43"/>
      <c r="C119" s="43"/>
      <c r="D119" s="43"/>
      <c r="E119" s="44"/>
      <c r="F119" s="45"/>
      <c r="G119" s="44"/>
      <c r="H119" s="45"/>
      <c r="I119" s="44"/>
      <c r="J119" s="45"/>
      <c r="K119" s="44"/>
      <c r="L119" s="45"/>
      <c r="M119" s="43"/>
      <c r="N119" s="1" t="s">
        <v>138</v>
      </c>
    </row>
    <row r="120" spans="1:51" ht="30" customHeight="1">
      <c r="A120" s="8" t="s">
        <v>662</v>
      </c>
      <c r="B120" s="8" t="s">
        <v>663</v>
      </c>
      <c r="C120" s="8" t="s">
        <v>550</v>
      </c>
      <c r="D120" s="9">
        <v>7.952</v>
      </c>
      <c r="E120" s="13">
        <f>단가대비표!O35</f>
        <v>8700</v>
      </c>
      <c r="F120" s="14">
        <f>TRUNC(E120*D120,1)</f>
        <v>69182.399999999994</v>
      </c>
      <c r="G120" s="13">
        <f>단가대비표!P35</f>
        <v>0</v>
      </c>
      <c r="H120" s="14">
        <f>TRUNC(G120*D120,1)</f>
        <v>0</v>
      </c>
      <c r="I120" s="13">
        <f>단가대비표!V35</f>
        <v>0</v>
      </c>
      <c r="J120" s="14">
        <f>TRUNC(I120*D120,1)</f>
        <v>0</v>
      </c>
      <c r="K120" s="13">
        <f>TRUNC(E120+G120+I120,1)</f>
        <v>8700</v>
      </c>
      <c r="L120" s="14">
        <f>TRUNC(F120+H120+J120,1)</f>
        <v>69182.399999999994</v>
      </c>
      <c r="M120" s="8" t="s">
        <v>664</v>
      </c>
      <c r="N120" s="2" t="s">
        <v>138</v>
      </c>
      <c r="O120" s="2" t="s">
        <v>665</v>
      </c>
      <c r="P120" s="2" t="s">
        <v>64</v>
      </c>
      <c r="Q120" s="2" t="s">
        <v>64</v>
      </c>
      <c r="R120" s="2" t="s">
        <v>63</v>
      </c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2" t="s">
        <v>52</v>
      </c>
      <c r="AW120" s="2" t="s">
        <v>666</v>
      </c>
      <c r="AX120" s="2" t="s">
        <v>52</v>
      </c>
      <c r="AY120" s="2" t="s">
        <v>52</v>
      </c>
    </row>
    <row r="121" spans="1:51" ht="30" customHeight="1">
      <c r="A121" s="8" t="s">
        <v>667</v>
      </c>
      <c r="B121" s="8" t="s">
        <v>668</v>
      </c>
      <c r="C121" s="8" t="s">
        <v>182</v>
      </c>
      <c r="D121" s="9">
        <v>1</v>
      </c>
      <c r="E121" s="13">
        <f>일위대가목록!E60</f>
        <v>0</v>
      </c>
      <c r="F121" s="14">
        <f>TRUNC(E121*D121,1)</f>
        <v>0</v>
      </c>
      <c r="G121" s="13">
        <f>일위대가목록!F60</f>
        <v>44901</v>
      </c>
      <c r="H121" s="14">
        <f>TRUNC(G121*D121,1)</f>
        <v>44901</v>
      </c>
      <c r="I121" s="13">
        <f>일위대가목록!G60</f>
        <v>898</v>
      </c>
      <c r="J121" s="14">
        <f>TRUNC(I121*D121,1)</f>
        <v>898</v>
      </c>
      <c r="K121" s="13">
        <f>TRUNC(E121+G121+I121,1)</f>
        <v>45799</v>
      </c>
      <c r="L121" s="14">
        <f>TRUNC(F121+H121+J121,1)</f>
        <v>45799</v>
      </c>
      <c r="M121" s="8" t="s">
        <v>669</v>
      </c>
      <c r="N121" s="2" t="s">
        <v>138</v>
      </c>
      <c r="O121" s="2" t="s">
        <v>670</v>
      </c>
      <c r="P121" s="2" t="s">
        <v>63</v>
      </c>
      <c r="Q121" s="2" t="s">
        <v>64</v>
      </c>
      <c r="R121" s="2" t="s">
        <v>64</v>
      </c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2" t="s">
        <v>52</v>
      </c>
      <c r="AW121" s="2" t="s">
        <v>671</v>
      </c>
      <c r="AX121" s="2" t="s">
        <v>52</v>
      </c>
      <c r="AY121" s="2" t="s">
        <v>52</v>
      </c>
    </row>
    <row r="122" spans="1:51" ht="30" customHeight="1">
      <c r="A122" s="8" t="s">
        <v>519</v>
      </c>
      <c r="B122" s="8" t="s">
        <v>52</v>
      </c>
      <c r="C122" s="8" t="s">
        <v>52</v>
      </c>
      <c r="D122" s="9"/>
      <c r="E122" s="13"/>
      <c r="F122" s="14">
        <f>TRUNC(SUMIF(N120:N121, N119, F120:F121),0)</f>
        <v>69182</v>
      </c>
      <c r="G122" s="13"/>
      <c r="H122" s="14">
        <f>TRUNC(SUMIF(N120:N121, N119, H120:H121),0)</f>
        <v>44901</v>
      </c>
      <c r="I122" s="13"/>
      <c r="J122" s="14">
        <f>TRUNC(SUMIF(N120:N121, N119, J120:J121),0)</f>
        <v>898</v>
      </c>
      <c r="K122" s="13"/>
      <c r="L122" s="14">
        <f>F122+H122+J122</f>
        <v>114981</v>
      </c>
      <c r="M122" s="8" t="s">
        <v>52</v>
      </c>
      <c r="N122" s="2" t="s">
        <v>81</v>
      </c>
      <c r="O122" s="2" t="s">
        <v>81</v>
      </c>
      <c r="P122" s="2" t="s">
        <v>52</v>
      </c>
      <c r="Q122" s="2" t="s">
        <v>52</v>
      </c>
      <c r="R122" s="2" t="s">
        <v>52</v>
      </c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2" t="s">
        <v>52</v>
      </c>
      <c r="AW122" s="2" t="s">
        <v>52</v>
      </c>
      <c r="AX122" s="2" t="s">
        <v>52</v>
      </c>
      <c r="AY122" s="2" t="s">
        <v>52</v>
      </c>
    </row>
    <row r="123" spans="1:51" ht="30" customHeight="1">
      <c r="A123" s="9"/>
      <c r="B123" s="9"/>
      <c r="C123" s="9"/>
      <c r="D123" s="9"/>
      <c r="E123" s="13"/>
      <c r="F123" s="14"/>
      <c r="G123" s="13"/>
      <c r="H123" s="14"/>
      <c r="I123" s="13"/>
      <c r="J123" s="14"/>
      <c r="K123" s="13"/>
      <c r="L123" s="14"/>
      <c r="M123" s="9"/>
    </row>
    <row r="124" spans="1:51" ht="30" customHeight="1">
      <c r="A124" s="43" t="s">
        <v>672</v>
      </c>
      <c r="B124" s="43"/>
      <c r="C124" s="43"/>
      <c r="D124" s="43"/>
      <c r="E124" s="44"/>
      <c r="F124" s="45"/>
      <c r="G124" s="44"/>
      <c r="H124" s="45"/>
      <c r="I124" s="44"/>
      <c r="J124" s="45"/>
      <c r="K124" s="44"/>
      <c r="L124" s="45"/>
      <c r="M124" s="43"/>
      <c r="N124" s="1" t="s">
        <v>143</v>
      </c>
    </row>
    <row r="125" spans="1:51" ht="30" customHeight="1">
      <c r="A125" s="8" t="s">
        <v>662</v>
      </c>
      <c r="B125" s="8" t="s">
        <v>663</v>
      </c>
      <c r="C125" s="8" t="s">
        <v>550</v>
      </c>
      <c r="D125" s="9">
        <v>17.462800000000001</v>
      </c>
      <c r="E125" s="13">
        <f>단가대비표!O35</f>
        <v>8700</v>
      </c>
      <c r="F125" s="14">
        <f>TRUNC(E125*D125,1)</f>
        <v>151926.29999999999</v>
      </c>
      <c r="G125" s="13">
        <f>단가대비표!P35</f>
        <v>0</v>
      </c>
      <c r="H125" s="14">
        <f>TRUNC(G125*D125,1)</f>
        <v>0</v>
      </c>
      <c r="I125" s="13">
        <f>단가대비표!V35</f>
        <v>0</v>
      </c>
      <c r="J125" s="14">
        <f>TRUNC(I125*D125,1)</f>
        <v>0</v>
      </c>
      <c r="K125" s="13">
        <f>TRUNC(E125+G125+I125,1)</f>
        <v>8700</v>
      </c>
      <c r="L125" s="14">
        <f>TRUNC(F125+H125+J125,1)</f>
        <v>151926.29999999999</v>
      </c>
      <c r="M125" s="8" t="s">
        <v>664</v>
      </c>
      <c r="N125" s="2" t="s">
        <v>143</v>
      </c>
      <c r="O125" s="2" t="s">
        <v>665</v>
      </c>
      <c r="P125" s="2" t="s">
        <v>64</v>
      </c>
      <c r="Q125" s="2" t="s">
        <v>64</v>
      </c>
      <c r="R125" s="2" t="s">
        <v>63</v>
      </c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2" t="s">
        <v>52</v>
      </c>
      <c r="AW125" s="2" t="s">
        <v>673</v>
      </c>
      <c r="AX125" s="2" t="s">
        <v>52</v>
      </c>
      <c r="AY125" s="2" t="s">
        <v>52</v>
      </c>
    </row>
    <row r="126" spans="1:51" ht="30" customHeight="1">
      <c r="A126" s="8" t="s">
        <v>667</v>
      </c>
      <c r="B126" s="8" t="s">
        <v>668</v>
      </c>
      <c r="C126" s="8" t="s">
        <v>182</v>
      </c>
      <c r="D126" s="9">
        <v>1</v>
      </c>
      <c r="E126" s="13">
        <f>일위대가목록!E60</f>
        <v>0</v>
      </c>
      <c r="F126" s="14">
        <f>TRUNC(E126*D126,1)</f>
        <v>0</v>
      </c>
      <c r="G126" s="13">
        <f>일위대가목록!F60</f>
        <v>44901</v>
      </c>
      <c r="H126" s="14">
        <f>TRUNC(G126*D126,1)</f>
        <v>44901</v>
      </c>
      <c r="I126" s="13">
        <f>일위대가목록!G60</f>
        <v>898</v>
      </c>
      <c r="J126" s="14">
        <f>TRUNC(I126*D126,1)</f>
        <v>898</v>
      </c>
      <c r="K126" s="13">
        <f>TRUNC(E126+G126+I126,1)</f>
        <v>45799</v>
      </c>
      <c r="L126" s="14">
        <f>TRUNC(F126+H126+J126,1)</f>
        <v>45799</v>
      </c>
      <c r="M126" s="8" t="s">
        <v>669</v>
      </c>
      <c r="N126" s="2" t="s">
        <v>143</v>
      </c>
      <c r="O126" s="2" t="s">
        <v>670</v>
      </c>
      <c r="P126" s="2" t="s">
        <v>63</v>
      </c>
      <c r="Q126" s="2" t="s">
        <v>64</v>
      </c>
      <c r="R126" s="2" t="s">
        <v>64</v>
      </c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2" t="s">
        <v>52</v>
      </c>
      <c r="AW126" s="2" t="s">
        <v>674</v>
      </c>
      <c r="AX126" s="2" t="s">
        <v>52</v>
      </c>
      <c r="AY126" s="2" t="s">
        <v>52</v>
      </c>
    </row>
    <row r="127" spans="1:51" ht="30" customHeight="1">
      <c r="A127" s="8" t="s">
        <v>519</v>
      </c>
      <c r="B127" s="8" t="s">
        <v>52</v>
      </c>
      <c r="C127" s="8" t="s">
        <v>52</v>
      </c>
      <c r="D127" s="9"/>
      <c r="E127" s="13"/>
      <c r="F127" s="14">
        <f>TRUNC(SUMIF(N125:N126, N124, F125:F126),0)</f>
        <v>151926</v>
      </c>
      <c r="G127" s="13"/>
      <c r="H127" s="14">
        <f>TRUNC(SUMIF(N125:N126, N124, H125:H126),0)</f>
        <v>44901</v>
      </c>
      <c r="I127" s="13"/>
      <c r="J127" s="14">
        <f>TRUNC(SUMIF(N125:N126, N124, J125:J126),0)</f>
        <v>898</v>
      </c>
      <c r="K127" s="13"/>
      <c r="L127" s="14">
        <f>F127+H127+J127</f>
        <v>197725</v>
      </c>
      <c r="M127" s="8" t="s">
        <v>52</v>
      </c>
      <c r="N127" s="2" t="s">
        <v>81</v>
      </c>
      <c r="O127" s="2" t="s">
        <v>81</v>
      </c>
      <c r="P127" s="2" t="s">
        <v>52</v>
      </c>
      <c r="Q127" s="2" t="s">
        <v>52</v>
      </c>
      <c r="R127" s="2" t="s">
        <v>52</v>
      </c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2" t="s">
        <v>52</v>
      </c>
      <c r="AW127" s="2" t="s">
        <v>52</v>
      </c>
      <c r="AX127" s="2" t="s">
        <v>52</v>
      </c>
      <c r="AY127" s="2" t="s">
        <v>52</v>
      </c>
    </row>
    <row r="128" spans="1:51" ht="30" customHeight="1">
      <c r="A128" s="9"/>
      <c r="B128" s="9"/>
      <c r="C128" s="9"/>
      <c r="D128" s="9"/>
      <c r="E128" s="13"/>
      <c r="F128" s="14"/>
      <c r="G128" s="13"/>
      <c r="H128" s="14"/>
      <c r="I128" s="13"/>
      <c r="J128" s="14"/>
      <c r="K128" s="13"/>
      <c r="L128" s="14"/>
      <c r="M128" s="9"/>
    </row>
    <row r="129" spans="1:51" ht="30" customHeight="1">
      <c r="A129" s="43" t="s">
        <v>675</v>
      </c>
      <c r="B129" s="43"/>
      <c r="C129" s="43"/>
      <c r="D129" s="43"/>
      <c r="E129" s="44"/>
      <c r="F129" s="45"/>
      <c r="G129" s="44"/>
      <c r="H129" s="45"/>
      <c r="I129" s="44"/>
      <c r="J129" s="45"/>
      <c r="K129" s="44"/>
      <c r="L129" s="45"/>
      <c r="M129" s="43"/>
      <c r="N129" s="1" t="s">
        <v>148</v>
      </c>
    </row>
    <row r="130" spans="1:51" ht="30" customHeight="1">
      <c r="A130" s="8" t="s">
        <v>676</v>
      </c>
      <c r="B130" s="8" t="s">
        <v>677</v>
      </c>
      <c r="C130" s="8" t="s">
        <v>678</v>
      </c>
      <c r="D130" s="9">
        <v>4.2</v>
      </c>
      <c r="E130" s="13">
        <f>단가대비표!O67</f>
        <v>84300</v>
      </c>
      <c r="F130" s="14">
        <f>TRUNC(E130*D130,1)</f>
        <v>354060</v>
      </c>
      <c r="G130" s="13">
        <f>단가대비표!P67</f>
        <v>0</v>
      </c>
      <c r="H130" s="14">
        <f>TRUNC(G130*D130,1)</f>
        <v>0</v>
      </c>
      <c r="I130" s="13">
        <f>단가대비표!V67</f>
        <v>0</v>
      </c>
      <c r="J130" s="14">
        <f>TRUNC(I130*D130,1)</f>
        <v>0</v>
      </c>
      <c r="K130" s="13">
        <f>TRUNC(E130+G130+I130,1)</f>
        <v>84300</v>
      </c>
      <c r="L130" s="14">
        <f>TRUNC(F130+H130+J130,1)</f>
        <v>354060</v>
      </c>
      <c r="M130" s="8" t="s">
        <v>679</v>
      </c>
      <c r="N130" s="2" t="s">
        <v>148</v>
      </c>
      <c r="O130" s="2" t="s">
        <v>680</v>
      </c>
      <c r="P130" s="2" t="s">
        <v>64</v>
      </c>
      <c r="Q130" s="2" t="s">
        <v>64</v>
      </c>
      <c r="R130" s="2" t="s">
        <v>63</v>
      </c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2" t="s">
        <v>52</v>
      </c>
      <c r="AW130" s="2" t="s">
        <v>681</v>
      </c>
      <c r="AX130" s="2" t="s">
        <v>52</v>
      </c>
      <c r="AY130" s="2" t="s">
        <v>52</v>
      </c>
    </row>
    <row r="131" spans="1:51" ht="30" customHeight="1">
      <c r="A131" s="8" t="s">
        <v>682</v>
      </c>
      <c r="B131" s="8" t="s">
        <v>683</v>
      </c>
      <c r="C131" s="8" t="s">
        <v>182</v>
      </c>
      <c r="D131" s="9">
        <v>1</v>
      </c>
      <c r="E131" s="13">
        <f>일위대가목록!E61</f>
        <v>0</v>
      </c>
      <c r="F131" s="14">
        <f>TRUNC(E131*D131,1)</f>
        <v>0</v>
      </c>
      <c r="G131" s="13">
        <f>일위대가목록!F61</f>
        <v>123902</v>
      </c>
      <c r="H131" s="14">
        <f>TRUNC(G131*D131,1)</f>
        <v>123902</v>
      </c>
      <c r="I131" s="13">
        <f>일위대가목록!G61</f>
        <v>2478</v>
      </c>
      <c r="J131" s="14">
        <f>TRUNC(I131*D131,1)</f>
        <v>2478</v>
      </c>
      <c r="K131" s="13">
        <f>TRUNC(E131+G131+I131,1)</f>
        <v>126380</v>
      </c>
      <c r="L131" s="14">
        <f>TRUNC(F131+H131+J131,1)</f>
        <v>126380</v>
      </c>
      <c r="M131" s="8" t="s">
        <v>684</v>
      </c>
      <c r="N131" s="2" t="s">
        <v>148</v>
      </c>
      <c r="O131" s="2" t="s">
        <v>685</v>
      </c>
      <c r="P131" s="2" t="s">
        <v>63</v>
      </c>
      <c r="Q131" s="2" t="s">
        <v>64</v>
      </c>
      <c r="R131" s="2" t="s">
        <v>64</v>
      </c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2" t="s">
        <v>52</v>
      </c>
      <c r="AW131" s="2" t="s">
        <v>686</v>
      </c>
      <c r="AX131" s="2" t="s">
        <v>52</v>
      </c>
      <c r="AY131" s="2" t="s">
        <v>52</v>
      </c>
    </row>
    <row r="132" spans="1:51" ht="30" customHeight="1">
      <c r="A132" s="8" t="s">
        <v>519</v>
      </c>
      <c r="B132" s="8" t="s">
        <v>52</v>
      </c>
      <c r="C132" s="8" t="s">
        <v>52</v>
      </c>
      <c r="D132" s="9"/>
      <c r="E132" s="13"/>
      <c r="F132" s="14">
        <f>TRUNC(SUMIF(N130:N131, N129, F130:F131),0)</f>
        <v>354060</v>
      </c>
      <c r="G132" s="13"/>
      <c r="H132" s="14">
        <f>TRUNC(SUMIF(N130:N131, N129, H130:H131),0)</f>
        <v>123902</v>
      </c>
      <c r="I132" s="13"/>
      <c r="J132" s="14">
        <f>TRUNC(SUMIF(N130:N131, N129, J130:J131),0)</f>
        <v>2478</v>
      </c>
      <c r="K132" s="13"/>
      <c r="L132" s="14">
        <f>F132+H132+J132</f>
        <v>480440</v>
      </c>
      <c r="M132" s="8" t="s">
        <v>52</v>
      </c>
      <c r="N132" s="2" t="s">
        <v>81</v>
      </c>
      <c r="O132" s="2" t="s">
        <v>81</v>
      </c>
      <c r="P132" s="2" t="s">
        <v>52</v>
      </c>
      <c r="Q132" s="2" t="s">
        <v>52</v>
      </c>
      <c r="R132" s="2" t="s">
        <v>52</v>
      </c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2" t="s">
        <v>52</v>
      </c>
      <c r="AW132" s="2" t="s">
        <v>52</v>
      </c>
      <c r="AX132" s="2" t="s">
        <v>52</v>
      </c>
      <c r="AY132" s="2" t="s">
        <v>52</v>
      </c>
    </row>
    <row r="133" spans="1:51" ht="30" customHeight="1">
      <c r="A133" s="9"/>
      <c r="B133" s="9"/>
      <c r="C133" s="9"/>
      <c r="D133" s="9"/>
      <c r="E133" s="13"/>
      <c r="F133" s="14"/>
      <c r="G133" s="13"/>
      <c r="H133" s="14"/>
      <c r="I133" s="13"/>
      <c r="J133" s="14"/>
      <c r="K133" s="13"/>
      <c r="L133" s="14"/>
      <c r="M133" s="9"/>
    </row>
    <row r="134" spans="1:51" ht="30" customHeight="1">
      <c r="A134" s="43" t="s">
        <v>687</v>
      </c>
      <c r="B134" s="43"/>
      <c r="C134" s="43"/>
      <c r="D134" s="43"/>
      <c r="E134" s="44"/>
      <c r="F134" s="45"/>
      <c r="G134" s="44"/>
      <c r="H134" s="45"/>
      <c r="I134" s="44"/>
      <c r="J134" s="45"/>
      <c r="K134" s="44"/>
      <c r="L134" s="45"/>
      <c r="M134" s="43"/>
      <c r="N134" s="1" t="s">
        <v>153</v>
      </c>
    </row>
    <row r="135" spans="1:51" ht="30" customHeight="1">
      <c r="A135" s="8" t="s">
        <v>676</v>
      </c>
      <c r="B135" s="8" t="s">
        <v>688</v>
      </c>
      <c r="C135" s="8" t="s">
        <v>678</v>
      </c>
      <c r="D135" s="9">
        <v>2.1</v>
      </c>
      <c r="E135" s="13">
        <f>단가대비표!O66</f>
        <v>88200</v>
      </c>
      <c r="F135" s="14">
        <f>TRUNC(E135*D135,1)</f>
        <v>185220</v>
      </c>
      <c r="G135" s="13">
        <f>단가대비표!P66</f>
        <v>0</v>
      </c>
      <c r="H135" s="14">
        <f>TRUNC(G135*D135,1)</f>
        <v>0</v>
      </c>
      <c r="I135" s="13">
        <f>단가대비표!V66</f>
        <v>0</v>
      </c>
      <c r="J135" s="14">
        <f>TRUNC(I135*D135,1)</f>
        <v>0</v>
      </c>
      <c r="K135" s="13">
        <f>TRUNC(E135+G135+I135,1)</f>
        <v>88200</v>
      </c>
      <c r="L135" s="14">
        <f>TRUNC(F135+H135+J135,1)</f>
        <v>185220</v>
      </c>
      <c r="M135" s="8" t="s">
        <v>689</v>
      </c>
      <c r="N135" s="2" t="s">
        <v>153</v>
      </c>
      <c r="O135" s="2" t="s">
        <v>690</v>
      </c>
      <c r="P135" s="2" t="s">
        <v>64</v>
      </c>
      <c r="Q135" s="2" t="s">
        <v>64</v>
      </c>
      <c r="R135" s="2" t="s">
        <v>63</v>
      </c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2" t="s">
        <v>52</v>
      </c>
      <c r="AW135" s="2" t="s">
        <v>691</v>
      </c>
      <c r="AX135" s="2" t="s">
        <v>52</v>
      </c>
      <c r="AY135" s="2" t="s">
        <v>52</v>
      </c>
    </row>
    <row r="136" spans="1:51" ht="30" customHeight="1">
      <c r="A136" s="8" t="s">
        <v>682</v>
      </c>
      <c r="B136" s="8" t="s">
        <v>692</v>
      </c>
      <c r="C136" s="8" t="s">
        <v>182</v>
      </c>
      <c r="D136" s="9">
        <v>1</v>
      </c>
      <c r="E136" s="13">
        <f>일위대가목록!E62</f>
        <v>0</v>
      </c>
      <c r="F136" s="14">
        <f>TRUNC(E136*D136,1)</f>
        <v>0</v>
      </c>
      <c r="G136" s="13">
        <f>일위대가목록!F62</f>
        <v>102512</v>
      </c>
      <c r="H136" s="14">
        <f>TRUNC(G136*D136,1)</f>
        <v>102512</v>
      </c>
      <c r="I136" s="13">
        <f>일위대가목록!G62</f>
        <v>2050</v>
      </c>
      <c r="J136" s="14">
        <f>TRUNC(I136*D136,1)</f>
        <v>2050</v>
      </c>
      <c r="K136" s="13">
        <f>TRUNC(E136+G136+I136,1)</f>
        <v>104562</v>
      </c>
      <c r="L136" s="14">
        <f>TRUNC(F136+H136+J136,1)</f>
        <v>104562</v>
      </c>
      <c r="M136" s="8" t="s">
        <v>693</v>
      </c>
      <c r="N136" s="2" t="s">
        <v>153</v>
      </c>
      <c r="O136" s="2" t="s">
        <v>694</v>
      </c>
      <c r="P136" s="2" t="s">
        <v>63</v>
      </c>
      <c r="Q136" s="2" t="s">
        <v>64</v>
      </c>
      <c r="R136" s="2" t="s">
        <v>64</v>
      </c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2" t="s">
        <v>52</v>
      </c>
      <c r="AW136" s="2" t="s">
        <v>695</v>
      </c>
      <c r="AX136" s="2" t="s">
        <v>52</v>
      </c>
      <c r="AY136" s="2" t="s">
        <v>52</v>
      </c>
    </row>
    <row r="137" spans="1:51" ht="30" customHeight="1">
      <c r="A137" s="8" t="s">
        <v>519</v>
      </c>
      <c r="B137" s="8" t="s">
        <v>52</v>
      </c>
      <c r="C137" s="8" t="s">
        <v>52</v>
      </c>
      <c r="D137" s="9"/>
      <c r="E137" s="13"/>
      <c r="F137" s="14">
        <f>TRUNC(SUMIF(N135:N136, N134, F135:F136),0)</f>
        <v>185220</v>
      </c>
      <c r="G137" s="13"/>
      <c r="H137" s="14">
        <f>TRUNC(SUMIF(N135:N136, N134, H135:H136),0)</f>
        <v>102512</v>
      </c>
      <c r="I137" s="13"/>
      <c r="J137" s="14">
        <f>TRUNC(SUMIF(N135:N136, N134, J135:J136),0)</f>
        <v>2050</v>
      </c>
      <c r="K137" s="13"/>
      <c r="L137" s="14">
        <f>F137+H137+J137</f>
        <v>289782</v>
      </c>
      <c r="M137" s="8" t="s">
        <v>52</v>
      </c>
      <c r="N137" s="2" t="s">
        <v>81</v>
      </c>
      <c r="O137" s="2" t="s">
        <v>81</v>
      </c>
      <c r="P137" s="2" t="s">
        <v>52</v>
      </c>
      <c r="Q137" s="2" t="s">
        <v>52</v>
      </c>
      <c r="R137" s="2" t="s">
        <v>52</v>
      </c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2" t="s">
        <v>52</v>
      </c>
      <c r="AW137" s="2" t="s">
        <v>52</v>
      </c>
      <c r="AX137" s="2" t="s">
        <v>52</v>
      </c>
      <c r="AY137" s="2" t="s">
        <v>52</v>
      </c>
    </row>
    <row r="138" spans="1:51" ht="30" customHeight="1">
      <c r="A138" s="9"/>
      <c r="B138" s="9"/>
      <c r="C138" s="9"/>
      <c r="D138" s="9"/>
      <c r="E138" s="13"/>
      <c r="F138" s="14"/>
      <c r="G138" s="13"/>
      <c r="H138" s="14"/>
      <c r="I138" s="13"/>
      <c r="J138" s="14"/>
      <c r="K138" s="13"/>
      <c r="L138" s="14"/>
      <c r="M138" s="9"/>
    </row>
    <row r="139" spans="1:51" ht="30" customHeight="1">
      <c r="A139" s="43" t="s">
        <v>696</v>
      </c>
      <c r="B139" s="43"/>
      <c r="C139" s="43"/>
      <c r="D139" s="43"/>
      <c r="E139" s="44"/>
      <c r="F139" s="45"/>
      <c r="G139" s="44"/>
      <c r="H139" s="45"/>
      <c r="I139" s="44"/>
      <c r="J139" s="45"/>
      <c r="K139" s="44"/>
      <c r="L139" s="45"/>
      <c r="M139" s="43"/>
      <c r="N139" s="1" t="s">
        <v>157</v>
      </c>
    </row>
    <row r="140" spans="1:51" ht="30" customHeight="1">
      <c r="A140" s="8" t="s">
        <v>257</v>
      </c>
      <c r="B140" s="8" t="s">
        <v>258</v>
      </c>
      <c r="C140" s="8" t="s">
        <v>71</v>
      </c>
      <c r="D140" s="9">
        <v>1.89</v>
      </c>
      <c r="E140" s="13">
        <f>단가대비표!O19</f>
        <v>79000</v>
      </c>
      <c r="F140" s="14">
        <f>TRUNC(E140*D140,1)</f>
        <v>149310</v>
      </c>
      <c r="G140" s="13">
        <f>단가대비표!P19</f>
        <v>0</v>
      </c>
      <c r="H140" s="14">
        <f>TRUNC(G140*D140,1)</f>
        <v>0</v>
      </c>
      <c r="I140" s="13">
        <f>단가대비표!V19</f>
        <v>0</v>
      </c>
      <c r="J140" s="14">
        <f>TRUNC(I140*D140,1)</f>
        <v>0</v>
      </c>
      <c r="K140" s="13">
        <f t="shared" ref="K140:L142" si="38">TRUNC(E140+G140+I140,1)</f>
        <v>79000</v>
      </c>
      <c r="L140" s="14">
        <f t="shared" si="38"/>
        <v>149310</v>
      </c>
      <c r="M140" s="8" t="s">
        <v>259</v>
      </c>
      <c r="N140" s="2" t="s">
        <v>157</v>
      </c>
      <c r="O140" s="2" t="s">
        <v>260</v>
      </c>
      <c r="P140" s="2" t="s">
        <v>64</v>
      </c>
      <c r="Q140" s="2" t="s">
        <v>64</v>
      </c>
      <c r="R140" s="2" t="s">
        <v>63</v>
      </c>
      <c r="S140" s="3"/>
      <c r="T140" s="3"/>
      <c r="U140" s="3"/>
      <c r="V140" s="3">
        <v>1</v>
      </c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2" t="s">
        <v>52</v>
      </c>
      <c r="AW140" s="2" t="s">
        <v>697</v>
      </c>
      <c r="AX140" s="2" t="s">
        <v>52</v>
      </c>
      <c r="AY140" s="2" t="s">
        <v>52</v>
      </c>
    </row>
    <row r="141" spans="1:51" ht="30" customHeight="1">
      <c r="A141" s="8" t="s">
        <v>698</v>
      </c>
      <c r="B141" s="8" t="s">
        <v>699</v>
      </c>
      <c r="C141" s="8" t="s">
        <v>478</v>
      </c>
      <c r="D141" s="9">
        <v>1</v>
      </c>
      <c r="E141" s="13">
        <f>단가대비표!O20</f>
        <v>186000</v>
      </c>
      <c r="F141" s="14">
        <f>TRUNC(E141*D141,1)</f>
        <v>186000</v>
      </c>
      <c r="G141" s="13">
        <f>단가대비표!P20</f>
        <v>0</v>
      </c>
      <c r="H141" s="14">
        <f>TRUNC(G141*D141,1)</f>
        <v>0</v>
      </c>
      <c r="I141" s="13">
        <f>단가대비표!V20</f>
        <v>0</v>
      </c>
      <c r="J141" s="14">
        <f>TRUNC(I141*D141,1)</f>
        <v>0</v>
      </c>
      <c r="K141" s="13">
        <f t="shared" si="38"/>
        <v>186000</v>
      </c>
      <c r="L141" s="14">
        <f t="shared" si="38"/>
        <v>186000</v>
      </c>
      <c r="M141" s="8" t="s">
        <v>700</v>
      </c>
      <c r="N141" s="2" t="s">
        <v>157</v>
      </c>
      <c r="O141" s="2" t="s">
        <v>701</v>
      </c>
      <c r="P141" s="2" t="s">
        <v>64</v>
      </c>
      <c r="Q141" s="2" t="s">
        <v>64</v>
      </c>
      <c r="R141" s="2" t="s">
        <v>63</v>
      </c>
      <c r="S141" s="3"/>
      <c r="T141" s="3"/>
      <c r="U141" s="3"/>
      <c r="V141" s="3">
        <v>1</v>
      </c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2" t="s">
        <v>52</v>
      </c>
      <c r="AW141" s="2" t="s">
        <v>702</v>
      </c>
      <c r="AX141" s="2" t="s">
        <v>52</v>
      </c>
      <c r="AY141" s="2" t="s">
        <v>52</v>
      </c>
    </row>
    <row r="142" spans="1:51" ht="30" customHeight="1">
      <c r="A142" s="8" t="s">
        <v>703</v>
      </c>
      <c r="B142" s="8" t="s">
        <v>704</v>
      </c>
      <c r="C142" s="8" t="s">
        <v>450</v>
      </c>
      <c r="D142" s="9">
        <v>1</v>
      </c>
      <c r="E142" s="13">
        <f>TRUNC(SUMIF(V140:V142, RIGHTB(O142, 1), F140:F142)*U142, 2)</f>
        <v>33531</v>
      </c>
      <c r="F142" s="14">
        <f>TRUNC(E142*D142,1)</f>
        <v>33531</v>
      </c>
      <c r="G142" s="13">
        <v>0</v>
      </c>
      <c r="H142" s="14">
        <f>TRUNC(G142*D142,1)</f>
        <v>0</v>
      </c>
      <c r="I142" s="13">
        <v>0</v>
      </c>
      <c r="J142" s="14">
        <f>TRUNC(I142*D142,1)</f>
        <v>0</v>
      </c>
      <c r="K142" s="13">
        <f t="shared" si="38"/>
        <v>33531</v>
      </c>
      <c r="L142" s="14">
        <f t="shared" si="38"/>
        <v>33531</v>
      </c>
      <c r="M142" s="8" t="s">
        <v>52</v>
      </c>
      <c r="N142" s="2" t="s">
        <v>157</v>
      </c>
      <c r="O142" s="2" t="s">
        <v>647</v>
      </c>
      <c r="P142" s="2" t="s">
        <v>64</v>
      </c>
      <c r="Q142" s="2" t="s">
        <v>64</v>
      </c>
      <c r="R142" s="2" t="s">
        <v>64</v>
      </c>
      <c r="S142" s="3">
        <v>0</v>
      </c>
      <c r="T142" s="3">
        <v>0</v>
      </c>
      <c r="U142" s="3">
        <v>0.1</v>
      </c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2" t="s">
        <v>52</v>
      </c>
      <c r="AW142" s="2" t="s">
        <v>705</v>
      </c>
      <c r="AX142" s="2" t="s">
        <v>52</v>
      </c>
      <c r="AY142" s="2" t="s">
        <v>52</v>
      </c>
    </row>
    <row r="143" spans="1:51" ht="30" customHeight="1">
      <c r="A143" s="8" t="s">
        <v>519</v>
      </c>
      <c r="B143" s="8" t="s">
        <v>52</v>
      </c>
      <c r="C143" s="8" t="s">
        <v>52</v>
      </c>
      <c r="D143" s="9"/>
      <c r="E143" s="13"/>
      <c r="F143" s="14">
        <f>TRUNC(SUMIF(N140:N142, N139, F140:F142),0)</f>
        <v>368841</v>
      </c>
      <c r="G143" s="13"/>
      <c r="H143" s="14">
        <f>TRUNC(SUMIF(N140:N142, N139, H140:H142),0)</f>
        <v>0</v>
      </c>
      <c r="I143" s="13"/>
      <c r="J143" s="14">
        <f>TRUNC(SUMIF(N140:N142, N139, J140:J142),0)</f>
        <v>0</v>
      </c>
      <c r="K143" s="13"/>
      <c r="L143" s="14">
        <f>F143+H143+J143</f>
        <v>368841</v>
      </c>
      <c r="M143" s="8" t="s">
        <v>52</v>
      </c>
      <c r="N143" s="2" t="s">
        <v>81</v>
      </c>
      <c r="O143" s="2" t="s">
        <v>81</v>
      </c>
      <c r="P143" s="2" t="s">
        <v>52</v>
      </c>
      <c r="Q143" s="2" t="s">
        <v>52</v>
      </c>
      <c r="R143" s="2" t="s">
        <v>52</v>
      </c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2" t="s">
        <v>52</v>
      </c>
      <c r="AW143" s="2" t="s">
        <v>52</v>
      </c>
      <c r="AX143" s="2" t="s">
        <v>52</v>
      </c>
      <c r="AY143" s="2" t="s">
        <v>52</v>
      </c>
    </row>
    <row r="144" spans="1:51" ht="30" customHeight="1">
      <c r="A144" s="9"/>
      <c r="B144" s="9"/>
      <c r="C144" s="9"/>
      <c r="D144" s="9"/>
      <c r="E144" s="13"/>
      <c r="F144" s="14"/>
      <c r="G144" s="13"/>
      <c r="H144" s="14"/>
      <c r="I144" s="13"/>
      <c r="J144" s="14"/>
      <c r="K144" s="13"/>
      <c r="L144" s="14"/>
      <c r="M144" s="9"/>
    </row>
    <row r="145" spans="1:51" ht="30" customHeight="1">
      <c r="A145" s="43" t="s">
        <v>706</v>
      </c>
      <c r="B145" s="43"/>
      <c r="C145" s="43"/>
      <c r="D145" s="43"/>
      <c r="E145" s="44"/>
      <c r="F145" s="45"/>
      <c r="G145" s="44"/>
      <c r="H145" s="45"/>
      <c r="I145" s="44"/>
      <c r="J145" s="45"/>
      <c r="K145" s="44"/>
      <c r="L145" s="45"/>
      <c r="M145" s="43"/>
      <c r="N145" s="1" t="s">
        <v>162</v>
      </c>
    </row>
    <row r="146" spans="1:51" ht="30" customHeight="1">
      <c r="A146" s="8" t="s">
        <v>707</v>
      </c>
      <c r="B146" s="8" t="s">
        <v>708</v>
      </c>
      <c r="C146" s="8" t="s">
        <v>709</v>
      </c>
      <c r="D146" s="9">
        <v>6.6</v>
      </c>
      <c r="E146" s="13">
        <f>단가대비표!O68</f>
        <v>32700</v>
      </c>
      <c r="F146" s="14">
        <f>TRUNC(E146*D146,1)</f>
        <v>215820</v>
      </c>
      <c r="G146" s="13">
        <f>단가대비표!P68</f>
        <v>20000</v>
      </c>
      <c r="H146" s="14">
        <f>TRUNC(G146*D146,1)</f>
        <v>132000</v>
      </c>
      <c r="I146" s="13">
        <f>단가대비표!V68</f>
        <v>0</v>
      </c>
      <c r="J146" s="14">
        <f>TRUNC(I146*D146,1)</f>
        <v>0</v>
      </c>
      <c r="K146" s="13">
        <f t="shared" ref="K146:L150" si="39">TRUNC(E146+G146+I146,1)</f>
        <v>52700</v>
      </c>
      <c r="L146" s="14">
        <f t="shared" si="39"/>
        <v>347820</v>
      </c>
      <c r="M146" s="8" t="s">
        <v>710</v>
      </c>
      <c r="N146" s="2" t="s">
        <v>162</v>
      </c>
      <c r="O146" s="2" t="s">
        <v>711</v>
      </c>
      <c r="P146" s="2" t="s">
        <v>64</v>
      </c>
      <c r="Q146" s="2" t="s">
        <v>64</v>
      </c>
      <c r="R146" s="2" t="s">
        <v>63</v>
      </c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2" t="s">
        <v>52</v>
      </c>
      <c r="AW146" s="2" t="s">
        <v>712</v>
      </c>
      <c r="AX146" s="2" t="s">
        <v>52</v>
      </c>
      <c r="AY146" s="2" t="s">
        <v>52</v>
      </c>
    </row>
    <row r="147" spans="1:51" ht="30" customHeight="1">
      <c r="A147" s="8" t="s">
        <v>713</v>
      </c>
      <c r="B147" s="8" t="s">
        <v>708</v>
      </c>
      <c r="C147" s="8" t="s">
        <v>709</v>
      </c>
      <c r="D147" s="9">
        <v>3.9</v>
      </c>
      <c r="E147" s="13">
        <f>단가대비표!O69</f>
        <v>39500</v>
      </c>
      <c r="F147" s="14">
        <f>TRUNC(E147*D147,1)</f>
        <v>154050</v>
      </c>
      <c r="G147" s="13">
        <f>단가대비표!P69</f>
        <v>23700</v>
      </c>
      <c r="H147" s="14">
        <f>TRUNC(G147*D147,1)</f>
        <v>92430</v>
      </c>
      <c r="I147" s="13">
        <f>단가대비표!V69</f>
        <v>0</v>
      </c>
      <c r="J147" s="14">
        <f>TRUNC(I147*D147,1)</f>
        <v>0</v>
      </c>
      <c r="K147" s="13">
        <f t="shared" si="39"/>
        <v>63200</v>
      </c>
      <c r="L147" s="14">
        <f t="shared" si="39"/>
        <v>246480</v>
      </c>
      <c r="M147" s="8" t="s">
        <v>714</v>
      </c>
      <c r="N147" s="2" t="s">
        <v>162</v>
      </c>
      <c r="O147" s="2" t="s">
        <v>715</v>
      </c>
      <c r="P147" s="2" t="s">
        <v>64</v>
      </c>
      <c r="Q147" s="2" t="s">
        <v>64</v>
      </c>
      <c r="R147" s="2" t="s">
        <v>63</v>
      </c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2" t="s">
        <v>52</v>
      </c>
      <c r="AW147" s="2" t="s">
        <v>716</v>
      </c>
      <c r="AX147" s="2" t="s">
        <v>52</v>
      </c>
      <c r="AY147" s="2" t="s">
        <v>52</v>
      </c>
    </row>
    <row r="148" spans="1:51" ht="30" customHeight="1">
      <c r="A148" s="8" t="s">
        <v>717</v>
      </c>
      <c r="B148" s="8" t="s">
        <v>708</v>
      </c>
      <c r="C148" s="8" t="s">
        <v>709</v>
      </c>
      <c r="D148" s="9">
        <v>0.9</v>
      </c>
      <c r="E148" s="13">
        <f>단가대비표!O70</f>
        <v>34200</v>
      </c>
      <c r="F148" s="14">
        <f>TRUNC(E148*D148,1)</f>
        <v>30780</v>
      </c>
      <c r="G148" s="13">
        <f>단가대비표!P70</f>
        <v>20900</v>
      </c>
      <c r="H148" s="14">
        <f>TRUNC(G148*D148,1)</f>
        <v>18810</v>
      </c>
      <c r="I148" s="13">
        <f>단가대비표!V70</f>
        <v>0</v>
      </c>
      <c r="J148" s="14">
        <f>TRUNC(I148*D148,1)</f>
        <v>0</v>
      </c>
      <c r="K148" s="13">
        <f t="shared" si="39"/>
        <v>55100</v>
      </c>
      <c r="L148" s="14">
        <f t="shared" si="39"/>
        <v>49590</v>
      </c>
      <c r="M148" s="8" t="s">
        <v>718</v>
      </c>
      <c r="N148" s="2" t="s">
        <v>162</v>
      </c>
      <c r="O148" s="2" t="s">
        <v>719</v>
      </c>
      <c r="P148" s="2" t="s">
        <v>64</v>
      </c>
      <c r="Q148" s="2" t="s">
        <v>64</v>
      </c>
      <c r="R148" s="2" t="s">
        <v>63</v>
      </c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2" t="s">
        <v>52</v>
      </c>
      <c r="AW148" s="2" t="s">
        <v>720</v>
      </c>
      <c r="AX148" s="2" t="s">
        <v>52</v>
      </c>
      <c r="AY148" s="2" t="s">
        <v>52</v>
      </c>
    </row>
    <row r="149" spans="1:51" ht="30" customHeight="1">
      <c r="A149" s="8" t="s">
        <v>721</v>
      </c>
      <c r="B149" s="8" t="s">
        <v>722</v>
      </c>
      <c r="C149" s="8" t="s">
        <v>110</v>
      </c>
      <c r="D149" s="9">
        <v>1</v>
      </c>
      <c r="E149" s="13">
        <f>단가대비표!O37</f>
        <v>1000000</v>
      </c>
      <c r="F149" s="14">
        <f>TRUNC(E149*D149,1)</f>
        <v>1000000</v>
      </c>
      <c r="G149" s="13">
        <f>단가대비표!P37</f>
        <v>0</v>
      </c>
      <c r="H149" s="14">
        <f>TRUNC(G149*D149,1)</f>
        <v>0</v>
      </c>
      <c r="I149" s="13">
        <f>단가대비표!V37</f>
        <v>0</v>
      </c>
      <c r="J149" s="14">
        <f>TRUNC(I149*D149,1)</f>
        <v>0</v>
      </c>
      <c r="K149" s="13">
        <f t="shared" si="39"/>
        <v>1000000</v>
      </c>
      <c r="L149" s="14">
        <f t="shared" si="39"/>
        <v>1000000</v>
      </c>
      <c r="M149" s="8" t="s">
        <v>723</v>
      </c>
      <c r="N149" s="2" t="s">
        <v>162</v>
      </c>
      <c r="O149" s="2" t="s">
        <v>724</v>
      </c>
      <c r="P149" s="2" t="s">
        <v>64</v>
      </c>
      <c r="Q149" s="2" t="s">
        <v>64</v>
      </c>
      <c r="R149" s="2" t="s">
        <v>63</v>
      </c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2" t="s">
        <v>52</v>
      </c>
      <c r="AW149" s="2" t="s">
        <v>725</v>
      </c>
      <c r="AX149" s="2" t="s">
        <v>52</v>
      </c>
      <c r="AY149" s="2" t="s">
        <v>52</v>
      </c>
    </row>
    <row r="150" spans="1:51" ht="30" customHeight="1">
      <c r="A150" s="8" t="s">
        <v>726</v>
      </c>
      <c r="B150" s="8" t="s">
        <v>727</v>
      </c>
      <c r="C150" s="8" t="s">
        <v>478</v>
      </c>
      <c r="D150" s="9">
        <v>1</v>
      </c>
      <c r="E150" s="13">
        <f>단가대비표!O36</f>
        <v>333050</v>
      </c>
      <c r="F150" s="14">
        <f>TRUNC(E150*D150,1)</f>
        <v>333050</v>
      </c>
      <c r="G150" s="13">
        <f>단가대비표!P36</f>
        <v>0</v>
      </c>
      <c r="H150" s="14">
        <f>TRUNC(G150*D150,1)</f>
        <v>0</v>
      </c>
      <c r="I150" s="13">
        <f>단가대비표!V36</f>
        <v>0</v>
      </c>
      <c r="J150" s="14">
        <f>TRUNC(I150*D150,1)</f>
        <v>0</v>
      </c>
      <c r="K150" s="13">
        <f t="shared" si="39"/>
        <v>333050</v>
      </c>
      <c r="L150" s="14">
        <f t="shared" si="39"/>
        <v>333050</v>
      </c>
      <c r="M150" s="8" t="s">
        <v>728</v>
      </c>
      <c r="N150" s="2" t="s">
        <v>162</v>
      </c>
      <c r="O150" s="2" t="s">
        <v>729</v>
      </c>
      <c r="P150" s="2" t="s">
        <v>64</v>
      </c>
      <c r="Q150" s="2" t="s">
        <v>64</v>
      </c>
      <c r="R150" s="2" t="s">
        <v>63</v>
      </c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2" t="s">
        <v>52</v>
      </c>
      <c r="AW150" s="2" t="s">
        <v>730</v>
      </c>
      <c r="AX150" s="2" t="s">
        <v>52</v>
      </c>
      <c r="AY150" s="2" t="s">
        <v>52</v>
      </c>
    </row>
    <row r="151" spans="1:51" ht="30" customHeight="1">
      <c r="A151" s="8" t="s">
        <v>519</v>
      </c>
      <c r="B151" s="8" t="s">
        <v>52</v>
      </c>
      <c r="C151" s="8" t="s">
        <v>52</v>
      </c>
      <c r="D151" s="9"/>
      <c r="E151" s="13"/>
      <c r="F151" s="14">
        <f>TRUNC(SUMIF(N146:N150, N145, F146:F150),0)</f>
        <v>1733700</v>
      </c>
      <c r="G151" s="13"/>
      <c r="H151" s="14">
        <f>TRUNC(SUMIF(N146:N150, N145, H146:H150),0)</f>
        <v>243240</v>
      </c>
      <c r="I151" s="13"/>
      <c r="J151" s="14">
        <f>TRUNC(SUMIF(N146:N150, N145, J146:J150),0)</f>
        <v>0</v>
      </c>
      <c r="K151" s="13"/>
      <c r="L151" s="14">
        <f>F151+H151+J151</f>
        <v>1976940</v>
      </c>
      <c r="M151" s="8" t="s">
        <v>52</v>
      </c>
      <c r="N151" s="2" t="s">
        <v>81</v>
      </c>
      <c r="O151" s="2" t="s">
        <v>81</v>
      </c>
      <c r="P151" s="2" t="s">
        <v>52</v>
      </c>
      <c r="Q151" s="2" t="s">
        <v>52</v>
      </c>
      <c r="R151" s="2" t="s">
        <v>52</v>
      </c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2" t="s">
        <v>52</v>
      </c>
      <c r="AW151" s="2" t="s">
        <v>52</v>
      </c>
      <c r="AX151" s="2" t="s">
        <v>52</v>
      </c>
      <c r="AY151" s="2" t="s">
        <v>52</v>
      </c>
    </row>
    <row r="152" spans="1:51" ht="30" customHeight="1">
      <c r="A152" s="9"/>
      <c r="B152" s="9"/>
      <c r="C152" s="9"/>
      <c r="D152" s="9"/>
      <c r="E152" s="13"/>
      <c r="F152" s="14"/>
      <c r="G152" s="13"/>
      <c r="H152" s="14"/>
      <c r="I152" s="13"/>
      <c r="J152" s="14"/>
      <c r="K152" s="13"/>
      <c r="L152" s="14"/>
      <c r="M152" s="9"/>
    </row>
    <row r="153" spans="1:51" ht="30" customHeight="1">
      <c r="A153" s="43" t="s">
        <v>731</v>
      </c>
      <c r="B153" s="43"/>
      <c r="C153" s="43"/>
      <c r="D153" s="43"/>
      <c r="E153" s="44"/>
      <c r="F153" s="45"/>
      <c r="G153" s="44"/>
      <c r="H153" s="45"/>
      <c r="I153" s="44"/>
      <c r="J153" s="45"/>
      <c r="K153" s="44"/>
      <c r="L153" s="45"/>
      <c r="M153" s="43"/>
      <c r="N153" s="1" t="s">
        <v>167</v>
      </c>
    </row>
    <row r="154" spans="1:51" ht="30" customHeight="1">
      <c r="A154" s="8" t="s">
        <v>707</v>
      </c>
      <c r="B154" s="8" t="s">
        <v>708</v>
      </c>
      <c r="C154" s="8" t="s">
        <v>709</v>
      </c>
      <c r="D154" s="9">
        <v>17.600000000000001</v>
      </c>
      <c r="E154" s="13">
        <f>단가대비표!O68</f>
        <v>32700</v>
      </c>
      <c r="F154" s="14">
        <f>TRUNC(E154*D154,1)</f>
        <v>575520</v>
      </c>
      <c r="G154" s="13">
        <f>단가대비표!P68</f>
        <v>20000</v>
      </c>
      <c r="H154" s="14">
        <f>TRUNC(G154*D154,1)</f>
        <v>352000</v>
      </c>
      <c r="I154" s="13">
        <f>단가대비표!V68</f>
        <v>0</v>
      </c>
      <c r="J154" s="14">
        <f>TRUNC(I154*D154,1)</f>
        <v>0</v>
      </c>
      <c r="K154" s="13">
        <f t="shared" ref="K154:L156" si="40">TRUNC(E154+G154+I154,1)</f>
        <v>52700</v>
      </c>
      <c r="L154" s="14">
        <f t="shared" si="40"/>
        <v>927520</v>
      </c>
      <c r="M154" s="8" t="s">
        <v>710</v>
      </c>
      <c r="N154" s="2" t="s">
        <v>167</v>
      </c>
      <c r="O154" s="2" t="s">
        <v>711</v>
      </c>
      <c r="P154" s="2" t="s">
        <v>64</v>
      </c>
      <c r="Q154" s="2" t="s">
        <v>64</v>
      </c>
      <c r="R154" s="2" t="s">
        <v>63</v>
      </c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2" t="s">
        <v>52</v>
      </c>
      <c r="AW154" s="2" t="s">
        <v>732</v>
      </c>
      <c r="AX154" s="2" t="s">
        <v>52</v>
      </c>
      <c r="AY154" s="2" t="s">
        <v>52</v>
      </c>
    </row>
    <row r="155" spans="1:51" ht="30" customHeight="1">
      <c r="A155" s="8" t="s">
        <v>713</v>
      </c>
      <c r="B155" s="8" t="s">
        <v>708</v>
      </c>
      <c r="C155" s="8" t="s">
        <v>709</v>
      </c>
      <c r="D155" s="9">
        <v>34.799999999999997</v>
      </c>
      <c r="E155" s="13">
        <f>단가대비표!O69</f>
        <v>39500</v>
      </c>
      <c r="F155" s="14">
        <f>TRUNC(E155*D155,1)</f>
        <v>1374600</v>
      </c>
      <c r="G155" s="13">
        <f>단가대비표!P69</f>
        <v>23700</v>
      </c>
      <c r="H155" s="14">
        <f>TRUNC(G155*D155,1)</f>
        <v>824760</v>
      </c>
      <c r="I155" s="13">
        <f>단가대비표!V69</f>
        <v>0</v>
      </c>
      <c r="J155" s="14">
        <f>TRUNC(I155*D155,1)</f>
        <v>0</v>
      </c>
      <c r="K155" s="13">
        <f t="shared" si="40"/>
        <v>63200</v>
      </c>
      <c r="L155" s="14">
        <f t="shared" si="40"/>
        <v>2199360</v>
      </c>
      <c r="M155" s="8" t="s">
        <v>714</v>
      </c>
      <c r="N155" s="2" t="s">
        <v>167</v>
      </c>
      <c r="O155" s="2" t="s">
        <v>715</v>
      </c>
      <c r="P155" s="2" t="s">
        <v>64</v>
      </c>
      <c r="Q155" s="2" t="s">
        <v>64</v>
      </c>
      <c r="R155" s="2" t="s">
        <v>63</v>
      </c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2" t="s">
        <v>52</v>
      </c>
      <c r="AW155" s="2" t="s">
        <v>733</v>
      </c>
      <c r="AX155" s="2" t="s">
        <v>52</v>
      </c>
      <c r="AY155" s="2" t="s">
        <v>52</v>
      </c>
    </row>
    <row r="156" spans="1:51" ht="30" customHeight="1">
      <c r="A156" s="8" t="s">
        <v>717</v>
      </c>
      <c r="B156" s="8" t="s">
        <v>708</v>
      </c>
      <c r="C156" s="8" t="s">
        <v>709</v>
      </c>
      <c r="D156" s="9">
        <v>17.600000000000001</v>
      </c>
      <c r="E156" s="13">
        <f>단가대비표!O70</f>
        <v>34200</v>
      </c>
      <c r="F156" s="14">
        <f>TRUNC(E156*D156,1)</f>
        <v>601920</v>
      </c>
      <c r="G156" s="13">
        <f>단가대비표!P70</f>
        <v>20900</v>
      </c>
      <c r="H156" s="14">
        <f>TRUNC(G156*D156,1)</f>
        <v>367840</v>
      </c>
      <c r="I156" s="13">
        <f>단가대비표!V70</f>
        <v>0</v>
      </c>
      <c r="J156" s="14">
        <f>TRUNC(I156*D156,1)</f>
        <v>0</v>
      </c>
      <c r="K156" s="13">
        <f t="shared" si="40"/>
        <v>55100</v>
      </c>
      <c r="L156" s="14">
        <f t="shared" si="40"/>
        <v>969760</v>
      </c>
      <c r="M156" s="8" t="s">
        <v>718</v>
      </c>
      <c r="N156" s="2" t="s">
        <v>167</v>
      </c>
      <c r="O156" s="2" t="s">
        <v>719</v>
      </c>
      <c r="P156" s="2" t="s">
        <v>64</v>
      </c>
      <c r="Q156" s="2" t="s">
        <v>64</v>
      </c>
      <c r="R156" s="2" t="s">
        <v>63</v>
      </c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2" t="s">
        <v>52</v>
      </c>
      <c r="AW156" s="2" t="s">
        <v>734</v>
      </c>
      <c r="AX156" s="2" t="s">
        <v>52</v>
      </c>
      <c r="AY156" s="2" t="s">
        <v>52</v>
      </c>
    </row>
    <row r="157" spans="1:51" ht="30" customHeight="1">
      <c r="A157" s="8" t="s">
        <v>519</v>
      </c>
      <c r="B157" s="8" t="s">
        <v>52</v>
      </c>
      <c r="C157" s="8" t="s">
        <v>52</v>
      </c>
      <c r="D157" s="9"/>
      <c r="E157" s="13"/>
      <c r="F157" s="14">
        <f>TRUNC(SUMIF(N154:N156, N153, F154:F156),0)</f>
        <v>2552040</v>
      </c>
      <c r="G157" s="13"/>
      <c r="H157" s="14">
        <f>TRUNC(SUMIF(N154:N156, N153, H154:H156),0)</f>
        <v>1544600</v>
      </c>
      <c r="I157" s="13"/>
      <c r="J157" s="14">
        <f>TRUNC(SUMIF(N154:N156, N153, J154:J156),0)</f>
        <v>0</v>
      </c>
      <c r="K157" s="13"/>
      <c r="L157" s="14">
        <f>F157+H157+J157</f>
        <v>4096640</v>
      </c>
      <c r="M157" s="8" t="s">
        <v>52</v>
      </c>
      <c r="N157" s="2" t="s">
        <v>81</v>
      </c>
      <c r="O157" s="2" t="s">
        <v>81</v>
      </c>
      <c r="P157" s="2" t="s">
        <v>52</v>
      </c>
      <c r="Q157" s="2" t="s">
        <v>52</v>
      </c>
      <c r="R157" s="2" t="s">
        <v>52</v>
      </c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2" t="s">
        <v>52</v>
      </c>
      <c r="AW157" s="2" t="s">
        <v>52</v>
      </c>
      <c r="AX157" s="2" t="s">
        <v>52</v>
      </c>
      <c r="AY157" s="2" t="s">
        <v>52</v>
      </c>
    </row>
    <row r="158" spans="1:51" ht="30" customHeight="1">
      <c r="A158" s="9"/>
      <c r="B158" s="9"/>
      <c r="C158" s="9"/>
      <c r="D158" s="9"/>
      <c r="E158" s="13"/>
      <c r="F158" s="14"/>
      <c r="G158" s="13"/>
      <c r="H158" s="14"/>
      <c r="I158" s="13"/>
      <c r="J158" s="14"/>
      <c r="K158" s="13"/>
      <c r="L158" s="14"/>
      <c r="M158" s="9"/>
    </row>
    <row r="159" spans="1:51" ht="30" customHeight="1">
      <c r="A159" s="43" t="s">
        <v>735</v>
      </c>
      <c r="B159" s="43"/>
      <c r="C159" s="43"/>
      <c r="D159" s="43"/>
      <c r="E159" s="44"/>
      <c r="F159" s="45"/>
      <c r="G159" s="44"/>
      <c r="H159" s="45"/>
      <c r="I159" s="44"/>
      <c r="J159" s="45"/>
      <c r="K159" s="44"/>
      <c r="L159" s="45"/>
      <c r="M159" s="43"/>
      <c r="N159" s="1" t="s">
        <v>184</v>
      </c>
    </row>
    <row r="160" spans="1:51" ht="30" customHeight="1">
      <c r="A160" s="8" t="s">
        <v>737</v>
      </c>
      <c r="B160" s="8" t="s">
        <v>738</v>
      </c>
      <c r="C160" s="8" t="s">
        <v>541</v>
      </c>
      <c r="D160" s="9">
        <v>1.0999999999999999E-2</v>
      </c>
      <c r="E160" s="13">
        <f>단가대비표!O80</f>
        <v>0</v>
      </c>
      <c r="F160" s="14">
        <f>TRUNC(E160*D160,1)</f>
        <v>0</v>
      </c>
      <c r="G160" s="13">
        <f>단가대비표!P80</f>
        <v>187530</v>
      </c>
      <c r="H160" s="14">
        <f>TRUNC(G160*D160,1)</f>
        <v>2062.8000000000002</v>
      </c>
      <c r="I160" s="13">
        <f>단가대비표!V80</f>
        <v>0</v>
      </c>
      <c r="J160" s="14">
        <f>TRUNC(I160*D160,1)</f>
        <v>0</v>
      </c>
      <c r="K160" s="13">
        <f>TRUNC(E160+G160+I160,1)</f>
        <v>187530</v>
      </c>
      <c r="L160" s="14">
        <f>TRUNC(F160+H160+J160,1)</f>
        <v>2062.8000000000002</v>
      </c>
      <c r="M160" s="8" t="s">
        <v>739</v>
      </c>
      <c r="N160" s="2" t="s">
        <v>184</v>
      </c>
      <c r="O160" s="2" t="s">
        <v>740</v>
      </c>
      <c r="P160" s="2" t="s">
        <v>64</v>
      </c>
      <c r="Q160" s="2" t="s">
        <v>64</v>
      </c>
      <c r="R160" s="2" t="s">
        <v>63</v>
      </c>
      <c r="S160" s="3"/>
      <c r="T160" s="3"/>
      <c r="U160" s="3"/>
      <c r="V160" s="3">
        <v>1</v>
      </c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2" t="s">
        <v>52</v>
      </c>
      <c r="AW160" s="2" t="s">
        <v>741</v>
      </c>
      <c r="AX160" s="2" t="s">
        <v>52</v>
      </c>
      <c r="AY160" s="2" t="s">
        <v>52</v>
      </c>
    </row>
    <row r="161" spans="1:51" ht="30" customHeight="1">
      <c r="A161" s="8" t="s">
        <v>742</v>
      </c>
      <c r="B161" s="8" t="s">
        <v>743</v>
      </c>
      <c r="C161" s="8" t="s">
        <v>450</v>
      </c>
      <c r="D161" s="9">
        <v>1</v>
      </c>
      <c r="E161" s="13">
        <v>0</v>
      </c>
      <c r="F161" s="14">
        <f>TRUNC(E161*D161,1)</f>
        <v>0</v>
      </c>
      <c r="G161" s="13">
        <v>0</v>
      </c>
      <c r="H161" s="14">
        <f>TRUNC(G161*D161,1)</f>
        <v>0</v>
      </c>
      <c r="I161" s="13">
        <f>TRUNC(SUMIF(V160:V161, RIGHTB(O161, 1), H160:H161)*U161, 2)</f>
        <v>41.25</v>
      </c>
      <c r="J161" s="14">
        <f>TRUNC(I161*D161,1)</f>
        <v>41.2</v>
      </c>
      <c r="K161" s="13">
        <f>TRUNC(E161+G161+I161,1)</f>
        <v>41.2</v>
      </c>
      <c r="L161" s="14">
        <f>TRUNC(F161+H161+J161,1)</f>
        <v>41.2</v>
      </c>
      <c r="M161" s="8" t="s">
        <v>52</v>
      </c>
      <c r="N161" s="2" t="s">
        <v>184</v>
      </c>
      <c r="O161" s="2" t="s">
        <v>647</v>
      </c>
      <c r="P161" s="2" t="s">
        <v>64</v>
      </c>
      <c r="Q161" s="2" t="s">
        <v>64</v>
      </c>
      <c r="R161" s="2" t="s">
        <v>64</v>
      </c>
      <c r="S161" s="3">
        <v>1</v>
      </c>
      <c r="T161" s="3">
        <v>2</v>
      </c>
      <c r="U161" s="3">
        <v>0.02</v>
      </c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2" t="s">
        <v>52</v>
      </c>
      <c r="AW161" s="2" t="s">
        <v>744</v>
      </c>
      <c r="AX161" s="2" t="s">
        <v>52</v>
      </c>
      <c r="AY161" s="2" t="s">
        <v>52</v>
      </c>
    </row>
    <row r="162" spans="1:51" ht="30" customHeight="1">
      <c r="A162" s="8" t="s">
        <v>519</v>
      </c>
      <c r="B162" s="8" t="s">
        <v>52</v>
      </c>
      <c r="C162" s="8" t="s">
        <v>52</v>
      </c>
      <c r="D162" s="9"/>
      <c r="E162" s="13"/>
      <c r="F162" s="14">
        <f>TRUNC(SUMIF(N160:N161, N159, F160:F161),0)</f>
        <v>0</v>
      </c>
      <c r="G162" s="13"/>
      <c r="H162" s="14">
        <f>TRUNC(SUMIF(N160:N161, N159, H160:H161),0)</f>
        <v>2062</v>
      </c>
      <c r="I162" s="13"/>
      <c r="J162" s="14">
        <f>TRUNC(SUMIF(N160:N161, N159, J160:J161),0)</f>
        <v>41</v>
      </c>
      <c r="K162" s="13"/>
      <c r="L162" s="14">
        <f>F162+H162+J162</f>
        <v>2103</v>
      </c>
      <c r="M162" s="8" t="s">
        <v>52</v>
      </c>
      <c r="N162" s="2" t="s">
        <v>81</v>
      </c>
      <c r="O162" s="2" t="s">
        <v>81</v>
      </c>
      <c r="P162" s="2" t="s">
        <v>52</v>
      </c>
      <c r="Q162" s="2" t="s">
        <v>52</v>
      </c>
      <c r="R162" s="2" t="s">
        <v>52</v>
      </c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2" t="s">
        <v>52</v>
      </c>
      <c r="AW162" s="2" t="s">
        <v>52</v>
      </c>
      <c r="AX162" s="2" t="s">
        <v>52</v>
      </c>
      <c r="AY162" s="2" t="s">
        <v>52</v>
      </c>
    </row>
    <row r="163" spans="1:51" ht="30" customHeight="1">
      <c r="A163" s="9"/>
      <c r="B163" s="9"/>
      <c r="C163" s="9"/>
      <c r="D163" s="9"/>
      <c r="E163" s="13"/>
      <c r="F163" s="14"/>
      <c r="G163" s="13"/>
      <c r="H163" s="14"/>
      <c r="I163" s="13"/>
      <c r="J163" s="14"/>
      <c r="K163" s="13"/>
      <c r="L163" s="14"/>
      <c r="M163" s="9"/>
    </row>
    <row r="164" spans="1:51" ht="30" customHeight="1">
      <c r="A164" s="43" t="s">
        <v>745</v>
      </c>
      <c r="B164" s="43"/>
      <c r="C164" s="43"/>
      <c r="D164" s="43"/>
      <c r="E164" s="44"/>
      <c r="F164" s="45"/>
      <c r="G164" s="44"/>
      <c r="H164" s="45"/>
      <c r="I164" s="44"/>
      <c r="J164" s="45"/>
      <c r="K164" s="44"/>
      <c r="L164" s="45"/>
      <c r="M164" s="43"/>
      <c r="N164" s="1" t="s">
        <v>189</v>
      </c>
    </row>
    <row r="165" spans="1:51" ht="30" customHeight="1">
      <c r="A165" s="8" t="s">
        <v>747</v>
      </c>
      <c r="B165" s="8" t="s">
        <v>748</v>
      </c>
      <c r="C165" s="8" t="s">
        <v>749</v>
      </c>
      <c r="D165" s="9">
        <v>0.06</v>
      </c>
      <c r="E165" s="13">
        <f>단가대비표!O59</f>
        <v>9433</v>
      </c>
      <c r="F165" s="14">
        <f>TRUNC(E165*D165,1)</f>
        <v>565.9</v>
      </c>
      <c r="G165" s="13">
        <f>단가대비표!P59</f>
        <v>0</v>
      </c>
      <c r="H165" s="14">
        <f>TRUNC(G165*D165,1)</f>
        <v>0</v>
      </c>
      <c r="I165" s="13">
        <f>단가대비표!V59</f>
        <v>0</v>
      </c>
      <c r="J165" s="14">
        <f>TRUNC(I165*D165,1)</f>
        <v>0</v>
      </c>
      <c r="K165" s="13">
        <f>TRUNC(E165+G165+I165,1)</f>
        <v>9433</v>
      </c>
      <c r="L165" s="14">
        <f>TRUNC(F165+H165+J165,1)</f>
        <v>565.9</v>
      </c>
      <c r="M165" s="8" t="s">
        <v>750</v>
      </c>
      <c r="N165" s="2" t="s">
        <v>189</v>
      </c>
      <c r="O165" s="2" t="s">
        <v>751</v>
      </c>
      <c r="P165" s="2" t="s">
        <v>64</v>
      </c>
      <c r="Q165" s="2" t="s">
        <v>64</v>
      </c>
      <c r="R165" s="2" t="s">
        <v>63</v>
      </c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2" t="s">
        <v>52</v>
      </c>
      <c r="AW165" s="2" t="s">
        <v>752</v>
      </c>
      <c r="AX165" s="2" t="s">
        <v>52</v>
      </c>
      <c r="AY165" s="2" t="s">
        <v>52</v>
      </c>
    </row>
    <row r="166" spans="1:51" ht="30" customHeight="1">
      <c r="A166" s="8" t="s">
        <v>753</v>
      </c>
      <c r="B166" s="8" t="s">
        <v>754</v>
      </c>
      <c r="C166" s="8" t="s">
        <v>86</v>
      </c>
      <c r="D166" s="9">
        <v>1</v>
      </c>
      <c r="E166" s="13">
        <f>일위대가목록!E63</f>
        <v>0</v>
      </c>
      <c r="F166" s="14">
        <f>TRUNC(E166*D166,1)</f>
        <v>0</v>
      </c>
      <c r="G166" s="13">
        <f>일위대가목록!F63</f>
        <v>4197</v>
      </c>
      <c r="H166" s="14">
        <f>TRUNC(G166*D166,1)</f>
        <v>4197</v>
      </c>
      <c r="I166" s="13">
        <f>일위대가목록!G63</f>
        <v>0</v>
      </c>
      <c r="J166" s="14">
        <f>TRUNC(I166*D166,1)</f>
        <v>0</v>
      </c>
      <c r="K166" s="13">
        <f>TRUNC(E166+G166+I166,1)</f>
        <v>4197</v>
      </c>
      <c r="L166" s="14">
        <f>TRUNC(F166+H166+J166,1)</f>
        <v>4197</v>
      </c>
      <c r="M166" s="8" t="s">
        <v>755</v>
      </c>
      <c r="N166" s="2" t="s">
        <v>189</v>
      </c>
      <c r="O166" s="2" t="s">
        <v>756</v>
      </c>
      <c r="P166" s="2" t="s">
        <v>63</v>
      </c>
      <c r="Q166" s="2" t="s">
        <v>64</v>
      </c>
      <c r="R166" s="2" t="s">
        <v>64</v>
      </c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2" t="s">
        <v>52</v>
      </c>
      <c r="AW166" s="2" t="s">
        <v>757</v>
      </c>
      <c r="AX166" s="2" t="s">
        <v>52</v>
      </c>
      <c r="AY166" s="2" t="s">
        <v>52</v>
      </c>
    </row>
    <row r="167" spans="1:51" ht="30" customHeight="1">
      <c r="A167" s="8" t="s">
        <v>519</v>
      </c>
      <c r="B167" s="8" t="s">
        <v>52</v>
      </c>
      <c r="C167" s="8" t="s">
        <v>52</v>
      </c>
      <c r="D167" s="9"/>
      <c r="E167" s="13"/>
      <c r="F167" s="14">
        <f>TRUNC(SUMIF(N165:N166, N164, F165:F166),0)</f>
        <v>565</v>
      </c>
      <c r="G167" s="13"/>
      <c r="H167" s="14">
        <f>TRUNC(SUMIF(N165:N166, N164, H165:H166),0)</f>
        <v>4197</v>
      </c>
      <c r="I167" s="13"/>
      <c r="J167" s="14">
        <f>TRUNC(SUMIF(N165:N166, N164, J165:J166),0)</f>
        <v>0</v>
      </c>
      <c r="K167" s="13"/>
      <c r="L167" s="14">
        <f>F167+H167+J167</f>
        <v>4762</v>
      </c>
      <c r="M167" s="8" t="s">
        <v>52</v>
      </c>
      <c r="N167" s="2" t="s">
        <v>81</v>
      </c>
      <c r="O167" s="2" t="s">
        <v>81</v>
      </c>
      <c r="P167" s="2" t="s">
        <v>52</v>
      </c>
      <c r="Q167" s="2" t="s">
        <v>52</v>
      </c>
      <c r="R167" s="2" t="s">
        <v>52</v>
      </c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2" t="s">
        <v>52</v>
      </c>
      <c r="AW167" s="2" t="s">
        <v>52</v>
      </c>
      <c r="AX167" s="2" t="s">
        <v>52</v>
      </c>
      <c r="AY167" s="2" t="s">
        <v>52</v>
      </c>
    </row>
    <row r="168" spans="1:51" ht="30" customHeight="1">
      <c r="A168" s="9"/>
      <c r="B168" s="9"/>
      <c r="C168" s="9"/>
      <c r="D168" s="9"/>
      <c r="E168" s="13"/>
      <c r="F168" s="14"/>
      <c r="G168" s="13"/>
      <c r="H168" s="14"/>
      <c r="I168" s="13"/>
      <c r="J168" s="14"/>
      <c r="K168" s="13"/>
      <c r="L168" s="14"/>
      <c r="M168" s="9"/>
    </row>
    <row r="169" spans="1:51" ht="30" customHeight="1">
      <c r="A169" s="43" t="s">
        <v>758</v>
      </c>
      <c r="B169" s="43"/>
      <c r="C169" s="43"/>
      <c r="D169" s="43"/>
      <c r="E169" s="44"/>
      <c r="F169" s="45"/>
      <c r="G169" s="44"/>
      <c r="H169" s="45"/>
      <c r="I169" s="44"/>
      <c r="J169" s="45"/>
      <c r="K169" s="44"/>
      <c r="L169" s="45"/>
      <c r="M169" s="43"/>
      <c r="N169" s="1" t="s">
        <v>194</v>
      </c>
    </row>
    <row r="170" spans="1:51" ht="30" customHeight="1">
      <c r="A170" s="8" t="s">
        <v>759</v>
      </c>
      <c r="B170" s="8" t="s">
        <v>760</v>
      </c>
      <c r="C170" s="8" t="s">
        <v>761</v>
      </c>
      <c r="D170" s="9">
        <v>7.6499999999999997E-3</v>
      </c>
      <c r="E170" s="13">
        <f>단가대비표!O18</f>
        <v>250000</v>
      </c>
      <c r="F170" s="14">
        <f>TRUNC(E170*D170,1)</f>
        <v>1912.5</v>
      </c>
      <c r="G170" s="13">
        <f>단가대비표!P18</f>
        <v>0</v>
      </c>
      <c r="H170" s="14">
        <f>TRUNC(G170*D170,1)</f>
        <v>0</v>
      </c>
      <c r="I170" s="13">
        <f>단가대비표!V18</f>
        <v>0</v>
      </c>
      <c r="J170" s="14">
        <f>TRUNC(I170*D170,1)</f>
        <v>0</v>
      </c>
      <c r="K170" s="13">
        <f>TRUNC(E170+G170+I170,1)</f>
        <v>250000</v>
      </c>
      <c r="L170" s="14">
        <f>TRUNC(F170+H170+J170,1)</f>
        <v>1912.5</v>
      </c>
      <c r="M170" s="8" t="s">
        <v>762</v>
      </c>
      <c r="N170" s="2" t="s">
        <v>194</v>
      </c>
      <c r="O170" s="2" t="s">
        <v>763</v>
      </c>
      <c r="P170" s="2" t="s">
        <v>64</v>
      </c>
      <c r="Q170" s="2" t="s">
        <v>64</v>
      </c>
      <c r="R170" s="2" t="s">
        <v>63</v>
      </c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2" t="s">
        <v>52</v>
      </c>
      <c r="AW170" s="2" t="s">
        <v>764</v>
      </c>
      <c r="AX170" s="2" t="s">
        <v>52</v>
      </c>
      <c r="AY170" s="2" t="s">
        <v>52</v>
      </c>
    </row>
    <row r="171" spans="1:51" ht="30" customHeight="1">
      <c r="A171" s="8" t="s">
        <v>519</v>
      </c>
      <c r="B171" s="8" t="s">
        <v>52</v>
      </c>
      <c r="C171" s="8" t="s">
        <v>52</v>
      </c>
      <c r="D171" s="9"/>
      <c r="E171" s="13"/>
      <c r="F171" s="14">
        <f>TRUNC(SUMIF(N170:N170, N169, F170:F170),0)</f>
        <v>1912</v>
      </c>
      <c r="G171" s="13"/>
      <c r="H171" s="14">
        <f>TRUNC(SUMIF(N170:N170, N169, H170:H170),0)</f>
        <v>0</v>
      </c>
      <c r="I171" s="13"/>
      <c r="J171" s="14">
        <f>TRUNC(SUMIF(N170:N170, N169, J170:J170),0)</f>
        <v>0</v>
      </c>
      <c r="K171" s="13"/>
      <c r="L171" s="14">
        <f>F171+H171+J171</f>
        <v>1912</v>
      </c>
      <c r="M171" s="8" t="s">
        <v>52</v>
      </c>
      <c r="N171" s="2" t="s">
        <v>81</v>
      </c>
      <c r="O171" s="2" t="s">
        <v>81</v>
      </c>
      <c r="P171" s="2" t="s">
        <v>52</v>
      </c>
      <c r="Q171" s="2" t="s">
        <v>52</v>
      </c>
      <c r="R171" s="2" t="s">
        <v>52</v>
      </c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2" t="s">
        <v>52</v>
      </c>
      <c r="AW171" s="2" t="s">
        <v>52</v>
      </c>
      <c r="AX171" s="2" t="s">
        <v>52</v>
      </c>
      <c r="AY171" s="2" t="s">
        <v>52</v>
      </c>
    </row>
    <row r="172" spans="1:51" ht="30" customHeight="1">
      <c r="A172" s="9"/>
      <c r="B172" s="9"/>
      <c r="C172" s="9"/>
      <c r="D172" s="9"/>
      <c r="E172" s="13"/>
      <c r="F172" s="14"/>
      <c r="G172" s="13"/>
      <c r="H172" s="14"/>
      <c r="I172" s="13"/>
      <c r="J172" s="14"/>
      <c r="K172" s="13"/>
      <c r="L172" s="14"/>
      <c r="M172" s="9"/>
    </row>
    <row r="173" spans="1:51" ht="30" customHeight="1">
      <c r="A173" s="43" t="s">
        <v>765</v>
      </c>
      <c r="B173" s="43"/>
      <c r="C173" s="43"/>
      <c r="D173" s="43"/>
      <c r="E173" s="44"/>
      <c r="F173" s="45"/>
      <c r="G173" s="44"/>
      <c r="H173" s="45"/>
      <c r="I173" s="44"/>
      <c r="J173" s="45"/>
      <c r="K173" s="44"/>
      <c r="L173" s="45"/>
      <c r="M173" s="43"/>
      <c r="N173" s="1" t="s">
        <v>209</v>
      </c>
    </row>
    <row r="174" spans="1:51" ht="30" customHeight="1">
      <c r="A174" s="8" t="s">
        <v>767</v>
      </c>
      <c r="B174" s="8" t="s">
        <v>738</v>
      </c>
      <c r="C174" s="8" t="s">
        <v>541</v>
      </c>
      <c r="D174" s="9">
        <v>0.13600000000000001</v>
      </c>
      <c r="E174" s="13">
        <f>단가대비표!O81</f>
        <v>0</v>
      </c>
      <c r="F174" s="14">
        <f>TRUNC(E174*D174,1)</f>
        <v>0</v>
      </c>
      <c r="G174" s="13">
        <f>단가대비표!P81</f>
        <v>181240</v>
      </c>
      <c r="H174" s="14">
        <f>TRUNC(G174*D174,1)</f>
        <v>24648.6</v>
      </c>
      <c r="I174" s="13">
        <f>단가대비표!V81</f>
        <v>0</v>
      </c>
      <c r="J174" s="14">
        <f>TRUNC(I174*D174,1)</f>
        <v>0</v>
      </c>
      <c r="K174" s="13">
        <f>TRUNC(E174+G174+I174,1)</f>
        <v>181240</v>
      </c>
      <c r="L174" s="14">
        <f>TRUNC(F174+H174+J174,1)</f>
        <v>24648.6</v>
      </c>
      <c r="M174" s="8" t="s">
        <v>768</v>
      </c>
      <c r="N174" s="2" t="s">
        <v>209</v>
      </c>
      <c r="O174" s="2" t="s">
        <v>769</v>
      </c>
      <c r="P174" s="2" t="s">
        <v>64</v>
      </c>
      <c r="Q174" s="2" t="s">
        <v>64</v>
      </c>
      <c r="R174" s="2" t="s">
        <v>63</v>
      </c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2" t="s">
        <v>52</v>
      </c>
      <c r="AW174" s="2" t="s">
        <v>770</v>
      </c>
      <c r="AX174" s="2" t="s">
        <v>52</v>
      </c>
      <c r="AY174" s="2" t="s">
        <v>52</v>
      </c>
    </row>
    <row r="175" spans="1:51" ht="30" customHeight="1">
      <c r="A175" s="8" t="s">
        <v>519</v>
      </c>
      <c r="B175" s="8" t="s">
        <v>52</v>
      </c>
      <c r="C175" s="8" t="s">
        <v>52</v>
      </c>
      <c r="D175" s="9"/>
      <c r="E175" s="13"/>
      <c r="F175" s="14">
        <f>TRUNC(SUMIF(N174:N174, N173, F174:F174),0)</f>
        <v>0</v>
      </c>
      <c r="G175" s="13"/>
      <c r="H175" s="14">
        <f>TRUNC(SUMIF(N174:N174, N173, H174:H174),0)</f>
        <v>24648</v>
      </c>
      <c r="I175" s="13"/>
      <c r="J175" s="14">
        <f>TRUNC(SUMIF(N174:N174, N173, J174:J174),0)</f>
        <v>0</v>
      </c>
      <c r="K175" s="13"/>
      <c r="L175" s="14">
        <f>F175+H175+J175</f>
        <v>24648</v>
      </c>
      <c r="M175" s="8" t="s">
        <v>52</v>
      </c>
      <c r="N175" s="2" t="s">
        <v>81</v>
      </c>
      <c r="O175" s="2" t="s">
        <v>81</v>
      </c>
      <c r="P175" s="2" t="s">
        <v>52</v>
      </c>
      <c r="Q175" s="2" t="s">
        <v>52</v>
      </c>
      <c r="R175" s="2" t="s">
        <v>52</v>
      </c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2" t="s">
        <v>52</v>
      </c>
      <c r="AW175" s="2" t="s">
        <v>52</v>
      </c>
      <c r="AX175" s="2" t="s">
        <v>52</v>
      </c>
      <c r="AY175" s="2" t="s">
        <v>52</v>
      </c>
    </row>
    <row r="176" spans="1:51" ht="30" customHeight="1">
      <c r="A176" s="9"/>
      <c r="B176" s="9"/>
      <c r="C176" s="9"/>
      <c r="D176" s="9"/>
      <c r="E176" s="13"/>
      <c r="F176" s="14"/>
      <c r="G176" s="13"/>
      <c r="H176" s="14"/>
      <c r="I176" s="13"/>
      <c r="J176" s="14"/>
      <c r="K176" s="13"/>
      <c r="L176" s="14"/>
      <c r="M176" s="9"/>
    </row>
    <row r="177" spans="1:51" ht="30" customHeight="1">
      <c r="A177" s="43" t="s">
        <v>771</v>
      </c>
      <c r="B177" s="43"/>
      <c r="C177" s="43"/>
      <c r="D177" s="43"/>
      <c r="E177" s="44"/>
      <c r="F177" s="45"/>
      <c r="G177" s="44"/>
      <c r="H177" s="45"/>
      <c r="I177" s="44"/>
      <c r="J177" s="45"/>
      <c r="K177" s="44"/>
      <c r="L177" s="45"/>
      <c r="M177" s="43"/>
      <c r="N177" s="1" t="s">
        <v>214</v>
      </c>
    </row>
    <row r="178" spans="1:51" ht="30" customHeight="1">
      <c r="A178" s="8" t="s">
        <v>767</v>
      </c>
      <c r="B178" s="8" t="s">
        <v>738</v>
      </c>
      <c r="C178" s="8" t="s">
        <v>541</v>
      </c>
      <c r="D178" s="9">
        <v>0.13100000000000001</v>
      </c>
      <c r="E178" s="13">
        <f>단가대비표!O81</f>
        <v>0</v>
      </c>
      <c r="F178" s="14">
        <f>TRUNC(E178*D178,1)</f>
        <v>0</v>
      </c>
      <c r="G178" s="13">
        <f>단가대비표!P81</f>
        <v>181240</v>
      </c>
      <c r="H178" s="14">
        <f>TRUNC(G178*D178,1)</f>
        <v>23742.400000000001</v>
      </c>
      <c r="I178" s="13">
        <f>단가대비표!V81</f>
        <v>0</v>
      </c>
      <c r="J178" s="14">
        <f>TRUNC(I178*D178,1)</f>
        <v>0</v>
      </c>
      <c r="K178" s="13">
        <f>TRUNC(E178+G178+I178,1)</f>
        <v>181240</v>
      </c>
      <c r="L178" s="14">
        <f>TRUNC(F178+H178+J178,1)</f>
        <v>23742.400000000001</v>
      </c>
      <c r="M178" s="8" t="s">
        <v>768</v>
      </c>
      <c r="N178" s="2" t="s">
        <v>214</v>
      </c>
      <c r="O178" s="2" t="s">
        <v>769</v>
      </c>
      <c r="P178" s="2" t="s">
        <v>64</v>
      </c>
      <c r="Q178" s="2" t="s">
        <v>64</v>
      </c>
      <c r="R178" s="2" t="s">
        <v>63</v>
      </c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2" t="s">
        <v>52</v>
      </c>
      <c r="AW178" s="2" t="s">
        <v>773</v>
      </c>
      <c r="AX178" s="2" t="s">
        <v>52</v>
      </c>
      <c r="AY178" s="2" t="s">
        <v>52</v>
      </c>
    </row>
    <row r="179" spans="1:51" ht="30" customHeight="1">
      <c r="A179" s="8" t="s">
        <v>519</v>
      </c>
      <c r="B179" s="8" t="s">
        <v>52</v>
      </c>
      <c r="C179" s="8" t="s">
        <v>52</v>
      </c>
      <c r="D179" s="9"/>
      <c r="E179" s="13"/>
      <c r="F179" s="14">
        <f>TRUNC(SUMIF(N178:N178, N177, F178:F178),0)</f>
        <v>0</v>
      </c>
      <c r="G179" s="13"/>
      <c r="H179" s="14">
        <f>TRUNC(SUMIF(N178:N178, N177, H178:H178),0)</f>
        <v>23742</v>
      </c>
      <c r="I179" s="13"/>
      <c r="J179" s="14">
        <f>TRUNC(SUMIF(N178:N178, N177, J178:J178),0)</f>
        <v>0</v>
      </c>
      <c r="K179" s="13"/>
      <c r="L179" s="14">
        <f>F179+H179+J179</f>
        <v>23742</v>
      </c>
      <c r="M179" s="8" t="s">
        <v>52</v>
      </c>
      <c r="N179" s="2" t="s">
        <v>81</v>
      </c>
      <c r="O179" s="2" t="s">
        <v>81</v>
      </c>
      <c r="P179" s="2" t="s">
        <v>52</v>
      </c>
      <c r="Q179" s="2" t="s">
        <v>52</v>
      </c>
      <c r="R179" s="2" t="s">
        <v>52</v>
      </c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2" t="s">
        <v>52</v>
      </c>
      <c r="AW179" s="2" t="s">
        <v>52</v>
      </c>
      <c r="AX179" s="2" t="s">
        <v>52</v>
      </c>
      <c r="AY179" s="2" t="s">
        <v>52</v>
      </c>
    </row>
    <row r="180" spans="1:51" ht="30" customHeight="1">
      <c r="A180" s="9"/>
      <c r="B180" s="9"/>
      <c r="C180" s="9"/>
      <c r="D180" s="9"/>
      <c r="E180" s="13"/>
      <c r="F180" s="14"/>
      <c r="G180" s="13"/>
      <c r="H180" s="14"/>
      <c r="I180" s="13"/>
      <c r="J180" s="14"/>
      <c r="K180" s="13"/>
      <c r="L180" s="14"/>
      <c r="M180" s="9"/>
    </row>
    <row r="181" spans="1:51" ht="30" customHeight="1">
      <c r="A181" s="43" t="s">
        <v>774</v>
      </c>
      <c r="B181" s="43"/>
      <c r="C181" s="43"/>
      <c r="D181" s="43"/>
      <c r="E181" s="44"/>
      <c r="F181" s="45"/>
      <c r="G181" s="44"/>
      <c r="H181" s="45"/>
      <c r="I181" s="44"/>
      <c r="J181" s="45"/>
      <c r="K181" s="44"/>
      <c r="L181" s="45"/>
      <c r="M181" s="43"/>
      <c r="N181" s="1" t="s">
        <v>219</v>
      </c>
    </row>
    <row r="182" spans="1:51" ht="30" customHeight="1">
      <c r="A182" s="8" t="s">
        <v>747</v>
      </c>
      <c r="B182" s="8" t="s">
        <v>748</v>
      </c>
      <c r="C182" s="8" t="s">
        <v>749</v>
      </c>
      <c r="D182" s="9">
        <v>0.03</v>
      </c>
      <c r="E182" s="13">
        <f>단가대비표!O59</f>
        <v>9433</v>
      </c>
      <c r="F182" s="14">
        <f>TRUNC(E182*D182,1)</f>
        <v>282.89999999999998</v>
      </c>
      <c r="G182" s="13">
        <f>단가대비표!P59</f>
        <v>0</v>
      </c>
      <c r="H182" s="14">
        <f>TRUNC(G182*D182,1)</f>
        <v>0</v>
      </c>
      <c r="I182" s="13">
        <f>단가대비표!V59</f>
        <v>0</v>
      </c>
      <c r="J182" s="14">
        <f>TRUNC(I182*D182,1)</f>
        <v>0</v>
      </c>
      <c r="K182" s="13">
        <f>TRUNC(E182+G182+I182,1)</f>
        <v>9433</v>
      </c>
      <c r="L182" s="14">
        <f>TRUNC(F182+H182+J182,1)</f>
        <v>282.89999999999998</v>
      </c>
      <c r="M182" s="8" t="s">
        <v>750</v>
      </c>
      <c r="N182" s="2" t="s">
        <v>219</v>
      </c>
      <c r="O182" s="2" t="s">
        <v>751</v>
      </c>
      <c r="P182" s="2" t="s">
        <v>64</v>
      </c>
      <c r="Q182" s="2" t="s">
        <v>64</v>
      </c>
      <c r="R182" s="2" t="s">
        <v>63</v>
      </c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2" t="s">
        <v>52</v>
      </c>
      <c r="AW182" s="2" t="s">
        <v>775</v>
      </c>
      <c r="AX182" s="2" t="s">
        <v>52</v>
      </c>
      <c r="AY182" s="2" t="s">
        <v>52</v>
      </c>
    </row>
    <row r="183" spans="1:51" ht="30" customHeight="1">
      <c r="A183" s="8" t="s">
        <v>519</v>
      </c>
      <c r="B183" s="8" t="s">
        <v>52</v>
      </c>
      <c r="C183" s="8" t="s">
        <v>52</v>
      </c>
      <c r="D183" s="9"/>
      <c r="E183" s="13"/>
      <c r="F183" s="14">
        <f>TRUNC(SUMIF(N182:N182, N181, F182:F182),0)</f>
        <v>282</v>
      </c>
      <c r="G183" s="13"/>
      <c r="H183" s="14">
        <f>TRUNC(SUMIF(N182:N182, N181, H182:H182),0)</f>
        <v>0</v>
      </c>
      <c r="I183" s="13"/>
      <c r="J183" s="14">
        <f>TRUNC(SUMIF(N182:N182, N181, J182:J182),0)</f>
        <v>0</v>
      </c>
      <c r="K183" s="13"/>
      <c r="L183" s="14">
        <f>F183+H183+J183</f>
        <v>282</v>
      </c>
      <c r="M183" s="8" t="s">
        <v>52</v>
      </c>
      <c r="N183" s="2" t="s">
        <v>81</v>
      </c>
      <c r="O183" s="2" t="s">
        <v>81</v>
      </c>
      <c r="P183" s="2" t="s">
        <v>52</v>
      </c>
      <c r="Q183" s="2" t="s">
        <v>52</v>
      </c>
      <c r="R183" s="2" t="s">
        <v>52</v>
      </c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2" t="s">
        <v>52</v>
      </c>
      <c r="AW183" s="2" t="s">
        <v>52</v>
      </c>
      <c r="AX183" s="2" t="s">
        <v>52</v>
      </c>
      <c r="AY183" s="2" t="s">
        <v>52</v>
      </c>
    </row>
    <row r="184" spans="1:51" ht="30" customHeight="1">
      <c r="A184" s="9"/>
      <c r="B184" s="9"/>
      <c r="C184" s="9"/>
      <c r="D184" s="9"/>
      <c r="E184" s="13"/>
      <c r="F184" s="14"/>
      <c r="G184" s="13"/>
      <c r="H184" s="14"/>
      <c r="I184" s="13"/>
      <c r="J184" s="14"/>
      <c r="K184" s="13"/>
      <c r="L184" s="14"/>
      <c r="M184" s="9"/>
    </row>
    <row r="185" spans="1:51" ht="30" customHeight="1">
      <c r="A185" s="43" t="s">
        <v>776</v>
      </c>
      <c r="B185" s="43"/>
      <c r="C185" s="43"/>
      <c r="D185" s="43"/>
      <c r="E185" s="44"/>
      <c r="F185" s="45"/>
      <c r="G185" s="44"/>
      <c r="H185" s="45"/>
      <c r="I185" s="44"/>
      <c r="J185" s="45"/>
      <c r="K185" s="44"/>
      <c r="L185" s="45"/>
      <c r="M185" s="43"/>
      <c r="N185" s="1" t="s">
        <v>223</v>
      </c>
    </row>
    <row r="186" spans="1:51" ht="30" customHeight="1">
      <c r="A186" s="8" t="s">
        <v>747</v>
      </c>
      <c r="B186" s="8" t="s">
        <v>748</v>
      </c>
      <c r="C186" s="8" t="s">
        <v>749</v>
      </c>
      <c r="D186" s="9">
        <v>0.03</v>
      </c>
      <c r="E186" s="13">
        <f>단가대비표!O59</f>
        <v>9433</v>
      </c>
      <c r="F186" s="14">
        <f>TRUNC(E186*D186,1)</f>
        <v>282.89999999999998</v>
      </c>
      <c r="G186" s="13">
        <f>단가대비표!P59</f>
        <v>0</v>
      </c>
      <c r="H186" s="14">
        <f>TRUNC(G186*D186,1)</f>
        <v>0</v>
      </c>
      <c r="I186" s="13">
        <f>단가대비표!V59</f>
        <v>0</v>
      </c>
      <c r="J186" s="14">
        <f>TRUNC(I186*D186,1)</f>
        <v>0</v>
      </c>
      <c r="K186" s="13">
        <f>TRUNC(E186+G186+I186,1)</f>
        <v>9433</v>
      </c>
      <c r="L186" s="14">
        <f>TRUNC(F186+H186+J186,1)</f>
        <v>282.89999999999998</v>
      </c>
      <c r="M186" s="8" t="s">
        <v>750</v>
      </c>
      <c r="N186" s="2" t="s">
        <v>223</v>
      </c>
      <c r="O186" s="2" t="s">
        <v>751</v>
      </c>
      <c r="P186" s="2" t="s">
        <v>64</v>
      </c>
      <c r="Q186" s="2" t="s">
        <v>64</v>
      </c>
      <c r="R186" s="2" t="s">
        <v>63</v>
      </c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2" t="s">
        <v>52</v>
      </c>
      <c r="AW186" s="2" t="s">
        <v>777</v>
      </c>
      <c r="AX186" s="2" t="s">
        <v>52</v>
      </c>
      <c r="AY186" s="2" t="s">
        <v>52</v>
      </c>
    </row>
    <row r="187" spans="1:51" ht="30" customHeight="1">
      <c r="A187" s="8" t="s">
        <v>519</v>
      </c>
      <c r="B187" s="8" t="s">
        <v>52</v>
      </c>
      <c r="C187" s="8" t="s">
        <v>52</v>
      </c>
      <c r="D187" s="9"/>
      <c r="E187" s="13"/>
      <c r="F187" s="14">
        <f>TRUNC(SUMIF(N186:N186, N185, F186:F186),0)</f>
        <v>282</v>
      </c>
      <c r="G187" s="13"/>
      <c r="H187" s="14">
        <f>TRUNC(SUMIF(N186:N186, N185, H186:H186),0)</f>
        <v>0</v>
      </c>
      <c r="I187" s="13"/>
      <c r="J187" s="14">
        <f>TRUNC(SUMIF(N186:N186, N185, J186:J186),0)</f>
        <v>0</v>
      </c>
      <c r="K187" s="13"/>
      <c r="L187" s="14">
        <f>F187+H187+J187</f>
        <v>282</v>
      </c>
      <c r="M187" s="8" t="s">
        <v>52</v>
      </c>
      <c r="N187" s="2" t="s">
        <v>81</v>
      </c>
      <c r="O187" s="2" t="s">
        <v>81</v>
      </c>
      <c r="P187" s="2" t="s">
        <v>52</v>
      </c>
      <c r="Q187" s="2" t="s">
        <v>52</v>
      </c>
      <c r="R187" s="2" t="s">
        <v>52</v>
      </c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2" t="s">
        <v>52</v>
      </c>
      <c r="AW187" s="2" t="s">
        <v>52</v>
      </c>
      <c r="AX187" s="2" t="s">
        <v>52</v>
      </c>
      <c r="AY187" s="2" t="s">
        <v>52</v>
      </c>
    </row>
    <row r="188" spans="1:51" ht="30" customHeight="1">
      <c r="A188" s="9"/>
      <c r="B188" s="9"/>
      <c r="C188" s="9"/>
      <c r="D188" s="9"/>
      <c r="E188" s="13"/>
      <c r="F188" s="14"/>
      <c r="G188" s="13"/>
      <c r="H188" s="14"/>
      <c r="I188" s="13"/>
      <c r="J188" s="14"/>
      <c r="K188" s="13"/>
      <c r="L188" s="14"/>
      <c r="M188" s="9"/>
    </row>
    <row r="189" spans="1:51" ht="30" customHeight="1">
      <c r="A189" s="43" t="s">
        <v>778</v>
      </c>
      <c r="B189" s="43"/>
      <c r="C189" s="43"/>
      <c r="D189" s="43"/>
      <c r="E189" s="44"/>
      <c r="F189" s="45"/>
      <c r="G189" s="44"/>
      <c r="H189" s="45"/>
      <c r="I189" s="44"/>
      <c r="J189" s="45"/>
      <c r="K189" s="44"/>
      <c r="L189" s="45"/>
      <c r="M189" s="43"/>
      <c r="N189" s="1" t="s">
        <v>230</v>
      </c>
    </row>
    <row r="190" spans="1:51" ht="30" customHeight="1">
      <c r="A190" s="8" t="s">
        <v>780</v>
      </c>
      <c r="B190" s="8" t="s">
        <v>781</v>
      </c>
      <c r="C190" s="8" t="s">
        <v>478</v>
      </c>
      <c r="D190" s="9">
        <v>1.3620000000000001</v>
      </c>
      <c r="E190" s="13">
        <f>단가대비표!O24</f>
        <v>690</v>
      </c>
      <c r="F190" s="14">
        <f t="shared" ref="F190:F199" si="41">TRUNC(E190*D190,1)</f>
        <v>939.7</v>
      </c>
      <c r="G190" s="13">
        <f>단가대비표!P24</f>
        <v>0</v>
      </c>
      <c r="H190" s="14">
        <f t="shared" ref="H190:H199" si="42">TRUNC(G190*D190,1)</f>
        <v>0</v>
      </c>
      <c r="I190" s="13">
        <f>단가대비표!V24</f>
        <v>0</v>
      </c>
      <c r="J190" s="14">
        <f t="shared" ref="J190:J199" si="43">TRUNC(I190*D190,1)</f>
        <v>0</v>
      </c>
      <c r="K190" s="13">
        <f t="shared" ref="K190:K199" si="44">TRUNC(E190+G190+I190,1)</f>
        <v>690</v>
      </c>
      <c r="L190" s="14">
        <f t="shared" ref="L190:L199" si="45">TRUNC(F190+H190+J190,1)</f>
        <v>939.7</v>
      </c>
      <c r="M190" s="8" t="s">
        <v>782</v>
      </c>
      <c r="N190" s="2" t="s">
        <v>230</v>
      </c>
      <c r="O190" s="2" t="s">
        <v>783</v>
      </c>
      <c r="P190" s="2" t="s">
        <v>64</v>
      </c>
      <c r="Q190" s="2" t="s">
        <v>64</v>
      </c>
      <c r="R190" s="2" t="s">
        <v>63</v>
      </c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2" t="s">
        <v>52</v>
      </c>
      <c r="AW190" s="2" t="s">
        <v>784</v>
      </c>
      <c r="AX190" s="2" t="s">
        <v>52</v>
      </c>
      <c r="AY190" s="2" t="s">
        <v>52</v>
      </c>
    </row>
    <row r="191" spans="1:51" ht="30" customHeight="1">
      <c r="A191" s="8" t="s">
        <v>780</v>
      </c>
      <c r="B191" s="8" t="s">
        <v>785</v>
      </c>
      <c r="C191" s="8" t="s">
        <v>86</v>
      </c>
      <c r="D191" s="9">
        <v>1.222</v>
      </c>
      <c r="E191" s="13">
        <f>단가대비표!O25</f>
        <v>1250</v>
      </c>
      <c r="F191" s="14">
        <f t="shared" si="41"/>
        <v>1527.5</v>
      </c>
      <c r="G191" s="13">
        <f>단가대비표!P25</f>
        <v>0</v>
      </c>
      <c r="H191" s="14">
        <f t="shared" si="42"/>
        <v>0</v>
      </c>
      <c r="I191" s="13">
        <f>단가대비표!V25</f>
        <v>0</v>
      </c>
      <c r="J191" s="14">
        <f t="shared" si="43"/>
        <v>0</v>
      </c>
      <c r="K191" s="13">
        <f t="shared" si="44"/>
        <v>1250</v>
      </c>
      <c r="L191" s="14">
        <f t="shared" si="45"/>
        <v>1527.5</v>
      </c>
      <c r="M191" s="8" t="s">
        <v>786</v>
      </c>
      <c r="N191" s="2" t="s">
        <v>230</v>
      </c>
      <c r="O191" s="2" t="s">
        <v>787</v>
      </c>
      <c r="P191" s="2" t="s">
        <v>64</v>
      </c>
      <c r="Q191" s="2" t="s">
        <v>64</v>
      </c>
      <c r="R191" s="2" t="s">
        <v>63</v>
      </c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2" t="s">
        <v>52</v>
      </c>
      <c r="AW191" s="2" t="s">
        <v>788</v>
      </c>
      <c r="AX191" s="2" t="s">
        <v>52</v>
      </c>
      <c r="AY191" s="2" t="s">
        <v>52</v>
      </c>
    </row>
    <row r="192" spans="1:51" ht="30" customHeight="1">
      <c r="A192" s="8" t="s">
        <v>780</v>
      </c>
      <c r="B192" s="8" t="s">
        <v>789</v>
      </c>
      <c r="C192" s="8" t="s">
        <v>86</v>
      </c>
      <c r="D192" s="9">
        <v>0.52500000000000002</v>
      </c>
      <c r="E192" s="13">
        <f>단가대비표!O26</f>
        <v>780</v>
      </c>
      <c r="F192" s="14">
        <f t="shared" si="41"/>
        <v>409.5</v>
      </c>
      <c r="G192" s="13">
        <f>단가대비표!P26</f>
        <v>0</v>
      </c>
      <c r="H192" s="14">
        <f t="shared" si="42"/>
        <v>0</v>
      </c>
      <c r="I192" s="13">
        <f>단가대비표!V26</f>
        <v>0</v>
      </c>
      <c r="J192" s="14">
        <f t="shared" si="43"/>
        <v>0</v>
      </c>
      <c r="K192" s="13">
        <f t="shared" si="44"/>
        <v>780</v>
      </c>
      <c r="L192" s="14">
        <f t="shared" si="45"/>
        <v>409.5</v>
      </c>
      <c r="M192" s="8" t="s">
        <v>790</v>
      </c>
      <c r="N192" s="2" t="s">
        <v>230</v>
      </c>
      <c r="O192" s="2" t="s">
        <v>791</v>
      </c>
      <c r="P192" s="2" t="s">
        <v>64</v>
      </c>
      <c r="Q192" s="2" t="s">
        <v>64</v>
      </c>
      <c r="R192" s="2" t="s">
        <v>63</v>
      </c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2" t="s">
        <v>52</v>
      </c>
      <c r="AW192" s="2" t="s">
        <v>792</v>
      </c>
      <c r="AX192" s="2" t="s">
        <v>52</v>
      </c>
      <c r="AY192" s="2" t="s">
        <v>52</v>
      </c>
    </row>
    <row r="193" spans="1:51" ht="30" customHeight="1">
      <c r="A193" s="8" t="s">
        <v>780</v>
      </c>
      <c r="B193" s="8" t="s">
        <v>793</v>
      </c>
      <c r="C193" s="8" t="s">
        <v>171</v>
      </c>
      <c r="D193" s="9">
        <v>1.3620000000000001</v>
      </c>
      <c r="E193" s="13">
        <f>단가대비표!O27</f>
        <v>250</v>
      </c>
      <c r="F193" s="14">
        <f t="shared" si="41"/>
        <v>340.5</v>
      </c>
      <c r="G193" s="13">
        <f>단가대비표!P27</f>
        <v>0</v>
      </c>
      <c r="H193" s="14">
        <f t="shared" si="42"/>
        <v>0</v>
      </c>
      <c r="I193" s="13">
        <f>단가대비표!V27</f>
        <v>0</v>
      </c>
      <c r="J193" s="14">
        <f t="shared" si="43"/>
        <v>0</v>
      </c>
      <c r="K193" s="13">
        <f t="shared" si="44"/>
        <v>250</v>
      </c>
      <c r="L193" s="14">
        <f t="shared" si="45"/>
        <v>340.5</v>
      </c>
      <c r="M193" s="8" t="s">
        <v>794</v>
      </c>
      <c r="N193" s="2" t="s">
        <v>230</v>
      </c>
      <c r="O193" s="2" t="s">
        <v>795</v>
      </c>
      <c r="P193" s="2" t="s">
        <v>64</v>
      </c>
      <c r="Q193" s="2" t="s">
        <v>64</v>
      </c>
      <c r="R193" s="2" t="s">
        <v>63</v>
      </c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2" t="s">
        <v>52</v>
      </c>
      <c r="AW193" s="2" t="s">
        <v>796</v>
      </c>
      <c r="AX193" s="2" t="s">
        <v>52</v>
      </c>
      <c r="AY193" s="2" t="s">
        <v>52</v>
      </c>
    </row>
    <row r="194" spans="1:51" ht="30" customHeight="1">
      <c r="A194" s="8" t="s">
        <v>780</v>
      </c>
      <c r="B194" s="8" t="s">
        <v>797</v>
      </c>
      <c r="C194" s="8" t="s">
        <v>171</v>
      </c>
      <c r="D194" s="9">
        <v>0.58399999999999996</v>
      </c>
      <c r="E194" s="13">
        <f>단가대비표!O28</f>
        <v>111</v>
      </c>
      <c r="F194" s="14">
        <f t="shared" si="41"/>
        <v>64.8</v>
      </c>
      <c r="G194" s="13">
        <f>단가대비표!P28</f>
        <v>0</v>
      </c>
      <c r="H194" s="14">
        <f t="shared" si="42"/>
        <v>0</v>
      </c>
      <c r="I194" s="13">
        <f>단가대비표!V28</f>
        <v>0</v>
      </c>
      <c r="J194" s="14">
        <f t="shared" si="43"/>
        <v>0</v>
      </c>
      <c r="K194" s="13">
        <f t="shared" si="44"/>
        <v>111</v>
      </c>
      <c r="L194" s="14">
        <f t="shared" si="45"/>
        <v>64.8</v>
      </c>
      <c r="M194" s="8" t="s">
        <v>798</v>
      </c>
      <c r="N194" s="2" t="s">
        <v>230</v>
      </c>
      <c r="O194" s="2" t="s">
        <v>799</v>
      </c>
      <c r="P194" s="2" t="s">
        <v>64</v>
      </c>
      <c r="Q194" s="2" t="s">
        <v>64</v>
      </c>
      <c r="R194" s="2" t="s">
        <v>63</v>
      </c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2" t="s">
        <v>52</v>
      </c>
      <c r="AW194" s="2" t="s">
        <v>800</v>
      </c>
      <c r="AX194" s="2" t="s">
        <v>52</v>
      </c>
      <c r="AY194" s="2" t="s">
        <v>52</v>
      </c>
    </row>
    <row r="195" spans="1:51" ht="30" customHeight="1">
      <c r="A195" s="8" t="s">
        <v>780</v>
      </c>
      <c r="B195" s="8" t="s">
        <v>801</v>
      </c>
      <c r="C195" s="8" t="s">
        <v>171</v>
      </c>
      <c r="D195" s="9">
        <v>0.19500000000000001</v>
      </c>
      <c r="E195" s="13">
        <f>단가대비표!O29</f>
        <v>107</v>
      </c>
      <c r="F195" s="14">
        <f t="shared" si="41"/>
        <v>20.8</v>
      </c>
      <c r="G195" s="13">
        <f>단가대비표!P29</f>
        <v>0</v>
      </c>
      <c r="H195" s="14">
        <f t="shared" si="42"/>
        <v>0</v>
      </c>
      <c r="I195" s="13">
        <f>단가대비표!V29</f>
        <v>0</v>
      </c>
      <c r="J195" s="14">
        <f t="shared" si="43"/>
        <v>0</v>
      </c>
      <c r="K195" s="13">
        <f t="shared" si="44"/>
        <v>107</v>
      </c>
      <c r="L195" s="14">
        <f t="shared" si="45"/>
        <v>20.8</v>
      </c>
      <c r="M195" s="8" t="s">
        <v>802</v>
      </c>
      <c r="N195" s="2" t="s">
        <v>230</v>
      </c>
      <c r="O195" s="2" t="s">
        <v>803</v>
      </c>
      <c r="P195" s="2" t="s">
        <v>64</v>
      </c>
      <c r="Q195" s="2" t="s">
        <v>64</v>
      </c>
      <c r="R195" s="2" t="s">
        <v>63</v>
      </c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2" t="s">
        <v>52</v>
      </c>
      <c r="AW195" s="2" t="s">
        <v>804</v>
      </c>
      <c r="AX195" s="2" t="s">
        <v>52</v>
      </c>
      <c r="AY195" s="2" t="s">
        <v>52</v>
      </c>
    </row>
    <row r="196" spans="1:51" ht="30" customHeight="1">
      <c r="A196" s="8" t="s">
        <v>780</v>
      </c>
      <c r="B196" s="8" t="s">
        <v>805</v>
      </c>
      <c r="C196" s="8" t="s">
        <v>86</v>
      </c>
      <c r="D196" s="9">
        <v>3.6749999999999998</v>
      </c>
      <c r="E196" s="13">
        <f>단가대비표!O23</f>
        <v>620</v>
      </c>
      <c r="F196" s="14">
        <f t="shared" si="41"/>
        <v>2278.5</v>
      </c>
      <c r="G196" s="13">
        <f>단가대비표!P23</f>
        <v>0</v>
      </c>
      <c r="H196" s="14">
        <f t="shared" si="42"/>
        <v>0</v>
      </c>
      <c r="I196" s="13">
        <f>단가대비표!V23</f>
        <v>0</v>
      </c>
      <c r="J196" s="14">
        <f t="shared" si="43"/>
        <v>0</v>
      </c>
      <c r="K196" s="13">
        <f t="shared" si="44"/>
        <v>620</v>
      </c>
      <c r="L196" s="14">
        <f t="shared" si="45"/>
        <v>2278.5</v>
      </c>
      <c r="M196" s="8" t="s">
        <v>806</v>
      </c>
      <c r="N196" s="2" t="s">
        <v>230</v>
      </c>
      <c r="O196" s="2" t="s">
        <v>807</v>
      </c>
      <c r="P196" s="2" t="s">
        <v>64</v>
      </c>
      <c r="Q196" s="2" t="s">
        <v>64</v>
      </c>
      <c r="R196" s="2" t="s">
        <v>63</v>
      </c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2" t="s">
        <v>52</v>
      </c>
      <c r="AW196" s="2" t="s">
        <v>808</v>
      </c>
      <c r="AX196" s="2" t="s">
        <v>52</v>
      </c>
      <c r="AY196" s="2" t="s">
        <v>52</v>
      </c>
    </row>
    <row r="197" spans="1:51" ht="30" customHeight="1">
      <c r="A197" s="8" t="s">
        <v>780</v>
      </c>
      <c r="B197" s="8" t="s">
        <v>809</v>
      </c>
      <c r="C197" s="8" t="s">
        <v>478</v>
      </c>
      <c r="D197" s="9">
        <v>4.0839999999999996</v>
      </c>
      <c r="E197" s="13">
        <f>단가대비표!O30</f>
        <v>60</v>
      </c>
      <c r="F197" s="14">
        <f t="shared" si="41"/>
        <v>245</v>
      </c>
      <c r="G197" s="13">
        <f>단가대비표!P30</f>
        <v>0</v>
      </c>
      <c r="H197" s="14">
        <f t="shared" si="42"/>
        <v>0</v>
      </c>
      <c r="I197" s="13">
        <f>단가대비표!V30</f>
        <v>0</v>
      </c>
      <c r="J197" s="14">
        <f t="shared" si="43"/>
        <v>0</v>
      </c>
      <c r="K197" s="13">
        <f t="shared" si="44"/>
        <v>60</v>
      </c>
      <c r="L197" s="14">
        <f t="shared" si="45"/>
        <v>245</v>
      </c>
      <c r="M197" s="8" t="s">
        <v>810</v>
      </c>
      <c r="N197" s="2" t="s">
        <v>230</v>
      </c>
      <c r="O197" s="2" t="s">
        <v>811</v>
      </c>
      <c r="P197" s="2" t="s">
        <v>64</v>
      </c>
      <c r="Q197" s="2" t="s">
        <v>64</v>
      </c>
      <c r="R197" s="2" t="s">
        <v>63</v>
      </c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2" t="s">
        <v>52</v>
      </c>
      <c r="AW197" s="2" t="s">
        <v>812</v>
      </c>
      <c r="AX197" s="2" t="s">
        <v>52</v>
      </c>
      <c r="AY197" s="2" t="s">
        <v>52</v>
      </c>
    </row>
    <row r="198" spans="1:51" ht="30" customHeight="1">
      <c r="A198" s="8" t="s">
        <v>780</v>
      </c>
      <c r="B198" s="8" t="s">
        <v>813</v>
      </c>
      <c r="C198" s="8" t="s">
        <v>478</v>
      </c>
      <c r="D198" s="9">
        <v>0.58399999999999996</v>
      </c>
      <c r="E198" s="13">
        <f>단가대비표!O31</f>
        <v>80</v>
      </c>
      <c r="F198" s="14">
        <f t="shared" si="41"/>
        <v>46.7</v>
      </c>
      <c r="G198" s="13">
        <f>단가대비표!P31</f>
        <v>0</v>
      </c>
      <c r="H198" s="14">
        <f t="shared" si="42"/>
        <v>0</v>
      </c>
      <c r="I198" s="13">
        <f>단가대비표!V31</f>
        <v>0</v>
      </c>
      <c r="J198" s="14">
        <f t="shared" si="43"/>
        <v>0</v>
      </c>
      <c r="K198" s="13">
        <f t="shared" si="44"/>
        <v>80</v>
      </c>
      <c r="L198" s="14">
        <f t="shared" si="45"/>
        <v>46.7</v>
      </c>
      <c r="M198" s="8" t="s">
        <v>814</v>
      </c>
      <c r="N198" s="2" t="s">
        <v>230</v>
      </c>
      <c r="O198" s="2" t="s">
        <v>815</v>
      </c>
      <c r="P198" s="2" t="s">
        <v>64</v>
      </c>
      <c r="Q198" s="2" t="s">
        <v>64</v>
      </c>
      <c r="R198" s="2" t="s">
        <v>63</v>
      </c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2" t="s">
        <v>52</v>
      </c>
      <c r="AW198" s="2" t="s">
        <v>816</v>
      </c>
      <c r="AX198" s="2" t="s">
        <v>52</v>
      </c>
      <c r="AY198" s="2" t="s">
        <v>52</v>
      </c>
    </row>
    <row r="199" spans="1:51" ht="30" customHeight="1">
      <c r="A199" s="8" t="s">
        <v>817</v>
      </c>
      <c r="B199" s="8" t="s">
        <v>52</v>
      </c>
      <c r="C199" s="8" t="s">
        <v>71</v>
      </c>
      <c r="D199" s="9">
        <v>1</v>
      </c>
      <c r="E199" s="13">
        <f>일위대가목록!E64</f>
        <v>0</v>
      </c>
      <c r="F199" s="14">
        <f t="shared" si="41"/>
        <v>0</v>
      </c>
      <c r="G199" s="13">
        <f>일위대가목록!F64</f>
        <v>8654</v>
      </c>
      <c r="H199" s="14">
        <f t="shared" si="42"/>
        <v>8654</v>
      </c>
      <c r="I199" s="13">
        <f>일위대가목록!G64</f>
        <v>519</v>
      </c>
      <c r="J199" s="14">
        <f t="shared" si="43"/>
        <v>519</v>
      </c>
      <c r="K199" s="13">
        <f t="shared" si="44"/>
        <v>9173</v>
      </c>
      <c r="L199" s="14">
        <f t="shared" si="45"/>
        <v>9173</v>
      </c>
      <c r="M199" s="8" t="s">
        <v>818</v>
      </c>
      <c r="N199" s="2" t="s">
        <v>230</v>
      </c>
      <c r="O199" s="2" t="s">
        <v>819</v>
      </c>
      <c r="P199" s="2" t="s">
        <v>63</v>
      </c>
      <c r="Q199" s="2" t="s">
        <v>64</v>
      </c>
      <c r="R199" s="2" t="s">
        <v>64</v>
      </c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2" t="s">
        <v>52</v>
      </c>
      <c r="AW199" s="2" t="s">
        <v>820</v>
      </c>
      <c r="AX199" s="2" t="s">
        <v>52</v>
      </c>
      <c r="AY199" s="2" t="s">
        <v>52</v>
      </c>
    </row>
    <row r="200" spans="1:51" ht="30" customHeight="1">
      <c r="A200" s="8" t="s">
        <v>519</v>
      </c>
      <c r="B200" s="8" t="s">
        <v>52</v>
      </c>
      <c r="C200" s="8" t="s">
        <v>52</v>
      </c>
      <c r="D200" s="9"/>
      <c r="E200" s="13"/>
      <c r="F200" s="14">
        <f>TRUNC(SUMIF(N190:N199, N189, F190:F199),0)</f>
        <v>5873</v>
      </c>
      <c r="G200" s="13"/>
      <c r="H200" s="14">
        <f>TRUNC(SUMIF(N190:N199, N189, H190:H199),0)</f>
        <v>8654</v>
      </c>
      <c r="I200" s="13"/>
      <c r="J200" s="14">
        <f>TRUNC(SUMIF(N190:N199, N189, J190:J199),0)</f>
        <v>519</v>
      </c>
      <c r="K200" s="13"/>
      <c r="L200" s="14">
        <f>F200+H200+J200</f>
        <v>15046</v>
      </c>
      <c r="M200" s="8" t="s">
        <v>52</v>
      </c>
      <c r="N200" s="2" t="s">
        <v>81</v>
      </c>
      <c r="O200" s="2" t="s">
        <v>81</v>
      </c>
      <c r="P200" s="2" t="s">
        <v>52</v>
      </c>
      <c r="Q200" s="2" t="s">
        <v>52</v>
      </c>
      <c r="R200" s="2" t="s">
        <v>52</v>
      </c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2" t="s">
        <v>52</v>
      </c>
      <c r="AW200" s="2" t="s">
        <v>52</v>
      </c>
      <c r="AX200" s="2" t="s">
        <v>52</v>
      </c>
      <c r="AY200" s="2" t="s">
        <v>52</v>
      </c>
    </row>
    <row r="201" spans="1:51" ht="30" customHeight="1">
      <c r="A201" s="9"/>
      <c r="B201" s="9"/>
      <c r="C201" s="9"/>
      <c r="D201" s="9"/>
      <c r="E201" s="13"/>
      <c r="F201" s="14"/>
      <c r="G201" s="13"/>
      <c r="H201" s="14"/>
      <c r="I201" s="13"/>
      <c r="J201" s="14"/>
      <c r="K201" s="13"/>
      <c r="L201" s="14"/>
      <c r="M201" s="9"/>
    </row>
    <row r="202" spans="1:51" ht="30" customHeight="1">
      <c r="A202" s="43" t="s">
        <v>821</v>
      </c>
      <c r="B202" s="43"/>
      <c r="C202" s="43"/>
      <c r="D202" s="43"/>
      <c r="E202" s="44"/>
      <c r="F202" s="45"/>
      <c r="G202" s="44"/>
      <c r="H202" s="45"/>
      <c r="I202" s="44"/>
      <c r="J202" s="45"/>
      <c r="K202" s="44"/>
      <c r="L202" s="45"/>
      <c r="M202" s="43"/>
      <c r="N202" s="1" t="s">
        <v>235</v>
      </c>
    </row>
    <row r="203" spans="1:51" ht="30" customHeight="1">
      <c r="A203" s="8" t="s">
        <v>822</v>
      </c>
      <c r="B203" s="8" t="s">
        <v>823</v>
      </c>
      <c r="C203" s="8" t="s">
        <v>71</v>
      </c>
      <c r="D203" s="9">
        <v>1.05</v>
      </c>
      <c r="E203" s="13">
        <f>단가대비표!O22</f>
        <v>4000</v>
      </c>
      <c r="F203" s="14">
        <f>TRUNC(E203*D203,1)</f>
        <v>4200</v>
      </c>
      <c r="G203" s="13">
        <f>단가대비표!P22</f>
        <v>0</v>
      </c>
      <c r="H203" s="14">
        <f>TRUNC(G203*D203,1)</f>
        <v>0</v>
      </c>
      <c r="I203" s="13">
        <f>단가대비표!V22</f>
        <v>0</v>
      </c>
      <c r="J203" s="14">
        <f>TRUNC(I203*D203,1)</f>
        <v>0</v>
      </c>
      <c r="K203" s="13">
        <f t="shared" ref="K203:L205" si="46">TRUNC(E203+G203+I203,1)</f>
        <v>4000</v>
      </c>
      <c r="L203" s="14">
        <f t="shared" si="46"/>
        <v>4200</v>
      </c>
      <c r="M203" s="8" t="s">
        <v>824</v>
      </c>
      <c r="N203" s="2" t="s">
        <v>235</v>
      </c>
      <c r="O203" s="2" t="s">
        <v>825</v>
      </c>
      <c r="P203" s="2" t="s">
        <v>64</v>
      </c>
      <c r="Q203" s="2" t="s">
        <v>64</v>
      </c>
      <c r="R203" s="2" t="s">
        <v>63</v>
      </c>
      <c r="S203" s="3"/>
      <c r="T203" s="3"/>
      <c r="U203" s="3"/>
      <c r="V203" s="3">
        <v>1</v>
      </c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2" t="s">
        <v>52</v>
      </c>
      <c r="AW203" s="2" t="s">
        <v>826</v>
      </c>
      <c r="AX203" s="2" t="s">
        <v>52</v>
      </c>
      <c r="AY203" s="2" t="s">
        <v>52</v>
      </c>
    </row>
    <row r="204" spans="1:51" ht="30" customHeight="1">
      <c r="A204" s="8" t="s">
        <v>645</v>
      </c>
      <c r="B204" s="8" t="s">
        <v>827</v>
      </c>
      <c r="C204" s="8" t="s">
        <v>450</v>
      </c>
      <c r="D204" s="9">
        <v>1</v>
      </c>
      <c r="E204" s="13">
        <f>TRUNC(SUMIF(V203:V205, RIGHTB(O204, 1), F203:F205)*U204, 2)</f>
        <v>126</v>
      </c>
      <c r="F204" s="14">
        <f>TRUNC(E204*D204,1)</f>
        <v>126</v>
      </c>
      <c r="G204" s="13">
        <v>0</v>
      </c>
      <c r="H204" s="14">
        <f>TRUNC(G204*D204,1)</f>
        <v>0</v>
      </c>
      <c r="I204" s="13">
        <v>0</v>
      </c>
      <c r="J204" s="14">
        <f>TRUNC(I204*D204,1)</f>
        <v>0</v>
      </c>
      <c r="K204" s="13">
        <f t="shared" si="46"/>
        <v>126</v>
      </c>
      <c r="L204" s="14">
        <f t="shared" si="46"/>
        <v>126</v>
      </c>
      <c r="M204" s="8" t="s">
        <v>52</v>
      </c>
      <c r="N204" s="2" t="s">
        <v>235</v>
      </c>
      <c r="O204" s="2" t="s">
        <v>647</v>
      </c>
      <c r="P204" s="2" t="s">
        <v>64</v>
      </c>
      <c r="Q204" s="2" t="s">
        <v>64</v>
      </c>
      <c r="R204" s="2" t="s">
        <v>64</v>
      </c>
      <c r="S204" s="3">
        <v>0</v>
      </c>
      <c r="T204" s="3">
        <v>0</v>
      </c>
      <c r="U204" s="3">
        <v>0.03</v>
      </c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2" t="s">
        <v>52</v>
      </c>
      <c r="AW204" s="2" t="s">
        <v>828</v>
      </c>
      <c r="AX204" s="2" t="s">
        <v>52</v>
      </c>
      <c r="AY204" s="2" t="s">
        <v>52</v>
      </c>
    </row>
    <row r="205" spans="1:51" ht="30" customHeight="1">
      <c r="A205" s="8" t="s">
        <v>829</v>
      </c>
      <c r="B205" s="8" t="s">
        <v>52</v>
      </c>
      <c r="C205" s="8" t="s">
        <v>71</v>
      </c>
      <c r="D205" s="9">
        <v>1</v>
      </c>
      <c r="E205" s="13">
        <f>일위대가목록!E65</f>
        <v>0</v>
      </c>
      <c r="F205" s="14">
        <f>TRUNC(E205*D205,1)</f>
        <v>0</v>
      </c>
      <c r="G205" s="13">
        <f>일위대가목록!F65</f>
        <v>10734</v>
      </c>
      <c r="H205" s="14">
        <f>TRUNC(G205*D205,1)</f>
        <v>10734</v>
      </c>
      <c r="I205" s="13">
        <f>일위대가목록!G65</f>
        <v>322</v>
      </c>
      <c r="J205" s="14">
        <f>TRUNC(I205*D205,1)</f>
        <v>322</v>
      </c>
      <c r="K205" s="13">
        <f t="shared" si="46"/>
        <v>11056</v>
      </c>
      <c r="L205" s="14">
        <f t="shared" si="46"/>
        <v>11056</v>
      </c>
      <c r="M205" s="8" t="s">
        <v>830</v>
      </c>
      <c r="N205" s="2" t="s">
        <v>235</v>
      </c>
      <c r="O205" s="2" t="s">
        <v>831</v>
      </c>
      <c r="P205" s="2" t="s">
        <v>63</v>
      </c>
      <c r="Q205" s="2" t="s">
        <v>64</v>
      </c>
      <c r="R205" s="2" t="s">
        <v>64</v>
      </c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2" t="s">
        <v>52</v>
      </c>
      <c r="AW205" s="2" t="s">
        <v>832</v>
      </c>
      <c r="AX205" s="2" t="s">
        <v>52</v>
      </c>
      <c r="AY205" s="2" t="s">
        <v>52</v>
      </c>
    </row>
    <row r="206" spans="1:51" ht="30" customHeight="1">
      <c r="A206" s="8" t="s">
        <v>519</v>
      </c>
      <c r="B206" s="8" t="s">
        <v>52</v>
      </c>
      <c r="C206" s="8" t="s">
        <v>52</v>
      </c>
      <c r="D206" s="9"/>
      <c r="E206" s="13"/>
      <c r="F206" s="14">
        <f>TRUNC(SUMIF(N203:N205, N202, F203:F205),0)</f>
        <v>4326</v>
      </c>
      <c r="G206" s="13"/>
      <c r="H206" s="14">
        <f>TRUNC(SUMIF(N203:N205, N202, H203:H205),0)</f>
        <v>10734</v>
      </c>
      <c r="I206" s="13"/>
      <c r="J206" s="14">
        <f>TRUNC(SUMIF(N203:N205, N202, J203:J205),0)</f>
        <v>322</v>
      </c>
      <c r="K206" s="13"/>
      <c r="L206" s="14">
        <f>F206+H206+J206</f>
        <v>15382</v>
      </c>
      <c r="M206" s="8" t="s">
        <v>52</v>
      </c>
      <c r="N206" s="2" t="s">
        <v>81</v>
      </c>
      <c r="O206" s="2" t="s">
        <v>81</v>
      </c>
      <c r="P206" s="2" t="s">
        <v>52</v>
      </c>
      <c r="Q206" s="2" t="s">
        <v>52</v>
      </c>
      <c r="R206" s="2" t="s">
        <v>52</v>
      </c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2" t="s">
        <v>52</v>
      </c>
      <c r="AW206" s="2" t="s">
        <v>52</v>
      </c>
      <c r="AX206" s="2" t="s">
        <v>52</v>
      </c>
      <c r="AY206" s="2" t="s">
        <v>52</v>
      </c>
    </row>
    <row r="207" spans="1:51" ht="30" customHeight="1">
      <c r="A207" s="9"/>
      <c r="B207" s="9"/>
      <c r="C207" s="9"/>
      <c r="D207" s="9"/>
      <c r="E207" s="13"/>
      <c r="F207" s="14"/>
      <c r="G207" s="13"/>
      <c r="H207" s="14"/>
      <c r="I207" s="13"/>
      <c r="J207" s="14"/>
      <c r="K207" s="13"/>
      <c r="L207" s="14"/>
      <c r="M207" s="9"/>
    </row>
    <row r="208" spans="1:51" ht="30" customHeight="1">
      <c r="A208" s="43" t="s">
        <v>833</v>
      </c>
      <c r="B208" s="43"/>
      <c r="C208" s="43"/>
      <c r="D208" s="43"/>
      <c r="E208" s="44"/>
      <c r="F208" s="45"/>
      <c r="G208" s="44"/>
      <c r="H208" s="45"/>
      <c r="I208" s="44"/>
      <c r="J208" s="45"/>
      <c r="K208" s="44"/>
      <c r="L208" s="45"/>
      <c r="M208" s="43"/>
      <c r="N208" s="1" t="s">
        <v>240</v>
      </c>
    </row>
    <row r="209" spans="1:51" ht="30" customHeight="1">
      <c r="A209" s="8" t="s">
        <v>780</v>
      </c>
      <c r="B209" s="8" t="s">
        <v>835</v>
      </c>
      <c r="C209" s="8" t="s">
        <v>86</v>
      </c>
      <c r="D209" s="9">
        <v>1.1000000000000001</v>
      </c>
      <c r="E209" s="13">
        <f>단가대비표!O32</f>
        <v>1890</v>
      </c>
      <c r="F209" s="14">
        <f>TRUNC(E209*D209,1)</f>
        <v>2079</v>
      </c>
      <c r="G209" s="13">
        <f>단가대비표!P32</f>
        <v>0</v>
      </c>
      <c r="H209" s="14">
        <f>TRUNC(G209*D209,1)</f>
        <v>0</v>
      </c>
      <c r="I209" s="13">
        <f>단가대비표!V32</f>
        <v>0</v>
      </c>
      <c r="J209" s="14">
        <f>TRUNC(I209*D209,1)</f>
        <v>0</v>
      </c>
      <c r="K209" s="13">
        <f t="shared" ref="K209:L211" si="47">TRUNC(E209+G209+I209,1)</f>
        <v>1890</v>
      </c>
      <c r="L209" s="14">
        <f t="shared" si="47"/>
        <v>2079</v>
      </c>
      <c r="M209" s="8" t="s">
        <v>836</v>
      </c>
      <c r="N209" s="2" t="s">
        <v>240</v>
      </c>
      <c r="O209" s="2" t="s">
        <v>837</v>
      </c>
      <c r="P209" s="2" t="s">
        <v>64</v>
      </c>
      <c r="Q209" s="2" t="s">
        <v>64</v>
      </c>
      <c r="R209" s="2" t="s">
        <v>63</v>
      </c>
      <c r="S209" s="3"/>
      <c r="T209" s="3"/>
      <c r="U209" s="3"/>
      <c r="V209" s="3">
        <v>1</v>
      </c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2" t="s">
        <v>52</v>
      </c>
      <c r="AW209" s="2" t="s">
        <v>838</v>
      </c>
      <c r="AX209" s="2" t="s">
        <v>52</v>
      </c>
      <c r="AY209" s="2" t="s">
        <v>52</v>
      </c>
    </row>
    <row r="210" spans="1:51" ht="30" customHeight="1">
      <c r="A210" s="8" t="s">
        <v>645</v>
      </c>
      <c r="B210" s="8" t="s">
        <v>839</v>
      </c>
      <c r="C210" s="8" t="s">
        <v>450</v>
      </c>
      <c r="D210" s="9">
        <v>1</v>
      </c>
      <c r="E210" s="13">
        <f>TRUNC(SUMIF(V209:V211, RIGHTB(O210, 1), F209:F211)*U210, 2)</f>
        <v>103.95</v>
      </c>
      <c r="F210" s="14">
        <f>TRUNC(E210*D210,1)</f>
        <v>103.9</v>
      </c>
      <c r="G210" s="13">
        <v>0</v>
      </c>
      <c r="H210" s="14">
        <f>TRUNC(G210*D210,1)</f>
        <v>0</v>
      </c>
      <c r="I210" s="13">
        <v>0</v>
      </c>
      <c r="J210" s="14">
        <f>TRUNC(I210*D210,1)</f>
        <v>0</v>
      </c>
      <c r="K210" s="13">
        <f t="shared" si="47"/>
        <v>103.9</v>
      </c>
      <c r="L210" s="14">
        <f t="shared" si="47"/>
        <v>103.9</v>
      </c>
      <c r="M210" s="8" t="s">
        <v>52</v>
      </c>
      <c r="N210" s="2" t="s">
        <v>240</v>
      </c>
      <c r="O210" s="2" t="s">
        <v>647</v>
      </c>
      <c r="P210" s="2" t="s">
        <v>64</v>
      </c>
      <c r="Q210" s="2" t="s">
        <v>64</v>
      </c>
      <c r="R210" s="2" t="s">
        <v>64</v>
      </c>
      <c r="S210" s="3">
        <v>0</v>
      </c>
      <c r="T210" s="3">
        <v>0</v>
      </c>
      <c r="U210" s="3">
        <v>0.05</v>
      </c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2" t="s">
        <v>52</v>
      </c>
      <c r="AW210" s="2" t="s">
        <v>840</v>
      </c>
      <c r="AX210" s="2" t="s">
        <v>52</v>
      </c>
      <c r="AY210" s="2" t="s">
        <v>52</v>
      </c>
    </row>
    <row r="211" spans="1:51" ht="30" customHeight="1">
      <c r="A211" s="8" t="s">
        <v>237</v>
      </c>
      <c r="B211" s="8" t="s">
        <v>754</v>
      </c>
      <c r="C211" s="8" t="s">
        <v>709</v>
      </c>
      <c r="D211" s="9">
        <v>1</v>
      </c>
      <c r="E211" s="13">
        <f>단가대비표!O65</f>
        <v>0</v>
      </c>
      <c r="F211" s="14">
        <f>TRUNC(E211*D211,1)</f>
        <v>0</v>
      </c>
      <c r="G211" s="13">
        <f>단가대비표!P65</f>
        <v>1280</v>
      </c>
      <c r="H211" s="14">
        <f>TRUNC(G211*D211,1)</f>
        <v>1280</v>
      </c>
      <c r="I211" s="13">
        <f>단가대비표!V65</f>
        <v>0</v>
      </c>
      <c r="J211" s="14">
        <f>TRUNC(I211*D211,1)</f>
        <v>0</v>
      </c>
      <c r="K211" s="13">
        <f t="shared" si="47"/>
        <v>1280</v>
      </c>
      <c r="L211" s="14">
        <f t="shared" si="47"/>
        <v>1280</v>
      </c>
      <c r="M211" s="8" t="s">
        <v>841</v>
      </c>
      <c r="N211" s="2" t="s">
        <v>240</v>
      </c>
      <c r="O211" s="2" t="s">
        <v>842</v>
      </c>
      <c r="P211" s="2" t="s">
        <v>64</v>
      </c>
      <c r="Q211" s="2" t="s">
        <v>64</v>
      </c>
      <c r="R211" s="2" t="s">
        <v>63</v>
      </c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2" t="s">
        <v>52</v>
      </c>
      <c r="AW211" s="2" t="s">
        <v>843</v>
      </c>
      <c r="AX211" s="2" t="s">
        <v>52</v>
      </c>
      <c r="AY211" s="2" t="s">
        <v>52</v>
      </c>
    </row>
    <row r="212" spans="1:51" ht="30" customHeight="1">
      <c r="A212" s="8" t="s">
        <v>519</v>
      </c>
      <c r="B212" s="8" t="s">
        <v>52</v>
      </c>
      <c r="C212" s="8" t="s">
        <v>52</v>
      </c>
      <c r="D212" s="9"/>
      <c r="E212" s="13"/>
      <c r="F212" s="14">
        <f>TRUNC(SUMIF(N209:N211, N208, F209:F211),0)</f>
        <v>2182</v>
      </c>
      <c r="G212" s="13"/>
      <c r="H212" s="14">
        <f>TRUNC(SUMIF(N209:N211, N208, H209:H211),0)</f>
        <v>1280</v>
      </c>
      <c r="I212" s="13"/>
      <c r="J212" s="14">
        <f>TRUNC(SUMIF(N209:N211, N208, J209:J211),0)</f>
        <v>0</v>
      </c>
      <c r="K212" s="13"/>
      <c r="L212" s="14">
        <f>F212+H212+J212</f>
        <v>3462</v>
      </c>
      <c r="M212" s="8" t="s">
        <v>52</v>
      </c>
      <c r="N212" s="2" t="s">
        <v>81</v>
      </c>
      <c r="O212" s="2" t="s">
        <v>81</v>
      </c>
      <c r="P212" s="2" t="s">
        <v>52</v>
      </c>
      <c r="Q212" s="2" t="s">
        <v>52</v>
      </c>
      <c r="R212" s="2" t="s">
        <v>52</v>
      </c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2" t="s">
        <v>52</v>
      </c>
      <c r="AW212" s="2" t="s">
        <v>52</v>
      </c>
      <c r="AX212" s="2" t="s">
        <v>52</v>
      </c>
      <c r="AY212" s="2" t="s">
        <v>52</v>
      </c>
    </row>
    <row r="213" spans="1:51" ht="30" customHeight="1">
      <c r="A213" s="9"/>
      <c r="B213" s="9"/>
      <c r="C213" s="9"/>
      <c r="D213" s="9"/>
      <c r="E213" s="13"/>
      <c r="F213" s="14"/>
      <c r="G213" s="13"/>
      <c r="H213" s="14"/>
      <c r="I213" s="13"/>
      <c r="J213" s="14"/>
      <c r="K213" s="13"/>
      <c r="L213" s="14"/>
      <c r="M213" s="9"/>
    </row>
    <row r="214" spans="1:51" ht="30" customHeight="1">
      <c r="A214" s="43" t="s">
        <v>844</v>
      </c>
      <c r="B214" s="43"/>
      <c r="C214" s="43"/>
      <c r="D214" s="43"/>
      <c r="E214" s="44"/>
      <c r="F214" s="45"/>
      <c r="G214" s="44"/>
      <c r="H214" s="45"/>
      <c r="I214" s="44"/>
      <c r="J214" s="45"/>
      <c r="K214" s="44"/>
      <c r="L214" s="45"/>
      <c r="M214" s="43"/>
      <c r="N214" s="1" t="s">
        <v>245</v>
      </c>
    </row>
    <row r="215" spans="1:51" ht="30" customHeight="1">
      <c r="A215" s="8" t="s">
        <v>846</v>
      </c>
      <c r="B215" s="8" t="s">
        <v>243</v>
      </c>
      <c r="C215" s="8" t="s">
        <v>71</v>
      </c>
      <c r="D215" s="9">
        <v>1.05</v>
      </c>
      <c r="E215" s="13">
        <f>단가대비표!O34</f>
        <v>13000</v>
      </c>
      <c r="F215" s="14">
        <f>TRUNC(E215*D215,1)</f>
        <v>13650</v>
      </c>
      <c r="G215" s="13">
        <f>단가대비표!P34</f>
        <v>0</v>
      </c>
      <c r="H215" s="14">
        <f>TRUNC(G215*D215,1)</f>
        <v>0</v>
      </c>
      <c r="I215" s="13">
        <f>단가대비표!V34</f>
        <v>0</v>
      </c>
      <c r="J215" s="14">
        <f>TRUNC(I215*D215,1)</f>
        <v>0</v>
      </c>
      <c r="K215" s="13">
        <f>TRUNC(E215+G215+I215,1)</f>
        <v>13000</v>
      </c>
      <c r="L215" s="14">
        <f>TRUNC(F215+H215+J215,1)</f>
        <v>13650</v>
      </c>
      <c r="M215" s="8" t="s">
        <v>847</v>
      </c>
      <c r="N215" s="2" t="s">
        <v>245</v>
      </c>
      <c r="O215" s="2" t="s">
        <v>848</v>
      </c>
      <c r="P215" s="2" t="s">
        <v>64</v>
      </c>
      <c r="Q215" s="2" t="s">
        <v>64</v>
      </c>
      <c r="R215" s="2" t="s">
        <v>63</v>
      </c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2" t="s">
        <v>52</v>
      </c>
      <c r="AW215" s="2" t="s">
        <v>849</v>
      </c>
      <c r="AX215" s="2" t="s">
        <v>52</v>
      </c>
      <c r="AY215" s="2" t="s">
        <v>52</v>
      </c>
    </row>
    <row r="216" spans="1:51" ht="30" customHeight="1">
      <c r="A216" s="8" t="s">
        <v>850</v>
      </c>
      <c r="B216" s="8" t="s">
        <v>851</v>
      </c>
      <c r="C216" s="8" t="s">
        <v>71</v>
      </c>
      <c r="D216" s="9">
        <v>1</v>
      </c>
      <c r="E216" s="13">
        <f>일위대가목록!E66</f>
        <v>724</v>
      </c>
      <c r="F216" s="14">
        <f>TRUNC(E216*D216,1)</f>
        <v>724</v>
      </c>
      <c r="G216" s="13">
        <f>일위대가목록!F66</f>
        <v>4510</v>
      </c>
      <c r="H216" s="14">
        <f>TRUNC(G216*D216,1)</f>
        <v>4510</v>
      </c>
      <c r="I216" s="13">
        <f>일위대가목록!G66</f>
        <v>0</v>
      </c>
      <c r="J216" s="14">
        <f>TRUNC(I216*D216,1)</f>
        <v>0</v>
      </c>
      <c r="K216" s="13">
        <f>TRUNC(E216+G216+I216,1)</f>
        <v>5234</v>
      </c>
      <c r="L216" s="14">
        <f>TRUNC(F216+H216+J216,1)</f>
        <v>5234</v>
      </c>
      <c r="M216" s="8" t="s">
        <v>852</v>
      </c>
      <c r="N216" s="2" t="s">
        <v>245</v>
      </c>
      <c r="O216" s="2" t="s">
        <v>853</v>
      </c>
      <c r="P216" s="2" t="s">
        <v>63</v>
      </c>
      <c r="Q216" s="2" t="s">
        <v>64</v>
      </c>
      <c r="R216" s="2" t="s">
        <v>64</v>
      </c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2" t="s">
        <v>52</v>
      </c>
      <c r="AW216" s="2" t="s">
        <v>854</v>
      </c>
      <c r="AX216" s="2" t="s">
        <v>52</v>
      </c>
      <c r="AY216" s="2" t="s">
        <v>52</v>
      </c>
    </row>
    <row r="217" spans="1:51" ht="30" customHeight="1">
      <c r="A217" s="8" t="s">
        <v>519</v>
      </c>
      <c r="B217" s="8" t="s">
        <v>52</v>
      </c>
      <c r="C217" s="8" t="s">
        <v>52</v>
      </c>
      <c r="D217" s="9"/>
      <c r="E217" s="13"/>
      <c r="F217" s="14">
        <f>TRUNC(SUMIF(N215:N216, N214, F215:F216),0)</f>
        <v>14374</v>
      </c>
      <c r="G217" s="13"/>
      <c r="H217" s="14">
        <f>TRUNC(SUMIF(N215:N216, N214, H215:H216),0)</f>
        <v>4510</v>
      </c>
      <c r="I217" s="13"/>
      <c r="J217" s="14">
        <f>TRUNC(SUMIF(N215:N216, N214, J215:J216),0)</f>
        <v>0</v>
      </c>
      <c r="K217" s="13"/>
      <c r="L217" s="14">
        <f>F217+H217+J217</f>
        <v>18884</v>
      </c>
      <c r="M217" s="8" t="s">
        <v>52</v>
      </c>
      <c r="N217" s="2" t="s">
        <v>81</v>
      </c>
      <c r="O217" s="2" t="s">
        <v>81</v>
      </c>
      <c r="P217" s="2" t="s">
        <v>52</v>
      </c>
      <c r="Q217" s="2" t="s">
        <v>52</v>
      </c>
      <c r="R217" s="2" t="s">
        <v>52</v>
      </c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2" t="s">
        <v>52</v>
      </c>
      <c r="AW217" s="2" t="s">
        <v>52</v>
      </c>
      <c r="AX217" s="2" t="s">
        <v>52</v>
      </c>
      <c r="AY217" s="2" t="s">
        <v>52</v>
      </c>
    </row>
    <row r="218" spans="1:51" ht="30" customHeight="1">
      <c r="A218" s="9"/>
      <c r="B218" s="9"/>
      <c r="C218" s="9"/>
      <c r="D218" s="9"/>
      <c r="E218" s="13"/>
      <c r="F218" s="14"/>
      <c r="G218" s="13"/>
      <c r="H218" s="14"/>
      <c r="I218" s="13"/>
      <c r="J218" s="14"/>
      <c r="K218" s="13"/>
      <c r="L218" s="14"/>
      <c r="M218" s="9"/>
    </row>
    <row r="219" spans="1:51" ht="30" customHeight="1">
      <c r="A219" s="43" t="s">
        <v>1342</v>
      </c>
      <c r="B219" s="43"/>
      <c r="C219" s="43"/>
      <c r="D219" s="43"/>
      <c r="E219" s="44"/>
      <c r="F219" s="45"/>
      <c r="G219" s="44"/>
      <c r="H219" s="45"/>
      <c r="I219" s="44"/>
      <c r="J219" s="45"/>
      <c r="K219" s="44"/>
      <c r="L219" s="45"/>
      <c r="M219" s="43"/>
      <c r="N219" s="1" t="s">
        <v>250</v>
      </c>
    </row>
    <row r="220" spans="1:51" ht="30" customHeight="1">
      <c r="A220" s="21" t="s">
        <v>1339</v>
      </c>
      <c r="B220" s="21" t="s">
        <v>1343</v>
      </c>
      <c r="C220" s="8" t="s">
        <v>71</v>
      </c>
      <c r="D220" s="9">
        <v>1.05</v>
      </c>
      <c r="E220" s="13">
        <f>단가대비표!O33</f>
        <v>11655</v>
      </c>
      <c r="F220" s="14">
        <f>TRUNC(E220*D220,1)</f>
        <v>12237.7</v>
      </c>
      <c r="G220" s="13">
        <f>단가대비표!P33</f>
        <v>5046</v>
      </c>
      <c r="H220" s="14">
        <f>TRUNC(G220*D220,1)</f>
        <v>5298.3</v>
      </c>
      <c r="I220" s="13">
        <f>단가대비표!V33</f>
        <v>0</v>
      </c>
      <c r="J220" s="14">
        <f>TRUNC(I220*D220,1)</f>
        <v>0</v>
      </c>
      <c r="K220" s="13">
        <f>TRUNC(E220+G220+I220,1)</f>
        <v>16701</v>
      </c>
      <c r="L220" s="14">
        <f>TRUNC(F220+H220+J220,1)</f>
        <v>17536</v>
      </c>
      <c r="M220" s="8" t="s">
        <v>855</v>
      </c>
      <c r="N220" s="2" t="s">
        <v>250</v>
      </c>
      <c r="O220" s="2" t="s">
        <v>856</v>
      </c>
      <c r="P220" s="2" t="s">
        <v>64</v>
      </c>
      <c r="Q220" s="2" t="s">
        <v>64</v>
      </c>
      <c r="R220" s="2" t="s">
        <v>63</v>
      </c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2" t="s">
        <v>52</v>
      </c>
      <c r="AW220" s="2" t="s">
        <v>857</v>
      </c>
      <c r="AX220" s="2" t="s">
        <v>52</v>
      </c>
      <c r="AY220" s="2" t="s">
        <v>52</v>
      </c>
    </row>
    <row r="221" spans="1:51" ht="30" customHeight="1">
      <c r="A221" s="8" t="s">
        <v>519</v>
      </c>
      <c r="B221" s="8" t="s">
        <v>52</v>
      </c>
      <c r="C221" s="8" t="s">
        <v>52</v>
      </c>
      <c r="D221" s="9"/>
      <c r="E221" s="13"/>
      <c r="F221" s="14">
        <f>TRUNC(SUMIF(N220:N220, N219, F220:F220),0)</f>
        <v>12237</v>
      </c>
      <c r="G221" s="13"/>
      <c r="H221" s="14">
        <f>TRUNC(SUMIF(N220:N220, N219, H220:H220),0)</f>
        <v>5298</v>
      </c>
      <c r="I221" s="13"/>
      <c r="J221" s="14">
        <f>TRUNC(SUMIF(N220:N220, N219, J220:J220),0)</f>
        <v>0</v>
      </c>
      <c r="K221" s="13"/>
      <c r="L221" s="14">
        <f>F221+H221+J221</f>
        <v>17535</v>
      </c>
      <c r="M221" s="8" t="s">
        <v>52</v>
      </c>
      <c r="N221" s="2" t="s">
        <v>81</v>
      </c>
      <c r="O221" s="2" t="s">
        <v>81</v>
      </c>
      <c r="P221" s="2" t="s">
        <v>52</v>
      </c>
      <c r="Q221" s="2" t="s">
        <v>52</v>
      </c>
      <c r="R221" s="2" t="s">
        <v>52</v>
      </c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2" t="s">
        <v>52</v>
      </c>
      <c r="AW221" s="2" t="s">
        <v>52</v>
      </c>
      <c r="AX221" s="2" t="s">
        <v>52</v>
      </c>
      <c r="AY221" s="2" t="s">
        <v>52</v>
      </c>
    </row>
    <row r="222" spans="1:51" ht="30" customHeight="1">
      <c r="A222" s="9"/>
      <c r="B222" s="9"/>
      <c r="C222" s="9"/>
      <c r="D222" s="9"/>
      <c r="E222" s="13"/>
      <c r="F222" s="14"/>
      <c r="G222" s="13"/>
      <c r="H222" s="14"/>
      <c r="I222" s="13"/>
      <c r="J222" s="14"/>
      <c r="K222" s="13"/>
      <c r="L222" s="14"/>
      <c r="M222" s="9"/>
    </row>
    <row r="223" spans="1:51" ht="30" customHeight="1">
      <c r="A223" s="43" t="s">
        <v>858</v>
      </c>
      <c r="B223" s="43"/>
      <c r="C223" s="43"/>
      <c r="D223" s="43"/>
      <c r="E223" s="44"/>
      <c r="F223" s="45"/>
      <c r="G223" s="44"/>
      <c r="H223" s="45"/>
      <c r="I223" s="44"/>
      <c r="J223" s="45"/>
      <c r="K223" s="44"/>
      <c r="L223" s="45"/>
      <c r="M223" s="43"/>
      <c r="N223" s="1" t="s">
        <v>255</v>
      </c>
    </row>
    <row r="224" spans="1:51" ht="30" customHeight="1">
      <c r="A224" s="8" t="s">
        <v>859</v>
      </c>
      <c r="B224" s="8" t="s">
        <v>860</v>
      </c>
      <c r="C224" s="8" t="s">
        <v>861</v>
      </c>
      <c r="D224" s="9">
        <v>0.66</v>
      </c>
      <c r="E224" s="13">
        <f>단가대비표!O14</f>
        <v>4433</v>
      </c>
      <c r="F224" s="14">
        <f>TRUNC(E224*D224,1)</f>
        <v>2925.7</v>
      </c>
      <c r="G224" s="13">
        <f>단가대비표!P14</f>
        <v>0</v>
      </c>
      <c r="H224" s="14">
        <f>TRUNC(G224*D224,1)</f>
        <v>0</v>
      </c>
      <c r="I224" s="13">
        <f>단가대비표!V14</f>
        <v>0</v>
      </c>
      <c r="J224" s="14">
        <f>TRUNC(I224*D224,1)</f>
        <v>0</v>
      </c>
      <c r="K224" s="13">
        <f t="shared" ref="K224:L228" si="48">TRUNC(E224+G224+I224,1)</f>
        <v>4433</v>
      </c>
      <c r="L224" s="14">
        <f t="shared" si="48"/>
        <v>2925.7</v>
      </c>
      <c r="M224" s="8" t="s">
        <v>862</v>
      </c>
      <c r="N224" s="2" t="s">
        <v>255</v>
      </c>
      <c r="O224" s="2" t="s">
        <v>863</v>
      </c>
      <c r="P224" s="2" t="s">
        <v>64</v>
      </c>
      <c r="Q224" s="2" t="s">
        <v>64</v>
      </c>
      <c r="R224" s="2" t="s">
        <v>63</v>
      </c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2" t="s">
        <v>52</v>
      </c>
      <c r="AW224" s="2" t="s">
        <v>864</v>
      </c>
      <c r="AX224" s="2" t="s">
        <v>52</v>
      </c>
      <c r="AY224" s="2" t="s">
        <v>52</v>
      </c>
    </row>
    <row r="225" spans="1:51" ht="30" customHeight="1">
      <c r="A225" s="8" t="s">
        <v>865</v>
      </c>
      <c r="B225" s="8" t="s">
        <v>866</v>
      </c>
      <c r="C225" s="8" t="s">
        <v>550</v>
      </c>
      <c r="D225" s="9">
        <v>3.0000000000000001E-3</v>
      </c>
      <c r="E225" s="13">
        <f>단가대비표!O51</f>
        <v>1093</v>
      </c>
      <c r="F225" s="14">
        <f>TRUNC(E225*D225,1)</f>
        <v>3.2</v>
      </c>
      <c r="G225" s="13">
        <f>단가대비표!P51</f>
        <v>0</v>
      </c>
      <c r="H225" s="14">
        <f>TRUNC(G225*D225,1)</f>
        <v>0</v>
      </c>
      <c r="I225" s="13">
        <f>단가대비표!V51</f>
        <v>0</v>
      </c>
      <c r="J225" s="14">
        <f>TRUNC(I225*D225,1)</f>
        <v>0</v>
      </c>
      <c r="K225" s="13">
        <f t="shared" si="48"/>
        <v>1093</v>
      </c>
      <c r="L225" s="14">
        <f t="shared" si="48"/>
        <v>3.2</v>
      </c>
      <c r="M225" s="8" t="s">
        <v>867</v>
      </c>
      <c r="N225" s="2" t="s">
        <v>255</v>
      </c>
      <c r="O225" s="2" t="s">
        <v>868</v>
      </c>
      <c r="P225" s="2" t="s">
        <v>64</v>
      </c>
      <c r="Q225" s="2" t="s">
        <v>64</v>
      </c>
      <c r="R225" s="2" t="s">
        <v>63</v>
      </c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2" t="s">
        <v>52</v>
      </c>
      <c r="AW225" s="2" t="s">
        <v>869</v>
      </c>
      <c r="AX225" s="2" t="s">
        <v>52</v>
      </c>
      <c r="AY225" s="2" t="s">
        <v>52</v>
      </c>
    </row>
    <row r="226" spans="1:51" ht="30" customHeight="1">
      <c r="A226" s="8" t="s">
        <v>870</v>
      </c>
      <c r="B226" s="8" t="s">
        <v>540</v>
      </c>
      <c r="C226" s="8" t="s">
        <v>541</v>
      </c>
      <c r="D226" s="9">
        <v>0.05</v>
      </c>
      <c r="E226" s="13">
        <f>단가대비표!O79</f>
        <v>0</v>
      </c>
      <c r="F226" s="14">
        <f>TRUNC(E226*D226,1)</f>
        <v>0</v>
      </c>
      <c r="G226" s="13">
        <f>단가대비표!P79</f>
        <v>200925</v>
      </c>
      <c r="H226" s="14">
        <f>TRUNC(G226*D226,1)</f>
        <v>10046.200000000001</v>
      </c>
      <c r="I226" s="13">
        <f>단가대비표!V79</f>
        <v>0</v>
      </c>
      <c r="J226" s="14">
        <f>TRUNC(I226*D226,1)</f>
        <v>0</v>
      </c>
      <c r="K226" s="13">
        <f t="shared" si="48"/>
        <v>200925</v>
      </c>
      <c r="L226" s="14">
        <f t="shared" si="48"/>
        <v>10046.200000000001</v>
      </c>
      <c r="M226" s="8" t="s">
        <v>871</v>
      </c>
      <c r="N226" s="2" t="s">
        <v>255</v>
      </c>
      <c r="O226" s="2" t="s">
        <v>872</v>
      </c>
      <c r="P226" s="2" t="s">
        <v>64</v>
      </c>
      <c r="Q226" s="2" t="s">
        <v>64</v>
      </c>
      <c r="R226" s="2" t="s">
        <v>63</v>
      </c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2" t="s">
        <v>52</v>
      </c>
      <c r="AW226" s="2" t="s">
        <v>873</v>
      </c>
      <c r="AX226" s="2" t="s">
        <v>52</v>
      </c>
      <c r="AY226" s="2" t="s">
        <v>52</v>
      </c>
    </row>
    <row r="227" spans="1:51" ht="30" customHeight="1">
      <c r="A227" s="8" t="s">
        <v>539</v>
      </c>
      <c r="B227" s="8" t="s">
        <v>540</v>
      </c>
      <c r="C227" s="8" t="s">
        <v>541</v>
      </c>
      <c r="D227" s="9">
        <v>0.01</v>
      </c>
      <c r="E227" s="13">
        <f>단가대비표!O73</f>
        <v>0</v>
      </c>
      <c r="F227" s="14">
        <f>TRUNC(E227*D227,1)</f>
        <v>0</v>
      </c>
      <c r="G227" s="13">
        <f>단가대비표!P73</f>
        <v>125427</v>
      </c>
      <c r="H227" s="14">
        <f>TRUNC(G227*D227,1)</f>
        <v>1254.2</v>
      </c>
      <c r="I227" s="13">
        <f>단가대비표!V73</f>
        <v>0</v>
      </c>
      <c r="J227" s="14">
        <f>TRUNC(I227*D227,1)</f>
        <v>0</v>
      </c>
      <c r="K227" s="13">
        <f t="shared" si="48"/>
        <v>125427</v>
      </c>
      <c r="L227" s="14">
        <f t="shared" si="48"/>
        <v>1254.2</v>
      </c>
      <c r="M227" s="8" t="s">
        <v>542</v>
      </c>
      <c r="N227" s="2" t="s">
        <v>255</v>
      </c>
      <c r="O227" s="2" t="s">
        <v>543</v>
      </c>
      <c r="P227" s="2" t="s">
        <v>64</v>
      </c>
      <c r="Q227" s="2" t="s">
        <v>64</v>
      </c>
      <c r="R227" s="2" t="s">
        <v>63</v>
      </c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2" t="s">
        <v>52</v>
      </c>
      <c r="AW227" s="2" t="s">
        <v>874</v>
      </c>
      <c r="AX227" s="2" t="s">
        <v>52</v>
      </c>
      <c r="AY227" s="2" t="s">
        <v>52</v>
      </c>
    </row>
    <row r="228" spans="1:51" ht="30" customHeight="1">
      <c r="A228" s="8" t="s">
        <v>573</v>
      </c>
      <c r="B228" s="8" t="s">
        <v>875</v>
      </c>
      <c r="C228" s="8" t="s">
        <v>71</v>
      </c>
      <c r="D228" s="9">
        <v>0.09</v>
      </c>
      <c r="E228" s="13">
        <f>일위대가목록!E67</f>
        <v>1433</v>
      </c>
      <c r="F228" s="14">
        <f>TRUNC(E228*D228,1)</f>
        <v>128.9</v>
      </c>
      <c r="G228" s="13">
        <f>일위대가목록!F67</f>
        <v>14789</v>
      </c>
      <c r="H228" s="14">
        <f>TRUNC(G228*D228,1)</f>
        <v>1331</v>
      </c>
      <c r="I228" s="13">
        <f>일위대가목록!G67</f>
        <v>0</v>
      </c>
      <c r="J228" s="14">
        <f>TRUNC(I228*D228,1)</f>
        <v>0</v>
      </c>
      <c r="K228" s="13">
        <f t="shared" si="48"/>
        <v>16222</v>
      </c>
      <c r="L228" s="14">
        <f t="shared" si="48"/>
        <v>1459.9</v>
      </c>
      <c r="M228" s="8" t="s">
        <v>876</v>
      </c>
      <c r="N228" s="2" t="s">
        <v>255</v>
      </c>
      <c r="O228" s="2" t="s">
        <v>877</v>
      </c>
      <c r="P228" s="2" t="s">
        <v>63</v>
      </c>
      <c r="Q228" s="2" t="s">
        <v>64</v>
      </c>
      <c r="R228" s="2" t="s">
        <v>64</v>
      </c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2" t="s">
        <v>52</v>
      </c>
      <c r="AW228" s="2" t="s">
        <v>878</v>
      </c>
      <c r="AX228" s="2" t="s">
        <v>52</v>
      </c>
      <c r="AY228" s="2" t="s">
        <v>52</v>
      </c>
    </row>
    <row r="229" spans="1:51" ht="30" customHeight="1">
      <c r="A229" s="8" t="s">
        <v>519</v>
      </c>
      <c r="B229" s="8" t="s">
        <v>52</v>
      </c>
      <c r="C229" s="8" t="s">
        <v>52</v>
      </c>
      <c r="D229" s="9"/>
      <c r="E229" s="13"/>
      <c r="F229" s="14">
        <f>TRUNC(SUMIF(N224:N228, N223, F224:F228),0)</f>
        <v>3057</v>
      </c>
      <c r="G229" s="13"/>
      <c r="H229" s="14">
        <f>TRUNC(SUMIF(N224:N228, N223, H224:H228),0)</f>
        <v>12631</v>
      </c>
      <c r="I229" s="13"/>
      <c r="J229" s="14">
        <f>TRUNC(SUMIF(N224:N228, N223, J224:J228),0)</f>
        <v>0</v>
      </c>
      <c r="K229" s="13"/>
      <c r="L229" s="14">
        <f>F229+H229+J229</f>
        <v>15688</v>
      </c>
      <c r="M229" s="8" t="s">
        <v>52</v>
      </c>
      <c r="N229" s="2" t="s">
        <v>81</v>
      </c>
      <c r="O229" s="2" t="s">
        <v>81</v>
      </c>
      <c r="P229" s="2" t="s">
        <v>52</v>
      </c>
      <c r="Q229" s="2" t="s">
        <v>52</v>
      </c>
      <c r="R229" s="2" t="s">
        <v>52</v>
      </c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2" t="s">
        <v>52</v>
      </c>
      <c r="AW229" s="2" t="s">
        <v>52</v>
      </c>
      <c r="AX229" s="2" t="s">
        <v>52</v>
      </c>
      <c r="AY229" s="2" t="s">
        <v>52</v>
      </c>
    </row>
    <row r="230" spans="1:51" ht="30" customHeight="1">
      <c r="A230" s="9"/>
      <c r="B230" s="9"/>
      <c r="C230" s="9"/>
      <c r="D230" s="9"/>
      <c r="E230" s="13"/>
      <c r="F230" s="14"/>
      <c r="G230" s="13"/>
      <c r="H230" s="14"/>
      <c r="I230" s="13"/>
      <c r="J230" s="14"/>
      <c r="K230" s="13"/>
      <c r="L230" s="14"/>
      <c r="M230" s="9"/>
    </row>
    <row r="231" spans="1:51" ht="30" customHeight="1">
      <c r="A231" s="43" t="s">
        <v>879</v>
      </c>
      <c r="B231" s="43"/>
      <c r="C231" s="43"/>
      <c r="D231" s="43"/>
      <c r="E231" s="44"/>
      <c r="F231" s="45"/>
      <c r="G231" s="44"/>
      <c r="H231" s="45"/>
      <c r="I231" s="44"/>
      <c r="J231" s="45"/>
      <c r="K231" s="44"/>
      <c r="L231" s="45"/>
      <c r="M231" s="43"/>
      <c r="N231" s="1" t="s">
        <v>265</v>
      </c>
    </row>
    <row r="232" spans="1:51" ht="30" customHeight="1">
      <c r="A232" s="8" t="s">
        <v>880</v>
      </c>
      <c r="B232" s="8" t="s">
        <v>881</v>
      </c>
      <c r="C232" s="8" t="s">
        <v>71</v>
      </c>
      <c r="D232" s="9">
        <v>0.104</v>
      </c>
      <c r="E232" s="13">
        <f>단가대비표!O6</f>
        <v>3811</v>
      </c>
      <c r="F232" s="14">
        <f>TRUNC(E232*D232,1)</f>
        <v>396.3</v>
      </c>
      <c r="G232" s="13">
        <f>단가대비표!P6</f>
        <v>0</v>
      </c>
      <c r="H232" s="14">
        <f>TRUNC(G232*D232,1)</f>
        <v>0</v>
      </c>
      <c r="I232" s="13">
        <f>단가대비표!V6</f>
        <v>0</v>
      </c>
      <c r="J232" s="14">
        <f>TRUNC(I232*D232,1)</f>
        <v>0</v>
      </c>
      <c r="K232" s="13">
        <f t="shared" ref="K232:L235" si="49">TRUNC(E232+G232+I232,1)</f>
        <v>3811</v>
      </c>
      <c r="L232" s="14">
        <f t="shared" si="49"/>
        <v>396.3</v>
      </c>
      <c r="M232" s="8" t="s">
        <v>882</v>
      </c>
      <c r="N232" s="2" t="s">
        <v>265</v>
      </c>
      <c r="O232" s="2" t="s">
        <v>883</v>
      </c>
      <c r="P232" s="2" t="s">
        <v>64</v>
      </c>
      <c r="Q232" s="2" t="s">
        <v>64</v>
      </c>
      <c r="R232" s="2" t="s">
        <v>63</v>
      </c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2" t="s">
        <v>52</v>
      </c>
      <c r="AW232" s="2" t="s">
        <v>884</v>
      </c>
      <c r="AX232" s="2" t="s">
        <v>52</v>
      </c>
      <c r="AY232" s="2" t="s">
        <v>52</v>
      </c>
    </row>
    <row r="233" spans="1:51" ht="30" customHeight="1">
      <c r="A233" s="8" t="s">
        <v>885</v>
      </c>
      <c r="B233" s="8" t="s">
        <v>886</v>
      </c>
      <c r="C233" s="8" t="s">
        <v>550</v>
      </c>
      <c r="D233" s="9">
        <v>2.9000000000000001E-2</v>
      </c>
      <c r="E233" s="13">
        <f>단가대비표!O56</f>
        <v>11000</v>
      </c>
      <c r="F233" s="14">
        <f>TRUNC(E233*D233,1)</f>
        <v>319</v>
      </c>
      <c r="G233" s="13">
        <f>단가대비표!P56</f>
        <v>0</v>
      </c>
      <c r="H233" s="14">
        <f>TRUNC(G233*D233,1)</f>
        <v>0</v>
      </c>
      <c r="I233" s="13">
        <f>단가대비표!V56</f>
        <v>0</v>
      </c>
      <c r="J233" s="14">
        <f>TRUNC(I233*D233,1)</f>
        <v>0</v>
      </c>
      <c r="K233" s="13">
        <f t="shared" si="49"/>
        <v>11000</v>
      </c>
      <c r="L233" s="14">
        <f t="shared" si="49"/>
        <v>319</v>
      </c>
      <c r="M233" s="8" t="s">
        <v>887</v>
      </c>
      <c r="N233" s="2" t="s">
        <v>265</v>
      </c>
      <c r="O233" s="2" t="s">
        <v>888</v>
      </c>
      <c r="P233" s="2" t="s">
        <v>64</v>
      </c>
      <c r="Q233" s="2" t="s">
        <v>64</v>
      </c>
      <c r="R233" s="2" t="s">
        <v>63</v>
      </c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2" t="s">
        <v>52</v>
      </c>
      <c r="AW233" s="2" t="s">
        <v>889</v>
      </c>
      <c r="AX233" s="2" t="s">
        <v>52</v>
      </c>
      <c r="AY233" s="2" t="s">
        <v>52</v>
      </c>
    </row>
    <row r="234" spans="1:51" ht="30" customHeight="1">
      <c r="A234" s="8" t="s">
        <v>890</v>
      </c>
      <c r="B234" s="8" t="s">
        <v>891</v>
      </c>
      <c r="C234" s="8" t="s">
        <v>86</v>
      </c>
      <c r="D234" s="9">
        <v>1</v>
      </c>
      <c r="E234" s="13">
        <f>일위대가목록!E70</f>
        <v>0</v>
      </c>
      <c r="F234" s="14">
        <f>TRUNC(E234*D234,1)</f>
        <v>0</v>
      </c>
      <c r="G234" s="13">
        <f>일위대가목록!F70</f>
        <v>3030</v>
      </c>
      <c r="H234" s="14">
        <f>TRUNC(G234*D234,1)</f>
        <v>3030</v>
      </c>
      <c r="I234" s="13">
        <f>일위대가목록!G70</f>
        <v>60</v>
      </c>
      <c r="J234" s="14">
        <f>TRUNC(I234*D234,1)</f>
        <v>60</v>
      </c>
      <c r="K234" s="13">
        <f t="shared" si="49"/>
        <v>3090</v>
      </c>
      <c r="L234" s="14">
        <f t="shared" si="49"/>
        <v>3090</v>
      </c>
      <c r="M234" s="8" t="s">
        <v>892</v>
      </c>
      <c r="N234" s="2" t="s">
        <v>265</v>
      </c>
      <c r="O234" s="2" t="s">
        <v>893</v>
      </c>
      <c r="P234" s="2" t="s">
        <v>63</v>
      </c>
      <c r="Q234" s="2" t="s">
        <v>64</v>
      </c>
      <c r="R234" s="2" t="s">
        <v>64</v>
      </c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2" t="s">
        <v>52</v>
      </c>
      <c r="AW234" s="2" t="s">
        <v>894</v>
      </c>
      <c r="AX234" s="2" t="s">
        <v>52</v>
      </c>
      <c r="AY234" s="2" t="s">
        <v>52</v>
      </c>
    </row>
    <row r="235" spans="1:51" ht="30" customHeight="1">
      <c r="A235" s="8" t="s">
        <v>895</v>
      </c>
      <c r="B235" s="8" t="s">
        <v>896</v>
      </c>
      <c r="C235" s="8" t="s">
        <v>71</v>
      </c>
      <c r="D235" s="9">
        <v>0.11</v>
      </c>
      <c r="E235" s="13">
        <f>단가대비표!O21</f>
        <v>26000</v>
      </c>
      <c r="F235" s="14">
        <f>TRUNC(E235*D235,1)</f>
        <v>2860</v>
      </c>
      <c r="G235" s="13">
        <f>단가대비표!P21</f>
        <v>0</v>
      </c>
      <c r="H235" s="14">
        <f>TRUNC(G235*D235,1)</f>
        <v>0</v>
      </c>
      <c r="I235" s="13">
        <f>단가대비표!V21</f>
        <v>0</v>
      </c>
      <c r="J235" s="14">
        <f>TRUNC(I235*D235,1)</f>
        <v>0</v>
      </c>
      <c r="K235" s="13">
        <f t="shared" si="49"/>
        <v>26000</v>
      </c>
      <c r="L235" s="14">
        <f t="shared" si="49"/>
        <v>2860</v>
      </c>
      <c r="M235" s="8" t="s">
        <v>897</v>
      </c>
      <c r="N235" s="2" t="s">
        <v>265</v>
      </c>
      <c r="O235" s="2" t="s">
        <v>898</v>
      </c>
      <c r="P235" s="2" t="s">
        <v>64</v>
      </c>
      <c r="Q235" s="2" t="s">
        <v>64</v>
      </c>
      <c r="R235" s="2" t="s">
        <v>63</v>
      </c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2" t="s">
        <v>52</v>
      </c>
      <c r="AW235" s="2" t="s">
        <v>899</v>
      </c>
      <c r="AX235" s="2" t="s">
        <v>52</v>
      </c>
      <c r="AY235" s="2" t="s">
        <v>52</v>
      </c>
    </row>
    <row r="236" spans="1:51" ht="30" customHeight="1">
      <c r="A236" s="8" t="s">
        <v>519</v>
      </c>
      <c r="B236" s="8" t="s">
        <v>52</v>
      </c>
      <c r="C236" s="8" t="s">
        <v>52</v>
      </c>
      <c r="D236" s="9"/>
      <c r="E236" s="13"/>
      <c r="F236" s="14">
        <f>TRUNC(SUMIF(N232:N235, N231, F232:F235),0)</f>
        <v>3575</v>
      </c>
      <c r="G236" s="13"/>
      <c r="H236" s="14">
        <f>TRUNC(SUMIF(N232:N235, N231, H232:H235),0)</f>
        <v>3030</v>
      </c>
      <c r="I236" s="13"/>
      <c r="J236" s="14">
        <f>TRUNC(SUMIF(N232:N235, N231, J232:J235),0)</f>
        <v>60</v>
      </c>
      <c r="K236" s="13"/>
      <c r="L236" s="14">
        <f>F236+H236+J236</f>
        <v>6665</v>
      </c>
      <c r="M236" s="8" t="s">
        <v>52</v>
      </c>
      <c r="N236" s="2" t="s">
        <v>81</v>
      </c>
      <c r="O236" s="2" t="s">
        <v>81</v>
      </c>
      <c r="P236" s="2" t="s">
        <v>52</v>
      </c>
      <c r="Q236" s="2" t="s">
        <v>52</v>
      </c>
      <c r="R236" s="2" t="s">
        <v>52</v>
      </c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2" t="s">
        <v>52</v>
      </c>
      <c r="AW236" s="2" t="s">
        <v>52</v>
      </c>
      <c r="AX236" s="2" t="s">
        <v>52</v>
      </c>
      <c r="AY236" s="2" t="s">
        <v>52</v>
      </c>
    </row>
    <row r="237" spans="1:51" ht="30" customHeight="1">
      <c r="A237" s="9"/>
      <c r="B237" s="9"/>
      <c r="C237" s="9"/>
      <c r="D237" s="9"/>
      <c r="E237" s="13"/>
      <c r="F237" s="14"/>
      <c r="G237" s="13"/>
      <c r="H237" s="14"/>
      <c r="I237" s="13"/>
      <c r="J237" s="14"/>
      <c r="K237" s="13"/>
      <c r="L237" s="14"/>
      <c r="M237" s="9"/>
    </row>
    <row r="238" spans="1:51" ht="30" customHeight="1">
      <c r="A238" s="43" t="s">
        <v>900</v>
      </c>
      <c r="B238" s="43"/>
      <c r="C238" s="43"/>
      <c r="D238" s="43"/>
      <c r="E238" s="44"/>
      <c r="F238" s="45"/>
      <c r="G238" s="44"/>
      <c r="H238" s="45"/>
      <c r="I238" s="44"/>
      <c r="J238" s="45"/>
      <c r="K238" s="44"/>
      <c r="L238" s="45"/>
      <c r="M238" s="43"/>
      <c r="N238" s="1" t="s">
        <v>270</v>
      </c>
    </row>
    <row r="239" spans="1:51" ht="30" customHeight="1">
      <c r="A239" s="8" t="s">
        <v>901</v>
      </c>
      <c r="B239" s="8" t="s">
        <v>902</v>
      </c>
      <c r="C239" s="8" t="s">
        <v>71</v>
      </c>
      <c r="D239" s="9">
        <v>2.2799999999999998</v>
      </c>
      <c r="E239" s="13">
        <f>단가대비표!O40</f>
        <v>105000</v>
      </c>
      <c r="F239" s="14">
        <f>TRUNC(E239*D239,1)</f>
        <v>239400</v>
      </c>
      <c r="G239" s="13">
        <f>단가대비표!P40</f>
        <v>0</v>
      </c>
      <c r="H239" s="14">
        <f>TRUNC(G239*D239,1)</f>
        <v>0</v>
      </c>
      <c r="I239" s="13">
        <f>단가대비표!V40</f>
        <v>0</v>
      </c>
      <c r="J239" s="14">
        <f>TRUNC(I239*D239,1)</f>
        <v>0</v>
      </c>
      <c r="K239" s="13">
        <f>TRUNC(E239+G239+I239,1)</f>
        <v>105000</v>
      </c>
      <c r="L239" s="14">
        <f>TRUNC(F239+H239+J239,1)</f>
        <v>239400</v>
      </c>
      <c r="M239" s="8" t="s">
        <v>903</v>
      </c>
      <c r="N239" s="2" t="s">
        <v>270</v>
      </c>
      <c r="O239" s="2" t="s">
        <v>904</v>
      </c>
      <c r="P239" s="2" t="s">
        <v>64</v>
      </c>
      <c r="Q239" s="2" t="s">
        <v>64</v>
      </c>
      <c r="R239" s="2" t="s">
        <v>63</v>
      </c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2" t="s">
        <v>52</v>
      </c>
      <c r="AW239" s="2" t="s">
        <v>905</v>
      </c>
      <c r="AX239" s="2" t="s">
        <v>52</v>
      </c>
      <c r="AY239" s="2" t="s">
        <v>52</v>
      </c>
    </row>
    <row r="240" spans="1:51" ht="30" customHeight="1">
      <c r="A240" s="8" t="s">
        <v>519</v>
      </c>
      <c r="B240" s="8" t="s">
        <v>52</v>
      </c>
      <c r="C240" s="8" t="s">
        <v>52</v>
      </c>
      <c r="D240" s="9"/>
      <c r="E240" s="13"/>
      <c r="F240" s="14">
        <f>TRUNC(SUMIF(N239:N239, N238, F239:F239),0)</f>
        <v>239400</v>
      </c>
      <c r="G240" s="13"/>
      <c r="H240" s="14">
        <f>TRUNC(SUMIF(N239:N239, N238, H239:H239),0)</f>
        <v>0</v>
      </c>
      <c r="I240" s="13"/>
      <c r="J240" s="14">
        <f>TRUNC(SUMIF(N239:N239, N238, J239:J239),0)</f>
        <v>0</v>
      </c>
      <c r="K240" s="13"/>
      <c r="L240" s="14">
        <f>F240+H240+J240</f>
        <v>239400</v>
      </c>
      <c r="M240" s="8" t="s">
        <v>52</v>
      </c>
      <c r="N240" s="2" t="s">
        <v>81</v>
      </c>
      <c r="O240" s="2" t="s">
        <v>81</v>
      </c>
      <c r="P240" s="2" t="s">
        <v>52</v>
      </c>
      <c r="Q240" s="2" t="s">
        <v>52</v>
      </c>
      <c r="R240" s="2" t="s">
        <v>52</v>
      </c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2" t="s">
        <v>52</v>
      </c>
      <c r="AW240" s="2" t="s">
        <v>52</v>
      </c>
      <c r="AX240" s="2" t="s">
        <v>52</v>
      </c>
      <c r="AY240" s="2" t="s">
        <v>52</v>
      </c>
    </row>
    <row r="241" spans="1:51" ht="30" customHeight="1">
      <c r="A241" s="9"/>
      <c r="B241" s="9"/>
      <c r="C241" s="9"/>
      <c r="D241" s="9"/>
      <c r="E241" s="13"/>
      <c r="F241" s="14"/>
      <c r="G241" s="13"/>
      <c r="H241" s="14"/>
      <c r="I241" s="13"/>
      <c r="J241" s="14"/>
      <c r="K241" s="13"/>
      <c r="L241" s="14"/>
      <c r="M241" s="9"/>
    </row>
    <row r="242" spans="1:51" ht="30" customHeight="1">
      <c r="A242" s="43" t="s">
        <v>906</v>
      </c>
      <c r="B242" s="43"/>
      <c r="C242" s="43"/>
      <c r="D242" s="43"/>
      <c r="E242" s="44"/>
      <c r="F242" s="45"/>
      <c r="G242" s="44"/>
      <c r="H242" s="45"/>
      <c r="I242" s="44"/>
      <c r="J242" s="45"/>
      <c r="K242" s="44"/>
      <c r="L242" s="45"/>
      <c r="M242" s="43"/>
      <c r="N242" s="1" t="s">
        <v>275</v>
      </c>
    </row>
    <row r="243" spans="1:51" ht="30" customHeight="1">
      <c r="A243" s="8" t="s">
        <v>907</v>
      </c>
      <c r="B243" s="8" t="s">
        <v>908</v>
      </c>
      <c r="C243" s="8" t="s">
        <v>71</v>
      </c>
      <c r="D243" s="9">
        <v>0.5</v>
      </c>
      <c r="E243" s="13">
        <f>단가대비표!O16</f>
        <v>11000</v>
      </c>
      <c r="F243" s="14">
        <f>TRUNC(E243*D243,1)</f>
        <v>5500</v>
      </c>
      <c r="G243" s="13">
        <f>단가대비표!P16</f>
        <v>0</v>
      </c>
      <c r="H243" s="14">
        <f>TRUNC(G243*D243,1)</f>
        <v>0</v>
      </c>
      <c r="I243" s="13">
        <f>단가대비표!V16</f>
        <v>0</v>
      </c>
      <c r="J243" s="14">
        <f>TRUNC(I243*D243,1)</f>
        <v>0</v>
      </c>
      <c r="K243" s="13">
        <f t="shared" ref="K243:L245" si="50">TRUNC(E243+G243+I243,1)</f>
        <v>11000</v>
      </c>
      <c r="L243" s="14">
        <f t="shared" si="50"/>
        <v>5500</v>
      </c>
      <c r="M243" s="8" t="s">
        <v>909</v>
      </c>
      <c r="N243" s="2" t="s">
        <v>275</v>
      </c>
      <c r="O243" s="2" t="s">
        <v>910</v>
      </c>
      <c r="P243" s="2" t="s">
        <v>64</v>
      </c>
      <c r="Q243" s="2" t="s">
        <v>64</v>
      </c>
      <c r="R243" s="2" t="s">
        <v>63</v>
      </c>
      <c r="S243" s="3"/>
      <c r="T243" s="3"/>
      <c r="U243" s="3"/>
      <c r="V243" s="3">
        <v>1</v>
      </c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2" t="s">
        <v>52</v>
      </c>
      <c r="AW243" s="2" t="s">
        <v>911</v>
      </c>
      <c r="AX243" s="2" t="s">
        <v>52</v>
      </c>
      <c r="AY243" s="2" t="s">
        <v>52</v>
      </c>
    </row>
    <row r="244" spans="1:51" ht="30" customHeight="1">
      <c r="A244" s="8" t="s">
        <v>645</v>
      </c>
      <c r="B244" s="8" t="s">
        <v>912</v>
      </c>
      <c r="C244" s="8" t="s">
        <v>450</v>
      </c>
      <c r="D244" s="9">
        <v>1</v>
      </c>
      <c r="E244" s="13">
        <f>TRUNC(SUMIF(V243:V245, RIGHTB(O244, 1), F243:F245)*U244, 2)</f>
        <v>275</v>
      </c>
      <c r="F244" s="14">
        <f>TRUNC(E244*D244,1)</f>
        <v>275</v>
      </c>
      <c r="G244" s="13">
        <v>0</v>
      </c>
      <c r="H244" s="14">
        <f>TRUNC(G244*D244,1)</f>
        <v>0</v>
      </c>
      <c r="I244" s="13">
        <v>0</v>
      </c>
      <c r="J244" s="14">
        <f>TRUNC(I244*D244,1)</f>
        <v>0</v>
      </c>
      <c r="K244" s="13">
        <f t="shared" si="50"/>
        <v>275</v>
      </c>
      <c r="L244" s="14">
        <f t="shared" si="50"/>
        <v>275</v>
      </c>
      <c r="M244" s="8" t="s">
        <v>52</v>
      </c>
      <c r="N244" s="2" t="s">
        <v>275</v>
      </c>
      <c r="O244" s="2" t="s">
        <v>647</v>
      </c>
      <c r="P244" s="2" t="s">
        <v>64</v>
      </c>
      <c r="Q244" s="2" t="s">
        <v>64</v>
      </c>
      <c r="R244" s="2" t="s">
        <v>64</v>
      </c>
      <c r="S244" s="3">
        <v>0</v>
      </c>
      <c r="T244" s="3">
        <v>0</v>
      </c>
      <c r="U244" s="3">
        <v>0.05</v>
      </c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2" t="s">
        <v>52</v>
      </c>
      <c r="AW244" s="2" t="s">
        <v>913</v>
      </c>
      <c r="AX244" s="2" t="s">
        <v>52</v>
      </c>
      <c r="AY244" s="2" t="s">
        <v>52</v>
      </c>
    </row>
    <row r="245" spans="1:51" ht="30" customHeight="1">
      <c r="A245" s="8" t="s">
        <v>914</v>
      </c>
      <c r="B245" s="8" t="s">
        <v>738</v>
      </c>
      <c r="C245" s="8" t="s">
        <v>541</v>
      </c>
      <c r="D245" s="9">
        <v>0.25</v>
      </c>
      <c r="E245" s="13">
        <f>단가대비표!O82</f>
        <v>0</v>
      </c>
      <c r="F245" s="14">
        <f>TRUNC(E245*D245,1)</f>
        <v>0</v>
      </c>
      <c r="G245" s="13">
        <f>단가대비표!P82</f>
        <v>199848</v>
      </c>
      <c r="H245" s="14">
        <f>TRUNC(G245*D245,1)</f>
        <v>49962</v>
      </c>
      <c r="I245" s="13">
        <f>단가대비표!V82</f>
        <v>0</v>
      </c>
      <c r="J245" s="14">
        <f>TRUNC(I245*D245,1)</f>
        <v>0</v>
      </c>
      <c r="K245" s="13">
        <f t="shared" si="50"/>
        <v>199848</v>
      </c>
      <c r="L245" s="14">
        <f t="shared" si="50"/>
        <v>49962</v>
      </c>
      <c r="M245" s="8" t="s">
        <v>915</v>
      </c>
      <c r="N245" s="2" t="s">
        <v>275</v>
      </c>
      <c r="O245" s="2" t="s">
        <v>916</v>
      </c>
      <c r="P245" s="2" t="s">
        <v>64</v>
      </c>
      <c r="Q245" s="2" t="s">
        <v>64</v>
      </c>
      <c r="R245" s="2" t="s">
        <v>63</v>
      </c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2" t="s">
        <v>52</v>
      </c>
      <c r="AW245" s="2" t="s">
        <v>917</v>
      </c>
      <c r="AX245" s="2" t="s">
        <v>52</v>
      </c>
      <c r="AY245" s="2" t="s">
        <v>52</v>
      </c>
    </row>
    <row r="246" spans="1:51" ht="30" customHeight="1">
      <c r="A246" s="8" t="s">
        <v>519</v>
      </c>
      <c r="B246" s="8" t="s">
        <v>52</v>
      </c>
      <c r="C246" s="8" t="s">
        <v>52</v>
      </c>
      <c r="D246" s="9"/>
      <c r="E246" s="13"/>
      <c r="F246" s="14">
        <f>TRUNC(SUMIF(N243:N245, N242, F243:F245),0)</f>
        <v>5775</v>
      </c>
      <c r="G246" s="13"/>
      <c r="H246" s="14">
        <f>TRUNC(SUMIF(N243:N245, N242, H243:H245),0)</f>
        <v>49962</v>
      </c>
      <c r="I246" s="13"/>
      <c r="J246" s="14">
        <f>TRUNC(SUMIF(N243:N245, N242, J243:J245),0)</f>
        <v>0</v>
      </c>
      <c r="K246" s="13"/>
      <c r="L246" s="14">
        <f>F246+H246+J246</f>
        <v>55737</v>
      </c>
      <c r="M246" s="8" t="s">
        <v>52</v>
      </c>
      <c r="N246" s="2" t="s">
        <v>81</v>
      </c>
      <c r="O246" s="2" t="s">
        <v>81</v>
      </c>
      <c r="P246" s="2" t="s">
        <v>52</v>
      </c>
      <c r="Q246" s="2" t="s">
        <v>52</v>
      </c>
      <c r="R246" s="2" t="s">
        <v>52</v>
      </c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2" t="s">
        <v>52</v>
      </c>
      <c r="AW246" s="2" t="s">
        <v>52</v>
      </c>
      <c r="AX246" s="2" t="s">
        <v>52</v>
      </c>
      <c r="AY246" s="2" t="s">
        <v>52</v>
      </c>
    </row>
    <row r="247" spans="1:51" ht="30" customHeight="1">
      <c r="A247" s="9"/>
      <c r="B247" s="9"/>
      <c r="C247" s="9"/>
      <c r="D247" s="9"/>
      <c r="E247" s="13"/>
      <c r="F247" s="14"/>
      <c r="G247" s="13"/>
      <c r="H247" s="14"/>
      <c r="I247" s="13"/>
      <c r="J247" s="14"/>
      <c r="K247" s="13"/>
      <c r="L247" s="14"/>
      <c r="M247" s="9"/>
    </row>
    <row r="248" spans="1:51" ht="30" customHeight="1">
      <c r="A248" s="43" t="s">
        <v>1346</v>
      </c>
      <c r="B248" s="43"/>
      <c r="C248" s="43"/>
      <c r="D248" s="43"/>
      <c r="E248" s="44"/>
      <c r="F248" s="45"/>
      <c r="G248" s="44"/>
      <c r="H248" s="45"/>
      <c r="I248" s="44"/>
      <c r="J248" s="45"/>
      <c r="K248" s="44"/>
      <c r="L248" s="45"/>
      <c r="M248" s="43"/>
      <c r="N248" s="1" t="s">
        <v>278</v>
      </c>
    </row>
    <row r="249" spans="1:51" ht="30" customHeight="1">
      <c r="A249" s="8" t="s">
        <v>1337</v>
      </c>
      <c r="B249" s="8" t="s">
        <v>1335</v>
      </c>
      <c r="C249" s="8" t="s">
        <v>71</v>
      </c>
      <c r="D249" s="9">
        <v>1.05</v>
      </c>
      <c r="E249" s="13">
        <f>단가대비표!O15</f>
        <v>4688</v>
      </c>
      <c r="F249" s="14">
        <f>TRUNC(E249*D249,1)</f>
        <v>4922.3999999999996</v>
      </c>
      <c r="G249" s="13">
        <f>단가대비표!P15</f>
        <v>0</v>
      </c>
      <c r="H249" s="14">
        <f>TRUNC(G249*D249,1)</f>
        <v>0</v>
      </c>
      <c r="I249" s="13">
        <f>단가대비표!V15</f>
        <v>0</v>
      </c>
      <c r="J249" s="14">
        <f>TRUNC(I249*D249,1)</f>
        <v>0</v>
      </c>
      <c r="K249" s="13">
        <f t="shared" ref="K249:L252" si="51">TRUNC(E249+G249+I249,1)</f>
        <v>4688</v>
      </c>
      <c r="L249" s="14">
        <f t="shared" si="51"/>
        <v>4922.3999999999996</v>
      </c>
      <c r="M249" s="8" t="s">
        <v>918</v>
      </c>
      <c r="N249" s="2" t="s">
        <v>278</v>
      </c>
      <c r="O249" s="2" t="s">
        <v>919</v>
      </c>
      <c r="P249" s="2" t="s">
        <v>64</v>
      </c>
      <c r="Q249" s="2" t="s">
        <v>64</v>
      </c>
      <c r="R249" s="2" t="s">
        <v>63</v>
      </c>
      <c r="S249" s="3"/>
      <c r="T249" s="3"/>
      <c r="U249" s="3"/>
      <c r="V249" s="3">
        <v>1</v>
      </c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2" t="s">
        <v>52</v>
      </c>
      <c r="AW249" s="2" t="s">
        <v>920</v>
      </c>
      <c r="AX249" s="2" t="s">
        <v>52</v>
      </c>
      <c r="AY249" s="2" t="s">
        <v>52</v>
      </c>
    </row>
    <row r="250" spans="1:51" ht="30" customHeight="1">
      <c r="A250" s="8" t="s">
        <v>921</v>
      </c>
      <c r="B250" s="8" t="s">
        <v>738</v>
      </c>
      <c r="C250" s="8" t="s">
        <v>541</v>
      </c>
      <c r="D250" s="9">
        <v>2.5000000000000001E-2</v>
      </c>
      <c r="E250" s="13">
        <f>단가대비표!O84</f>
        <v>0</v>
      </c>
      <c r="F250" s="14">
        <f>TRUNC(E250*D250,1)</f>
        <v>0</v>
      </c>
      <c r="G250" s="13">
        <f>단가대비표!P84</f>
        <v>189600</v>
      </c>
      <c r="H250" s="14">
        <f>TRUNC(G250*D250,1)</f>
        <v>4740</v>
      </c>
      <c r="I250" s="13">
        <f>단가대비표!V84</f>
        <v>0</v>
      </c>
      <c r="J250" s="14">
        <f>TRUNC(I250*D250,1)</f>
        <v>0</v>
      </c>
      <c r="K250" s="13">
        <f t="shared" si="51"/>
        <v>189600</v>
      </c>
      <c r="L250" s="14">
        <f t="shared" si="51"/>
        <v>4740</v>
      </c>
      <c r="M250" s="8" t="s">
        <v>922</v>
      </c>
      <c r="N250" s="2" t="s">
        <v>278</v>
      </c>
      <c r="O250" s="2" t="s">
        <v>923</v>
      </c>
      <c r="P250" s="2" t="s">
        <v>64</v>
      </c>
      <c r="Q250" s="2" t="s">
        <v>64</v>
      </c>
      <c r="R250" s="2" t="s">
        <v>63</v>
      </c>
      <c r="S250" s="3"/>
      <c r="T250" s="3"/>
      <c r="U250" s="3"/>
      <c r="V250" s="3">
        <v>1</v>
      </c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2" t="s">
        <v>52</v>
      </c>
      <c r="AW250" s="2" t="s">
        <v>924</v>
      </c>
      <c r="AX250" s="2" t="s">
        <v>52</v>
      </c>
      <c r="AY250" s="2" t="s">
        <v>52</v>
      </c>
    </row>
    <row r="251" spans="1:51" ht="30" customHeight="1">
      <c r="A251" s="8" t="s">
        <v>539</v>
      </c>
      <c r="B251" s="8" t="s">
        <v>540</v>
      </c>
      <c r="C251" s="8" t="s">
        <v>541</v>
      </c>
      <c r="D251" s="9">
        <v>5.0000000000000001E-3</v>
      </c>
      <c r="E251" s="13">
        <f>단가대비표!O73</f>
        <v>0</v>
      </c>
      <c r="F251" s="14">
        <f>TRUNC(E251*D251,1)</f>
        <v>0</v>
      </c>
      <c r="G251" s="13">
        <f>단가대비표!P73</f>
        <v>125427</v>
      </c>
      <c r="H251" s="14">
        <f>TRUNC(G251*D251,1)</f>
        <v>627.1</v>
      </c>
      <c r="I251" s="13">
        <f>단가대비표!V73</f>
        <v>0</v>
      </c>
      <c r="J251" s="14">
        <f>TRUNC(I251*D251,1)</f>
        <v>0</v>
      </c>
      <c r="K251" s="13">
        <f t="shared" si="51"/>
        <v>125427</v>
      </c>
      <c r="L251" s="14">
        <f t="shared" si="51"/>
        <v>627.1</v>
      </c>
      <c r="M251" s="8" t="s">
        <v>542</v>
      </c>
      <c r="N251" s="2" t="s">
        <v>278</v>
      </c>
      <c r="O251" s="2" t="s">
        <v>543</v>
      </c>
      <c r="P251" s="2" t="s">
        <v>64</v>
      </c>
      <c r="Q251" s="2" t="s">
        <v>64</v>
      </c>
      <c r="R251" s="2" t="s">
        <v>63</v>
      </c>
      <c r="S251" s="3"/>
      <c r="T251" s="3"/>
      <c r="U251" s="3"/>
      <c r="V251" s="3">
        <v>1</v>
      </c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2" t="s">
        <v>52</v>
      </c>
      <c r="AW251" s="2" t="s">
        <v>925</v>
      </c>
      <c r="AX251" s="2" t="s">
        <v>52</v>
      </c>
      <c r="AY251" s="2" t="s">
        <v>52</v>
      </c>
    </row>
    <row r="252" spans="1:51" ht="30" customHeight="1">
      <c r="A252" s="8" t="s">
        <v>742</v>
      </c>
      <c r="B252" s="8" t="s">
        <v>646</v>
      </c>
      <c r="C252" s="8" t="s">
        <v>450</v>
      </c>
      <c r="D252" s="9">
        <v>1</v>
      </c>
      <c r="E252" s="13">
        <v>0</v>
      </c>
      <c r="F252" s="14">
        <f>TRUNC(E252*D252,1)</f>
        <v>0</v>
      </c>
      <c r="G252" s="13">
        <v>0</v>
      </c>
      <c r="H252" s="14">
        <f>TRUNC(G252*D252,1)</f>
        <v>0</v>
      </c>
      <c r="I252" s="13">
        <f>TRUNC(SUMIF(V249:V252, RIGHTB(O252, 1), H249:H252)*U252, 2)</f>
        <v>161.01</v>
      </c>
      <c r="J252" s="14">
        <f>TRUNC(I252*D252,1)</f>
        <v>161</v>
      </c>
      <c r="K252" s="13">
        <f t="shared" si="51"/>
        <v>161</v>
      </c>
      <c r="L252" s="14">
        <f t="shared" si="51"/>
        <v>161</v>
      </c>
      <c r="M252" s="8" t="s">
        <v>52</v>
      </c>
      <c r="N252" s="2" t="s">
        <v>278</v>
      </c>
      <c r="O252" s="2" t="s">
        <v>647</v>
      </c>
      <c r="P252" s="2" t="s">
        <v>64</v>
      </c>
      <c r="Q252" s="2" t="s">
        <v>64</v>
      </c>
      <c r="R252" s="2" t="s">
        <v>64</v>
      </c>
      <c r="S252" s="3">
        <v>1</v>
      </c>
      <c r="T252" s="3">
        <v>2</v>
      </c>
      <c r="U252" s="3">
        <v>0.03</v>
      </c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2" t="s">
        <v>52</v>
      </c>
      <c r="AW252" s="2" t="s">
        <v>926</v>
      </c>
      <c r="AX252" s="2" t="s">
        <v>52</v>
      </c>
      <c r="AY252" s="2" t="s">
        <v>52</v>
      </c>
    </row>
    <row r="253" spans="1:51" ht="30" customHeight="1">
      <c r="A253" s="8" t="s">
        <v>519</v>
      </c>
      <c r="B253" s="8" t="s">
        <v>52</v>
      </c>
      <c r="C253" s="8" t="s">
        <v>52</v>
      </c>
      <c r="D253" s="9"/>
      <c r="E253" s="13"/>
      <c r="F253" s="14">
        <f>TRUNC(SUMIF(N249:N252, N248, F249:F252),0)</f>
        <v>4922</v>
      </c>
      <c r="G253" s="13"/>
      <c r="H253" s="14">
        <f>TRUNC(SUMIF(N249:N252, N248, H249:H252),0)</f>
        <v>5367</v>
      </c>
      <c r="I253" s="13"/>
      <c r="J253" s="14">
        <f>TRUNC(SUMIF(N249:N252, N248, J249:J252),0)</f>
        <v>161</v>
      </c>
      <c r="K253" s="13"/>
      <c r="L253" s="14">
        <f>F253+H253+J253</f>
        <v>10450</v>
      </c>
      <c r="M253" s="8" t="s">
        <v>52</v>
      </c>
      <c r="N253" s="2" t="s">
        <v>81</v>
      </c>
      <c r="O253" s="2" t="s">
        <v>81</v>
      </c>
      <c r="P253" s="2" t="s">
        <v>52</v>
      </c>
      <c r="Q253" s="2" t="s">
        <v>52</v>
      </c>
      <c r="R253" s="2" t="s">
        <v>52</v>
      </c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2" t="s">
        <v>52</v>
      </c>
      <c r="AW253" s="2" t="s">
        <v>52</v>
      </c>
      <c r="AX253" s="2" t="s">
        <v>52</v>
      </c>
      <c r="AY253" s="2" t="s">
        <v>52</v>
      </c>
    </row>
    <row r="254" spans="1:51" ht="30" customHeight="1">
      <c r="A254" s="9"/>
      <c r="B254" s="9"/>
      <c r="C254" s="9"/>
      <c r="D254" s="9"/>
      <c r="E254" s="13"/>
      <c r="F254" s="14"/>
      <c r="G254" s="13"/>
      <c r="H254" s="14"/>
      <c r="I254" s="13"/>
      <c r="J254" s="14"/>
      <c r="K254" s="13"/>
      <c r="L254" s="14"/>
      <c r="M254" s="9"/>
    </row>
    <row r="255" spans="1:51" ht="30" customHeight="1">
      <c r="A255" s="43" t="s">
        <v>1347</v>
      </c>
      <c r="B255" s="43"/>
      <c r="C255" s="43"/>
      <c r="D255" s="43"/>
      <c r="E255" s="44"/>
      <c r="F255" s="45"/>
      <c r="G255" s="44"/>
      <c r="H255" s="45"/>
      <c r="I255" s="44"/>
      <c r="J255" s="45"/>
      <c r="K255" s="44"/>
      <c r="L255" s="45"/>
      <c r="M255" s="43"/>
      <c r="N255" s="1" t="s">
        <v>281</v>
      </c>
    </row>
    <row r="256" spans="1:51" ht="30" customHeight="1">
      <c r="A256" s="8" t="s">
        <v>1337</v>
      </c>
      <c r="B256" s="8" t="s">
        <v>1335</v>
      </c>
      <c r="C256" s="8" t="s">
        <v>71</v>
      </c>
      <c r="D256" s="9">
        <v>1.05</v>
      </c>
      <c r="E256" s="13">
        <f>단가대비표!O15</f>
        <v>4688</v>
      </c>
      <c r="F256" s="14">
        <f>TRUNC(E256*D256,1)</f>
        <v>4922.3999999999996</v>
      </c>
      <c r="G256" s="13">
        <f>단가대비표!P15</f>
        <v>0</v>
      </c>
      <c r="H256" s="14">
        <f>TRUNC(G256*D256,1)</f>
        <v>0</v>
      </c>
      <c r="I256" s="13">
        <f>단가대비표!V15</f>
        <v>0</v>
      </c>
      <c r="J256" s="14">
        <f>TRUNC(I256*D256,1)</f>
        <v>0</v>
      </c>
      <c r="K256" s="13">
        <f t="shared" ref="K256:L259" si="52">TRUNC(E256+G256+I256,1)</f>
        <v>4688</v>
      </c>
      <c r="L256" s="14">
        <f t="shared" si="52"/>
        <v>4922.3999999999996</v>
      </c>
      <c r="M256" s="8" t="s">
        <v>918</v>
      </c>
      <c r="N256" s="2" t="s">
        <v>281</v>
      </c>
      <c r="O256" s="2" t="s">
        <v>919</v>
      </c>
      <c r="P256" s="2" t="s">
        <v>64</v>
      </c>
      <c r="Q256" s="2" t="s">
        <v>64</v>
      </c>
      <c r="R256" s="2" t="s">
        <v>63</v>
      </c>
      <c r="S256" s="3"/>
      <c r="T256" s="3"/>
      <c r="U256" s="3"/>
      <c r="V256" s="3">
        <v>1</v>
      </c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2" t="s">
        <v>52</v>
      </c>
      <c r="AW256" s="2" t="s">
        <v>927</v>
      </c>
      <c r="AX256" s="2" t="s">
        <v>52</v>
      </c>
      <c r="AY256" s="2" t="s">
        <v>52</v>
      </c>
    </row>
    <row r="257" spans="1:51" ht="30" customHeight="1">
      <c r="A257" s="8" t="s">
        <v>921</v>
      </c>
      <c r="B257" s="8" t="s">
        <v>738</v>
      </c>
      <c r="C257" s="8" t="s">
        <v>541</v>
      </c>
      <c r="D257" s="9">
        <v>2.5000000000000001E-2</v>
      </c>
      <c r="E257" s="13">
        <f>단가대비표!O84</f>
        <v>0</v>
      </c>
      <c r="F257" s="14">
        <f>TRUNC(E257*D257,1)</f>
        <v>0</v>
      </c>
      <c r="G257" s="13">
        <f>단가대비표!P84</f>
        <v>189600</v>
      </c>
      <c r="H257" s="14">
        <f>TRUNC(G257*D257,1)</f>
        <v>4740</v>
      </c>
      <c r="I257" s="13">
        <f>단가대비표!V84</f>
        <v>0</v>
      </c>
      <c r="J257" s="14">
        <f>TRUNC(I257*D257,1)</f>
        <v>0</v>
      </c>
      <c r="K257" s="13">
        <f t="shared" si="52"/>
        <v>189600</v>
      </c>
      <c r="L257" s="14">
        <f t="shared" si="52"/>
        <v>4740</v>
      </c>
      <c r="M257" s="8" t="s">
        <v>922</v>
      </c>
      <c r="N257" s="2" t="s">
        <v>281</v>
      </c>
      <c r="O257" s="2" t="s">
        <v>923</v>
      </c>
      <c r="P257" s="2" t="s">
        <v>64</v>
      </c>
      <c r="Q257" s="2" t="s">
        <v>64</v>
      </c>
      <c r="R257" s="2" t="s">
        <v>63</v>
      </c>
      <c r="S257" s="3"/>
      <c r="T257" s="3"/>
      <c r="U257" s="3"/>
      <c r="V257" s="3">
        <v>1</v>
      </c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2" t="s">
        <v>52</v>
      </c>
      <c r="AW257" s="2" t="s">
        <v>928</v>
      </c>
      <c r="AX257" s="2" t="s">
        <v>52</v>
      </c>
      <c r="AY257" s="2" t="s">
        <v>52</v>
      </c>
    </row>
    <row r="258" spans="1:51" ht="30" customHeight="1">
      <c r="A258" s="8" t="s">
        <v>539</v>
      </c>
      <c r="B258" s="8" t="s">
        <v>540</v>
      </c>
      <c r="C258" s="8" t="s">
        <v>541</v>
      </c>
      <c r="D258" s="9">
        <v>5.0000000000000001E-3</v>
      </c>
      <c r="E258" s="13">
        <f>단가대비표!O73</f>
        <v>0</v>
      </c>
      <c r="F258" s="14">
        <f>TRUNC(E258*D258,1)</f>
        <v>0</v>
      </c>
      <c r="G258" s="13">
        <f>단가대비표!P73</f>
        <v>125427</v>
      </c>
      <c r="H258" s="14">
        <f>TRUNC(G258*D258,1)</f>
        <v>627.1</v>
      </c>
      <c r="I258" s="13">
        <f>단가대비표!V73</f>
        <v>0</v>
      </c>
      <c r="J258" s="14">
        <f>TRUNC(I258*D258,1)</f>
        <v>0</v>
      </c>
      <c r="K258" s="13">
        <f t="shared" si="52"/>
        <v>125427</v>
      </c>
      <c r="L258" s="14">
        <f t="shared" si="52"/>
        <v>627.1</v>
      </c>
      <c r="M258" s="8" t="s">
        <v>542</v>
      </c>
      <c r="N258" s="2" t="s">
        <v>281</v>
      </c>
      <c r="O258" s="2" t="s">
        <v>543</v>
      </c>
      <c r="P258" s="2" t="s">
        <v>64</v>
      </c>
      <c r="Q258" s="2" t="s">
        <v>64</v>
      </c>
      <c r="R258" s="2" t="s">
        <v>63</v>
      </c>
      <c r="S258" s="3"/>
      <c r="T258" s="3"/>
      <c r="U258" s="3"/>
      <c r="V258" s="3">
        <v>1</v>
      </c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2" t="s">
        <v>52</v>
      </c>
      <c r="AW258" s="2" t="s">
        <v>929</v>
      </c>
      <c r="AX258" s="2" t="s">
        <v>52</v>
      </c>
      <c r="AY258" s="2" t="s">
        <v>52</v>
      </c>
    </row>
    <row r="259" spans="1:51" ht="30" customHeight="1">
      <c r="A259" s="8" t="s">
        <v>742</v>
      </c>
      <c r="B259" s="8" t="s">
        <v>646</v>
      </c>
      <c r="C259" s="8" t="s">
        <v>450</v>
      </c>
      <c r="D259" s="9">
        <v>1</v>
      </c>
      <c r="E259" s="13">
        <v>0</v>
      </c>
      <c r="F259" s="14">
        <f>TRUNC(E259*D259,1)</f>
        <v>0</v>
      </c>
      <c r="G259" s="13">
        <v>0</v>
      </c>
      <c r="H259" s="14">
        <f>TRUNC(G259*D259,1)</f>
        <v>0</v>
      </c>
      <c r="I259" s="13">
        <f>TRUNC(SUMIF(V256:V259, RIGHTB(O259, 1), H256:H259)*U259, 2)</f>
        <v>161.01</v>
      </c>
      <c r="J259" s="14">
        <f>TRUNC(I259*D259,1)</f>
        <v>161</v>
      </c>
      <c r="K259" s="13">
        <f t="shared" si="52"/>
        <v>161</v>
      </c>
      <c r="L259" s="14">
        <f t="shared" si="52"/>
        <v>161</v>
      </c>
      <c r="M259" s="8" t="s">
        <v>52</v>
      </c>
      <c r="N259" s="2" t="s">
        <v>281</v>
      </c>
      <c r="O259" s="2" t="s">
        <v>647</v>
      </c>
      <c r="P259" s="2" t="s">
        <v>64</v>
      </c>
      <c r="Q259" s="2" t="s">
        <v>64</v>
      </c>
      <c r="R259" s="2" t="s">
        <v>64</v>
      </c>
      <c r="S259" s="3">
        <v>1</v>
      </c>
      <c r="T259" s="3">
        <v>2</v>
      </c>
      <c r="U259" s="3">
        <v>0.03</v>
      </c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2" t="s">
        <v>52</v>
      </c>
      <c r="AW259" s="2" t="s">
        <v>930</v>
      </c>
      <c r="AX259" s="2" t="s">
        <v>52</v>
      </c>
      <c r="AY259" s="2" t="s">
        <v>52</v>
      </c>
    </row>
    <row r="260" spans="1:51" ht="30" customHeight="1">
      <c r="A260" s="8" t="s">
        <v>519</v>
      </c>
      <c r="B260" s="8" t="s">
        <v>52</v>
      </c>
      <c r="C260" s="8" t="s">
        <v>52</v>
      </c>
      <c r="D260" s="9"/>
      <c r="E260" s="13"/>
      <c r="F260" s="14">
        <f>TRUNC(SUMIF(N256:N259, N255, F256:F259),0)</f>
        <v>4922</v>
      </c>
      <c r="G260" s="13"/>
      <c r="H260" s="14">
        <f>TRUNC(SUMIF(N256:N259, N255, H256:H259),0)</f>
        <v>5367</v>
      </c>
      <c r="I260" s="13"/>
      <c r="J260" s="14">
        <f>TRUNC(SUMIF(N256:N259, N255, J256:J259),0)</f>
        <v>161</v>
      </c>
      <c r="K260" s="13"/>
      <c r="L260" s="14">
        <f>F260+H260+J260</f>
        <v>10450</v>
      </c>
      <c r="M260" s="8" t="s">
        <v>52</v>
      </c>
      <c r="N260" s="2" t="s">
        <v>81</v>
      </c>
      <c r="O260" s="2" t="s">
        <v>81</v>
      </c>
      <c r="P260" s="2" t="s">
        <v>52</v>
      </c>
      <c r="Q260" s="2" t="s">
        <v>52</v>
      </c>
      <c r="R260" s="2" t="s">
        <v>52</v>
      </c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2" t="s">
        <v>52</v>
      </c>
      <c r="AW260" s="2" t="s">
        <v>52</v>
      </c>
      <c r="AX260" s="2" t="s">
        <v>52</v>
      </c>
      <c r="AY260" s="2" t="s">
        <v>52</v>
      </c>
    </row>
    <row r="261" spans="1:51" ht="30" customHeight="1">
      <c r="A261" s="9"/>
      <c r="B261" s="9"/>
      <c r="C261" s="9"/>
      <c r="D261" s="9"/>
      <c r="E261" s="13"/>
      <c r="F261" s="14"/>
      <c r="G261" s="13"/>
      <c r="H261" s="14"/>
      <c r="I261" s="13"/>
      <c r="J261" s="14"/>
      <c r="K261" s="13"/>
      <c r="L261" s="14"/>
      <c r="M261" s="9"/>
    </row>
    <row r="262" spans="1:51" ht="30" customHeight="1">
      <c r="A262" s="43" t="s">
        <v>931</v>
      </c>
      <c r="B262" s="43"/>
      <c r="C262" s="43"/>
      <c r="D262" s="43"/>
      <c r="E262" s="44"/>
      <c r="F262" s="45"/>
      <c r="G262" s="44"/>
      <c r="H262" s="45"/>
      <c r="I262" s="44"/>
      <c r="J262" s="45"/>
      <c r="K262" s="44"/>
      <c r="L262" s="45"/>
      <c r="M262" s="43"/>
      <c r="N262" s="1" t="s">
        <v>411</v>
      </c>
    </row>
    <row r="263" spans="1:51" ht="30" customHeight="1">
      <c r="A263" s="8" t="s">
        <v>933</v>
      </c>
      <c r="B263" s="8" t="s">
        <v>934</v>
      </c>
      <c r="C263" s="8" t="s">
        <v>71</v>
      </c>
      <c r="D263" s="9">
        <v>1</v>
      </c>
      <c r="E263" s="13">
        <f>일위대가목록!E71</f>
        <v>0</v>
      </c>
      <c r="F263" s="14">
        <f>TRUNC(E263*D263,1)</f>
        <v>0</v>
      </c>
      <c r="G263" s="13">
        <f>일위대가목록!F71</f>
        <v>3762</v>
      </c>
      <c r="H263" s="14">
        <f>TRUNC(G263*D263,1)</f>
        <v>3762</v>
      </c>
      <c r="I263" s="13">
        <f>일위대가목록!G71</f>
        <v>0</v>
      </c>
      <c r="J263" s="14">
        <f>TRUNC(I263*D263,1)</f>
        <v>0</v>
      </c>
      <c r="K263" s="13">
        <f>TRUNC(E263+G263+I263,1)</f>
        <v>3762</v>
      </c>
      <c r="L263" s="14">
        <f>TRUNC(F263+H263+J263,1)</f>
        <v>3762</v>
      </c>
      <c r="M263" s="8" t="s">
        <v>935</v>
      </c>
      <c r="N263" s="2" t="s">
        <v>411</v>
      </c>
      <c r="O263" s="2" t="s">
        <v>936</v>
      </c>
      <c r="P263" s="2" t="s">
        <v>63</v>
      </c>
      <c r="Q263" s="2" t="s">
        <v>64</v>
      </c>
      <c r="R263" s="2" t="s">
        <v>64</v>
      </c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2" t="s">
        <v>52</v>
      </c>
      <c r="AW263" s="2" t="s">
        <v>937</v>
      </c>
      <c r="AX263" s="2" t="s">
        <v>52</v>
      </c>
      <c r="AY263" s="2" t="s">
        <v>52</v>
      </c>
    </row>
    <row r="264" spans="1:51" ht="30" customHeight="1">
      <c r="A264" s="8" t="s">
        <v>519</v>
      </c>
      <c r="B264" s="8" t="s">
        <v>52</v>
      </c>
      <c r="C264" s="8" t="s">
        <v>52</v>
      </c>
      <c r="D264" s="9"/>
      <c r="E264" s="13"/>
      <c r="F264" s="14">
        <f>TRUNC(SUMIF(N263:N263, N262, F263:F263),0)</f>
        <v>0</v>
      </c>
      <c r="G264" s="13"/>
      <c r="H264" s="14">
        <f>TRUNC(SUMIF(N263:N263, N262, H263:H263),0)</f>
        <v>3762</v>
      </c>
      <c r="I264" s="13"/>
      <c r="J264" s="14">
        <f>TRUNC(SUMIF(N263:N263, N262, J263:J263),0)</f>
        <v>0</v>
      </c>
      <c r="K264" s="13"/>
      <c r="L264" s="14">
        <f>F264+H264+J264</f>
        <v>3762</v>
      </c>
      <c r="M264" s="8" t="s">
        <v>52</v>
      </c>
      <c r="N264" s="2" t="s">
        <v>81</v>
      </c>
      <c r="O264" s="2" t="s">
        <v>81</v>
      </c>
      <c r="P264" s="2" t="s">
        <v>52</v>
      </c>
      <c r="Q264" s="2" t="s">
        <v>52</v>
      </c>
      <c r="R264" s="2" t="s">
        <v>52</v>
      </c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2" t="s">
        <v>52</v>
      </c>
      <c r="AW264" s="2" t="s">
        <v>52</v>
      </c>
      <c r="AX264" s="2" t="s">
        <v>52</v>
      </c>
      <c r="AY264" s="2" t="s">
        <v>52</v>
      </c>
    </row>
    <row r="265" spans="1:51" ht="30" customHeight="1">
      <c r="A265" s="9"/>
      <c r="B265" s="9"/>
      <c r="C265" s="9"/>
      <c r="D265" s="9"/>
      <c r="E265" s="13"/>
      <c r="F265" s="14"/>
      <c r="G265" s="13"/>
      <c r="H265" s="14"/>
      <c r="I265" s="13"/>
      <c r="J265" s="14"/>
      <c r="K265" s="13"/>
      <c r="L265" s="14"/>
      <c r="M265" s="9"/>
    </row>
    <row r="266" spans="1:51" ht="30" customHeight="1">
      <c r="A266" s="43" t="s">
        <v>938</v>
      </c>
      <c r="B266" s="43"/>
      <c r="C266" s="43"/>
      <c r="D266" s="43"/>
      <c r="E266" s="44"/>
      <c r="F266" s="45"/>
      <c r="G266" s="44"/>
      <c r="H266" s="45"/>
      <c r="I266" s="44"/>
      <c r="J266" s="45"/>
      <c r="K266" s="44"/>
      <c r="L266" s="45"/>
      <c r="M266" s="43"/>
      <c r="N266" s="1" t="s">
        <v>416</v>
      </c>
    </row>
    <row r="267" spans="1:51" ht="30" customHeight="1">
      <c r="A267" s="8" t="s">
        <v>737</v>
      </c>
      <c r="B267" s="8" t="s">
        <v>738</v>
      </c>
      <c r="C267" s="8" t="s">
        <v>541</v>
      </c>
      <c r="D267" s="9">
        <v>0.56999999999999995</v>
      </c>
      <c r="E267" s="13">
        <f>단가대비표!O80</f>
        <v>0</v>
      </c>
      <c r="F267" s="14">
        <f>TRUNC(E267*D267,1)</f>
        <v>0</v>
      </c>
      <c r="G267" s="13">
        <f>단가대비표!P80</f>
        <v>187530</v>
      </c>
      <c r="H267" s="14">
        <f>TRUNC(G267*D267,1)</f>
        <v>106892.1</v>
      </c>
      <c r="I267" s="13">
        <f>단가대비표!V80</f>
        <v>0</v>
      </c>
      <c r="J267" s="14">
        <f>TRUNC(I267*D267,1)</f>
        <v>0</v>
      </c>
      <c r="K267" s="13">
        <f t="shared" ref="K267:L269" si="53">TRUNC(E267+G267+I267,1)</f>
        <v>187530</v>
      </c>
      <c r="L267" s="14">
        <f t="shared" si="53"/>
        <v>106892.1</v>
      </c>
      <c r="M267" s="8" t="s">
        <v>739</v>
      </c>
      <c r="N267" s="2" t="s">
        <v>416</v>
      </c>
      <c r="O267" s="2" t="s">
        <v>740</v>
      </c>
      <c r="P267" s="2" t="s">
        <v>64</v>
      </c>
      <c r="Q267" s="2" t="s">
        <v>64</v>
      </c>
      <c r="R267" s="2" t="s">
        <v>63</v>
      </c>
      <c r="S267" s="3"/>
      <c r="T267" s="3"/>
      <c r="U267" s="3"/>
      <c r="V267" s="3">
        <v>1</v>
      </c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2" t="s">
        <v>52</v>
      </c>
      <c r="AW267" s="2" t="s">
        <v>939</v>
      </c>
      <c r="AX267" s="2" t="s">
        <v>52</v>
      </c>
      <c r="AY267" s="2" t="s">
        <v>52</v>
      </c>
    </row>
    <row r="268" spans="1:51" ht="30" customHeight="1">
      <c r="A268" s="8" t="s">
        <v>539</v>
      </c>
      <c r="B268" s="8" t="s">
        <v>540</v>
      </c>
      <c r="C268" s="8" t="s">
        <v>541</v>
      </c>
      <c r="D268" s="9">
        <v>0.115</v>
      </c>
      <c r="E268" s="13">
        <f>단가대비표!O73</f>
        <v>0</v>
      </c>
      <c r="F268" s="14">
        <f>TRUNC(E268*D268,1)</f>
        <v>0</v>
      </c>
      <c r="G268" s="13">
        <f>단가대비표!P73</f>
        <v>125427</v>
      </c>
      <c r="H268" s="14">
        <f>TRUNC(G268*D268,1)</f>
        <v>14424.1</v>
      </c>
      <c r="I268" s="13">
        <f>단가대비표!V73</f>
        <v>0</v>
      </c>
      <c r="J268" s="14">
        <f>TRUNC(I268*D268,1)</f>
        <v>0</v>
      </c>
      <c r="K268" s="13">
        <f t="shared" si="53"/>
        <v>125427</v>
      </c>
      <c r="L268" s="14">
        <f t="shared" si="53"/>
        <v>14424.1</v>
      </c>
      <c r="M268" s="8" t="s">
        <v>542</v>
      </c>
      <c r="N268" s="2" t="s">
        <v>416</v>
      </c>
      <c r="O268" s="2" t="s">
        <v>543</v>
      </c>
      <c r="P268" s="2" t="s">
        <v>64</v>
      </c>
      <c r="Q268" s="2" t="s">
        <v>64</v>
      </c>
      <c r="R268" s="2" t="s">
        <v>63</v>
      </c>
      <c r="S268" s="3"/>
      <c r="T268" s="3"/>
      <c r="U268" s="3"/>
      <c r="V268" s="3">
        <v>1</v>
      </c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2" t="s">
        <v>52</v>
      </c>
      <c r="AW268" s="2" t="s">
        <v>940</v>
      </c>
      <c r="AX268" s="2" t="s">
        <v>52</v>
      </c>
      <c r="AY268" s="2" t="s">
        <v>52</v>
      </c>
    </row>
    <row r="269" spans="1:51" ht="30" customHeight="1">
      <c r="A269" s="8" t="s">
        <v>742</v>
      </c>
      <c r="B269" s="8" t="s">
        <v>743</v>
      </c>
      <c r="C269" s="8" t="s">
        <v>450</v>
      </c>
      <c r="D269" s="9">
        <v>1</v>
      </c>
      <c r="E269" s="13">
        <v>0</v>
      </c>
      <c r="F269" s="14">
        <f>TRUNC(E269*D269,1)</f>
        <v>0</v>
      </c>
      <c r="G269" s="13">
        <v>0</v>
      </c>
      <c r="H269" s="14">
        <f>TRUNC(G269*D269,1)</f>
        <v>0</v>
      </c>
      <c r="I269" s="13">
        <f>TRUNC(SUMIF(V267:V269, RIGHTB(O269, 1), H267:H269)*U269, 2)</f>
        <v>2426.3200000000002</v>
      </c>
      <c r="J269" s="14">
        <f>TRUNC(I269*D269,1)</f>
        <v>2426.3000000000002</v>
      </c>
      <c r="K269" s="13">
        <f t="shared" si="53"/>
        <v>2426.3000000000002</v>
      </c>
      <c r="L269" s="14">
        <f t="shared" si="53"/>
        <v>2426.3000000000002</v>
      </c>
      <c r="M269" s="8" t="s">
        <v>52</v>
      </c>
      <c r="N269" s="2" t="s">
        <v>416</v>
      </c>
      <c r="O269" s="2" t="s">
        <v>647</v>
      </c>
      <c r="P269" s="2" t="s">
        <v>64</v>
      </c>
      <c r="Q269" s="2" t="s">
        <v>64</v>
      </c>
      <c r="R269" s="2" t="s">
        <v>64</v>
      </c>
      <c r="S269" s="3">
        <v>1</v>
      </c>
      <c r="T269" s="3">
        <v>2</v>
      </c>
      <c r="U269" s="3">
        <v>0.02</v>
      </c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2" t="s">
        <v>52</v>
      </c>
      <c r="AW269" s="2" t="s">
        <v>941</v>
      </c>
      <c r="AX269" s="2" t="s">
        <v>52</v>
      </c>
      <c r="AY269" s="2" t="s">
        <v>52</v>
      </c>
    </row>
    <row r="270" spans="1:51" ht="30" customHeight="1">
      <c r="A270" s="8" t="s">
        <v>519</v>
      </c>
      <c r="B270" s="8" t="s">
        <v>52</v>
      </c>
      <c r="C270" s="8" t="s">
        <v>52</v>
      </c>
      <c r="D270" s="9"/>
      <c r="E270" s="13"/>
      <c r="F270" s="14">
        <f>TRUNC(SUMIF(N267:N269, N266, F267:F269),0)</f>
        <v>0</v>
      </c>
      <c r="G270" s="13"/>
      <c r="H270" s="14">
        <f>TRUNC(SUMIF(N267:N269, N266, H267:H269),0)</f>
        <v>121316</v>
      </c>
      <c r="I270" s="13"/>
      <c r="J270" s="14">
        <f>TRUNC(SUMIF(N267:N269, N266, J267:J269),0)</f>
        <v>2426</v>
      </c>
      <c r="K270" s="13"/>
      <c r="L270" s="14">
        <f>F270+H270+J270</f>
        <v>123742</v>
      </c>
      <c r="M270" s="8" t="s">
        <v>52</v>
      </c>
      <c r="N270" s="2" t="s">
        <v>81</v>
      </c>
      <c r="O270" s="2" t="s">
        <v>81</v>
      </c>
      <c r="P270" s="2" t="s">
        <v>52</v>
      </c>
      <c r="Q270" s="2" t="s">
        <v>52</v>
      </c>
      <c r="R270" s="2" t="s">
        <v>52</v>
      </c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2" t="s">
        <v>52</v>
      </c>
      <c r="AW270" s="2" t="s">
        <v>52</v>
      </c>
      <c r="AX270" s="2" t="s">
        <v>52</v>
      </c>
      <c r="AY270" s="2" t="s">
        <v>52</v>
      </c>
    </row>
    <row r="271" spans="1:51" ht="30" customHeight="1">
      <c r="A271" s="9"/>
      <c r="B271" s="9"/>
      <c r="C271" s="9"/>
      <c r="D271" s="9"/>
      <c r="E271" s="13"/>
      <c r="F271" s="14"/>
      <c r="G271" s="13"/>
      <c r="H271" s="14"/>
      <c r="I271" s="13"/>
      <c r="J271" s="14"/>
      <c r="K271" s="13"/>
      <c r="L271" s="14"/>
      <c r="M271" s="9"/>
    </row>
    <row r="272" spans="1:51" ht="30" customHeight="1">
      <c r="A272" s="43" t="s">
        <v>942</v>
      </c>
      <c r="B272" s="43"/>
      <c r="C272" s="43"/>
      <c r="D272" s="43"/>
      <c r="E272" s="44"/>
      <c r="F272" s="45"/>
      <c r="G272" s="44"/>
      <c r="H272" s="45"/>
      <c r="I272" s="44"/>
      <c r="J272" s="45"/>
      <c r="K272" s="44"/>
      <c r="L272" s="45"/>
      <c r="M272" s="43"/>
      <c r="N272" s="1" t="s">
        <v>421</v>
      </c>
    </row>
    <row r="273" spans="1:51" ht="30" customHeight="1">
      <c r="A273" s="8" t="s">
        <v>539</v>
      </c>
      <c r="B273" s="8" t="s">
        <v>540</v>
      </c>
      <c r="C273" s="8" t="s">
        <v>541</v>
      </c>
      <c r="D273" s="9">
        <v>0.25</v>
      </c>
      <c r="E273" s="13">
        <f>단가대비표!O73</f>
        <v>0</v>
      </c>
      <c r="F273" s="14">
        <f>TRUNC(E273*D273,1)</f>
        <v>0</v>
      </c>
      <c r="G273" s="13">
        <f>단가대비표!P73</f>
        <v>125427</v>
      </c>
      <c r="H273" s="14">
        <f>TRUNC(G273*D273,1)</f>
        <v>31356.7</v>
      </c>
      <c r="I273" s="13">
        <f>단가대비표!V73</f>
        <v>0</v>
      </c>
      <c r="J273" s="14">
        <f>TRUNC(I273*D273,1)</f>
        <v>0</v>
      </c>
      <c r="K273" s="13">
        <f t="shared" ref="K273:L275" si="54">TRUNC(E273+G273+I273,1)</f>
        <v>125427</v>
      </c>
      <c r="L273" s="14">
        <f t="shared" si="54"/>
        <v>31356.7</v>
      </c>
      <c r="M273" s="8" t="s">
        <v>542</v>
      </c>
      <c r="N273" s="2" t="s">
        <v>421</v>
      </c>
      <c r="O273" s="2" t="s">
        <v>543</v>
      </c>
      <c r="P273" s="2" t="s">
        <v>64</v>
      </c>
      <c r="Q273" s="2" t="s">
        <v>64</v>
      </c>
      <c r="R273" s="2" t="s">
        <v>63</v>
      </c>
      <c r="S273" s="3"/>
      <c r="T273" s="3"/>
      <c r="U273" s="3"/>
      <c r="V273" s="3">
        <v>1</v>
      </c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2" t="s">
        <v>52</v>
      </c>
      <c r="AW273" s="2" t="s">
        <v>943</v>
      </c>
      <c r="AX273" s="2" t="s">
        <v>52</v>
      </c>
      <c r="AY273" s="2" t="s">
        <v>52</v>
      </c>
    </row>
    <row r="274" spans="1:51" ht="30" customHeight="1">
      <c r="A274" s="8" t="s">
        <v>921</v>
      </c>
      <c r="B274" s="8" t="s">
        <v>738</v>
      </c>
      <c r="C274" s="8" t="s">
        <v>541</v>
      </c>
      <c r="D274" s="9">
        <v>0.25</v>
      </c>
      <c r="E274" s="13">
        <f>단가대비표!O84</f>
        <v>0</v>
      </c>
      <c r="F274" s="14">
        <f>TRUNC(E274*D274,1)</f>
        <v>0</v>
      </c>
      <c r="G274" s="13">
        <f>단가대비표!P84</f>
        <v>189600</v>
      </c>
      <c r="H274" s="14">
        <f>TRUNC(G274*D274,1)</f>
        <v>47400</v>
      </c>
      <c r="I274" s="13">
        <f>단가대비표!V84</f>
        <v>0</v>
      </c>
      <c r="J274" s="14">
        <f>TRUNC(I274*D274,1)</f>
        <v>0</v>
      </c>
      <c r="K274" s="13">
        <f t="shared" si="54"/>
        <v>189600</v>
      </c>
      <c r="L274" s="14">
        <f t="shared" si="54"/>
        <v>47400</v>
      </c>
      <c r="M274" s="8" t="s">
        <v>922</v>
      </c>
      <c r="N274" s="2" t="s">
        <v>421</v>
      </c>
      <c r="O274" s="2" t="s">
        <v>923</v>
      </c>
      <c r="P274" s="2" t="s">
        <v>64</v>
      </c>
      <c r="Q274" s="2" t="s">
        <v>64</v>
      </c>
      <c r="R274" s="2" t="s">
        <v>63</v>
      </c>
      <c r="S274" s="3"/>
      <c r="T274" s="3"/>
      <c r="U274" s="3"/>
      <c r="V274" s="3">
        <v>1</v>
      </c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2" t="s">
        <v>52</v>
      </c>
      <c r="AW274" s="2" t="s">
        <v>944</v>
      </c>
      <c r="AX274" s="2" t="s">
        <v>52</v>
      </c>
      <c r="AY274" s="2" t="s">
        <v>52</v>
      </c>
    </row>
    <row r="275" spans="1:51" ht="30" customHeight="1">
      <c r="A275" s="8" t="s">
        <v>645</v>
      </c>
      <c r="B275" s="8" t="s">
        <v>945</v>
      </c>
      <c r="C275" s="8" t="s">
        <v>450</v>
      </c>
      <c r="D275" s="9">
        <v>1</v>
      </c>
      <c r="E275" s="13">
        <f>TRUNC(SUMIF(V273:V275, RIGHTB(O275, 1), H273:H275)*U275, 2)</f>
        <v>3937.83</v>
      </c>
      <c r="F275" s="14">
        <f>TRUNC(E275*D275,1)</f>
        <v>3937.8</v>
      </c>
      <c r="G275" s="13">
        <v>0</v>
      </c>
      <c r="H275" s="14">
        <f>TRUNC(G275*D275,1)</f>
        <v>0</v>
      </c>
      <c r="I275" s="13">
        <v>0</v>
      </c>
      <c r="J275" s="14">
        <f>TRUNC(I275*D275,1)</f>
        <v>0</v>
      </c>
      <c r="K275" s="13">
        <f t="shared" si="54"/>
        <v>3937.8</v>
      </c>
      <c r="L275" s="14">
        <f t="shared" si="54"/>
        <v>3937.8</v>
      </c>
      <c r="M275" s="8" t="s">
        <v>52</v>
      </c>
      <c r="N275" s="2" t="s">
        <v>421</v>
      </c>
      <c r="O275" s="2" t="s">
        <v>647</v>
      </c>
      <c r="P275" s="2" t="s">
        <v>64</v>
      </c>
      <c r="Q275" s="2" t="s">
        <v>64</v>
      </c>
      <c r="R275" s="2" t="s">
        <v>64</v>
      </c>
      <c r="S275" s="3">
        <v>1</v>
      </c>
      <c r="T275" s="3">
        <v>0</v>
      </c>
      <c r="U275" s="3">
        <v>0.05</v>
      </c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2" t="s">
        <v>52</v>
      </c>
      <c r="AW275" s="2" t="s">
        <v>946</v>
      </c>
      <c r="AX275" s="2" t="s">
        <v>52</v>
      </c>
      <c r="AY275" s="2" t="s">
        <v>52</v>
      </c>
    </row>
    <row r="276" spans="1:51" ht="30" customHeight="1">
      <c r="A276" s="8" t="s">
        <v>519</v>
      </c>
      <c r="B276" s="8" t="s">
        <v>52</v>
      </c>
      <c r="C276" s="8" t="s">
        <v>52</v>
      </c>
      <c r="D276" s="9"/>
      <c r="E276" s="13"/>
      <c r="F276" s="14">
        <f>TRUNC(SUMIF(N273:N275, N272, F273:F275),0)</f>
        <v>3937</v>
      </c>
      <c r="G276" s="13"/>
      <c r="H276" s="14">
        <f>TRUNC(SUMIF(N273:N275, N272, H273:H275),0)</f>
        <v>78756</v>
      </c>
      <c r="I276" s="13"/>
      <c r="J276" s="14">
        <f>TRUNC(SUMIF(N273:N275, N272, J273:J275),0)</f>
        <v>0</v>
      </c>
      <c r="K276" s="13"/>
      <c r="L276" s="14">
        <f>F276+H276+J276</f>
        <v>82693</v>
      </c>
      <c r="M276" s="8" t="s">
        <v>52</v>
      </c>
      <c r="N276" s="2" t="s">
        <v>81</v>
      </c>
      <c r="O276" s="2" t="s">
        <v>81</v>
      </c>
      <c r="P276" s="2" t="s">
        <v>52</v>
      </c>
      <c r="Q276" s="2" t="s">
        <v>52</v>
      </c>
      <c r="R276" s="2" t="s">
        <v>52</v>
      </c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2" t="s">
        <v>52</v>
      </c>
      <c r="AW276" s="2" t="s">
        <v>52</v>
      </c>
      <c r="AX276" s="2" t="s">
        <v>52</v>
      </c>
      <c r="AY276" s="2" t="s">
        <v>52</v>
      </c>
    </row>
    <row r="277" spans="1:51" ht="30" customHeight="1">
      <c r="A277" s="9"/>
      <c r="B277" s="9"/>
      <c r="C277" s="9"/>
      <c r="D277" s="9"/>
      <c r="E277" s="13"/>
      <c r="F277" s="14"/>
      <c r="G277" s="13"/>
      <c r="H277" s="14"/>
      <c r="I277" s="13"/>
      <c r="J277" s="14"/>
      <c r="K277" s="13"/>
      <c r="L277" s="14"/>
      <c r="M277" s="9"/>
    </row>
    <row r="278" spans="1:51" ht="30" customHeight="1">
      <c r="A278" s="43" t="s">
        <v>947</v>
      </c>
      <c r="B278" s="43"/>
      <c r="C278" s="43"/>
      <c r="D278" s="43"/>
      <c r="E278" s="44"/>
      <c r="F278" s="45"/>
      <c r="G278" s="44"/>
      <c r="H278" s="45"/>
      <c r="I278" s="44"/>
      <c r="J278" s="45"/>
      <c r="K278" s="44"/>
      <c r="L278" s="45"/>
      <c r="M278" s="43"/>
      <c r="N278" s="1" t="s">
        <v>426</v>
      </c>
    </row>
    <row r="279" spans="1:51" ht="30" customHeight="1">
      <c r="A279" s="8" t="s">
        <v>539</v>
      </c>
      <c r="B279" s="8" t="s">
        <v>540</v>
      </c>
      <c r="C279" s="8" t="s">
        <v>541</v>
      </c>
      <c r="D279" s="9">
        <v>0.25</v>
      </c>
      <c r="E279" s="13">
        <f>단가대비표!O73</f>
        <v>0</v>
      </c>
      <c r="F279" s="14">
        <f>TRUNC(E279*D279,1)</f>
        <v>0</v>
      </c>
      <c r="G279" s="13">
        <f>단가대비표!P73</f>
        <v>125427</v>
      </c>
      <c r="H279" s="14">
        <f>TRUNC(G279*D279,1)</f>
        <v>31356.7</v>
      </c>
      <c r="I279" s="13">
        <f>단가대비표!V73</f>
        <v>0</v>
      </c>
      <c r="J279" s="14">
        <f>TRUNC(I279*D279,1)</f>
        <v>0</v>
      </c>
      <c r="K279" s="13">
        <f t="shared" ref="K279:L281" si="55">TRUNC(E279+G279+I279,1)</f>
        <v>125427</v>
      </c>
      <c r="L279" s="14">
        <f t="shared" si="55"/>
        <v>31356.7</v>
      </c>
      <c r="M279" s="8" t="s">
        <v>542</v>
      </c>
      <c r="N279" s="2" t="s">
        <v>426</v>
      </c>
      <c r="O279" s="2" t="s">
        <v>543</v>
      </c>
      <c r="P279" s="2" t="s">
        <v>64</v>
      </c>
      <c r="Q279" s="2" t="s">
        <v>64</v>
      </c>
      <c r="R279" s="2" t="s">
        <v>63</v>
      </c>
      <c r="S279" s="3"/>
      <c r="T279" s="3"/>
      <c r="U279" s="3"/>
      <c r="V279" s="3">
        <v>1</v>
      </c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2" t="s">
        <v>52</v>
      </c>
      <c r="AW279" s="2" t="s">
        <v>948</v>
      </c>
      <c r="AX279" s="2" t="s">
        <v>52</v>
      </c>
      <c r="AY279" s="2" t="s">
        <v>52</v>
      </c>
    </row>
    <row r="280" spans="1:51" ht="30" customHeight="1">
      <c r="A280" s="8" t="s">
        <v>921</v>
      </c>
      <c r="B280" s="8" t="s">
        <v>738</v>
      </c>
      <c r="C280" s="8" t="s">
        <v>541</v>
      </c>
      <c r="D280" s="9">
        <v>0.25</v>
      </c>
      <c r="E280" s="13">
        <f>단가대비표!O84</f>
        <v>0</v>
      </c>
      <c r="F280" s="14">
        <f>TRUNC(E280*D280,1)</f>
        <v>0</v>
      </c>
      <c r="G280" s="13">
        <f>단가대비표!P84</f>
        <v>189600</v>
      </c>
      <c r="H280" s="14">
        <f>TRUNC(G280*D280,1)</f>
        <v>47400</v>
      </c>
      <c r="I280" s="13">
        <f>단가대비표!V84</f>
        <v>0</v>
      </c>
      <c r="J280" s="14">
        <f>TRUNC(I280*D280,1)</f>
        <v>0</v>
      </c>
      <c r="K280" s="13">
        <f t="shared" si="55"/>
        <v>189600</v>
      </c>
      <c r="L280" s="14">
        <f t="shared" si="55"/>
        <v>47400</v>
      </c>
      <c r="M280" s="8" t="s">
        <v>922</v>
      </c>
      <c r="N280" s="2" t="s">
        <v>426</v>
      </c>
      <c r="O280" s="2" t="s">
        <v>923</v>
      </c>
      <c r="P280" s="2" t="s">
        <v>64</v>
      </c>
      <c r="Q280" s="2" t="s">
        <v>64</v>
      </c>
      <c r="R280" s="2" t="s">
        <v>63</v>
      </c>
      <c r="S280" s="3"/>
      <c r="T280" s="3"/>
      <c r="U280" s="3"/>
      <c r="V280" s="3">
        <v>1</v>
      </c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2" t="s">
        <v>52</v>
      </c>
      <c r="AW280" s="2" t="s">
        <v>949</v>
      </c>
      <c r="AX280" s="2" t="s">
        <v>52</v>
      </c>
      <c r="AY280" s="2" t="s">
        <v>52</v>
      </c>
    </row>
    <row r="281" spans="1:51" ht="30" customHeight="1">
      <c r="A281" s="8" t="s">
        <v>645</v>
      </c>
      <c r="B281" s="8" t="s">
        <v>945</v>
      </c>
      <c r="C281" s="8" t="s">
        <v>450</v>
      </c>
      <c r="D281" s="9">
        <v>1</v>
      </c>
      <c r="E281" s="13">
        <f>TRUNC(SUMIF(V279:V281, RIGHTB(O281, 1), H279:H281)*U281, 2)</f>
        <v>3937.83</v>
      </c>
      <c r="F281" s="14">
        <f>TRUNC(E281*D281,1)</f>
        <v>3937.8</v>
      </c>
      <c r="G281" s="13">
        <v>0</v>
      </c>
      <c r="H281" s="14">
        <f>TRUNC(G281*D281,1)</f>
        <v>0</v>
      </c>
      <c r="I281" s="13">
        <v>0</v>
      </c>
      <c r="J281" s="14">
        <f>TRUNC(I281*D281,1)</f>
        <v>0</v>
      </c>
      <c r="K281" s="13">
        <f t="shared" si="55"/>
        <v>3937.8</v>
      </c>
      <c r="L281" s="14">
        <f t="shared" si="55"/>
        <v>3937.8</v>
      </c>
      <c r="M281" s="8" t="s">
        <v>52</v>
      </c>
      <c r="N281" s="2" t="s">
        <v>426</v>
      </c>
      <c r="O281" s="2" t="s">
        <v>647</v>
      </c>
      <c r="P281" s="2" t="s">
        <v>64</v>
      </c>
      <c r="Q281" s="2" t="s">
        <v>64</v>
      </c>
      <c r="R281" s="2" t="s">
        <v>64</v>
      </c>
      <c r="S281" s="3">
        <v>1</v>
      </c>
      <c r="T281" s="3">
        <v>0</v>
      </c>
      <c r="U281" s="3">
        <v>0.05</v>
      </c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2" t="s">
        <v>52</v>
      </c>
      <c r="AW281" s="2" t="s">
        <v>950</v>
      </c>
      <c r="AX281" s="2" t="s">
        <v>52</v>
      </c>
      <c r="AY281" s="2" t="s">
        <v>52</v>
      </c>
    </row>
    <row r="282" spans="1:51" ht="30" customHeight="1">
      <c r="A282" s="8" t="s">
        <v>519</v>
      </c>
      <c r="B282" s="8" t="s">
        <v>52</v>
      </c>
      <c r="C282" s="8" t="s">
        <v>52</v>
      </c>
      <c r="D282" s="9"/>
      <c r="E282" s="13"/>
      <c r="F282" s="14">
        <f>TRUNC(SUMIF(N279:N281, N278, F279:F281),0)</f>
        <v>3937</v>
      </c>
      <c r="G282" s="13"/>
      <c r="H282" s="14">
        <f>TRUNC(SUMIF(N279:N281, N278, H279:H281),0)</f>
        <v>78756</v>
      </c>
      <c r="I282" s="13"/>
      <c r="J282" s="14">
        <f>TRUNC(SUMIF(N279:N281, N278, J279:J281),0)</f>
        <v>0</v>
      </c>
      <c r="K282" s="13"/>
      <c r="L282" s="14">
        <f>F282+H282+J282</f>
        <v>82693</v>
      </c>
      <c r="M282" s="8" t="s">
        <v>52</v>
      </c>
      <c r="N282" s="2" t="s">
        <v>81</v>
      </c>
      <c r="O282" s="2" t="s">
        <v>81</v>
      </c>
      <c r="P282" s="2" t="s">
        <v>52</v>
      </c>
      <c r="Q282" s="2" t="s">
        <v>52</v>
      </c>
      <c r="R282" s="2" t="s">
        <v>52</v>
      </c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2" t="s">
        <v>52</v>
      </c>
      <c r="AW282" s="2" t="s">
        <v>52</v>
      </c>
      <c r="AX282" s="2" t="s">
        <v>52</v>
      </c>
      <c r="AY282" s="2" t="s">
        <v>52</v>
      </c>
    </row>
    <row r="283" spans="1:51" ht="30" customHeight="1">
      <c r="A283" s="9"/>
      <c r="B283" s="9"/>
      <c r="C283" s="9"/>
      <c r="D283" s="9"/>
      <c r="E283" s="13"/>
      <c r="F283" s="14"/>
      <c r="G283" s="13"/>
      <c r="H283" s="14"/>
      <c r="I283" s="13"/>
      <c r="J283" s="14"/>
      <c r="K283" s="13"/>
      <c r="L283" s="14"/>
      <c r="M283" s="9"/>
    </row>
    <row r="284" spans="1:51" ht="30" customHeight="1">
      <c r="A284" s="43" t="s">
        <v>951</v>
      </c>
      <c r="B284" s="43"/>
      <c r="C284" s="43"/>
      <c r="D284" s="43"/>
      <c r="E284" s="44"/>
      <c r="F284" s="45"/>
      <c r="G284" s="44"/>
      <c r="H284" s="45"/>
      <c r="I284" s="44"/>
      <c r="J284" s="45"/>
      <c r="K284" s="44"/>
      <c r="L284" s="45"/>
      <c r="M284" s="43"/>
      <c r="N284" s="1" t="s">
        <v>517</v>
      </c>
    </row>
    <row r="285" spans="1:51" ht="30" customHeight="1">
      <c r="A285" s="8" t="s">
        <v>952</v>
      </c>
      <c r="B285" s="8" t="s">
        <v>738</v>
      </c>
      <c r="C285" s="8" t="s">
        <v>541</v>
      </c>
      <c r="D285" s="9">
        <v>0.25</v>
      </c>
      <c r="E285" s="13">
        <f>단가대비표!O75</f>
        <v>0</v>
      </c>
      <c r="F285" s="14">
        <f>TRUNC(E285*D285,1)</f>
        <v>0</v>
      </c>
      <c r="G285" s="13">
        <f>단가대비표!P75</f>
        <v>224359</v>
      </c>
      <c r="H285" s="14">
        <f>TRUNC(G285*D285,1)</f>
        <v>56089.7</v>
      </c>
      <c r="I285" s="13">
        <f>단가대비표!V75</f>
        <v>0</v>
      </c>
      <c r="J285" s="14">
        <f>TRUNC(I285*D285,1)</f>
        <v>0</v>
      </c>
      <c r="K285" s="13">
        <f>TRUNC(E285+G285+I285,1)</f>
        <v>224359</v>
      </c>
      <c r="L285" s="14">
        <f>TRUNC(F285+H285+J285,1)</f>
        <v>56089.7</v>
      </c>
      <c r="M285" s="8" t="s">
        <v>953</v>
      </c>
      <c r="N285" s="2" t="s">
        <v>517</v>
      </c>
      <c r="O285" s="2" t="s">
        <v>954</v>
      </c>
      <c r="P285" s="2" t="s">
        <v>64</v>
      </c>
      <c r="Q285" s="2" t="s">
        <v>64</v>
      </c>
      <c r="R285" s="2" t="s">
        <v>63</v>
      </c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2" t="s">
        <v>52</v>
      </c>
      <c r="AW285" s="2" t="s">
        <v>955</v>
      </c>
      <c r="AX285" s="2" t="s">
        <v>52</v>
      </c>
      <c r="AY285" s="2" t="s">
        <v>52</v>
      </c>
    </row>
    <row r="286" spans="1:51" ht="30" customHeight="1">
      <c r="A286" s="8" t="s">
        <v>539</v>
      </c>
      <c r="B286" s="8" t="s">
        <v>540</v>
      </c>
      <c r="C286" s="8" t="s">
        <v>541</v>
      </c>
      <c r="D286" s="9">
        <v>0.14000000000000001</v>
      </c>
      <c r="E286" s="13">
        <f>단가대비표!O73</f>
        <v>0</v>
      </c>
      <c r="F286" s="14">
        <f>TRUNC(E286*D286,1)</f>
        <v>0</v>
      </c>
      <c r="G286" s="13">
        <f>단가대비표!P73</f>
        <v>125427</v>
      </c>
      <c r="H286" s="14">
        <f>TRUNC(G286*D286,1)</f>
        <v>17559.7</v>
      </c>
      <c r="I286" s="13">
        <f>단가대비표!V73</f>
        <v>0</v>
      </c>
      <c r="J286" s="14">
        <f>TRUNC(I286*D286,1)</f>
        <v>0</v>
      </c>
      <c r="K286" s="13">
        <f>TRUNC(E286+G286+I286,1)</f>
        <v>125427</v>
      </c>
      <c r="L286" s="14">
        <f>TRUNC(F286+H286+J286,1)</f>
        <v>17559.7</v>
      </c>
      <c r="M286" s="8" t="s">
        <v>542</v>
      </c>
      <c r="N286" s="2" t="s">
        <v>517</v>
      </c>
      <c r="O286" s="2" t="s">
        <v>543</v>
      </c>
      <c r="P286" s="2" t="s">
        <v>64</v>
      </c>
      <c r="Q286" s="2" t="s">
        <v>64</v>
      </c>
      <c r="R286" s="2" t="s">
        <v>63</v>
      </c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2" t="s">
        <v>52</v>
      </c>
      <c r="AW286" s="2" t="s">
        <v>956</v>
      </c>
      <c r="AX286" s="2" t="s">
        <v>52</v>
      </c>
      <c r="AY286" s="2" t="s">
        <v>52</v>
      </c>
    </row>
    <row r="287" spans="1:51" ht="30" customHeight="1">
      <c r="A287" s="8" t="s">
        <v>519</v>
      </c>
      <c r="B287" s="8" t="s">
        <v>52</v>
      </c>
      <c r="C287" s="8" t="s">
        <v>52</v>
      </c>
      <c r="D287" s="9"/>
      <c r="E287" s="13"/>
      <c r="F287" s="14">
        <f>TRUNC(SUMIF(N285:N286, N284, F285:F286),0)</f>
        <v>0</v>
      </c>
      <c r="G287" s="13"/>
      <c r="H287" s="14">
        <f>TRUNC(SUMIF(N285:N286, N284, H285:H286),0)</f>
        <v>73649</v>
      </c>
      <c r="I287" s="13"/>
      <c r="J287" s="14">
        <f>TRUNC(SUMIF(N285:N286, N284, J285:J286),0)</f>
        <v>0</v>
      </c>
      <c r="K287" s="13"/>
      <c r="L287" s="14">
        <f>F287+H287+J287</f>
        <v>73649</v>
      </c>
      <c r="M287" s="8" t="s">
        <v>52</v>
      </c>
      <c r="N287" s="2" t="s">
        <v>81</v>
      </c>
      <c r="O287" s="2" t="s">
        <v>81</v>
      </c>
      <c r="P287" s="2" t="s">
        <v>52</v>
      </c>
      <c r="Q287" s="2" t="s">
        <v>52</v>
      </c>
      <c r="R287" s="2" t="s">
        <v>52</v>
      </c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2" t="s">
        <v>52</v>
      </c>
      <c r="AW287" s="2" t="s">
        <v>52</v>
      </c>
      <c r="AX287" s="2" t="s">
        <v>52</v>
      </c>
      <c r="AY287" s="2" t="s">
        <v>52</v>
      </c>
    </row>
    <row r="288" spans="1:51" ht="30" customHeight="1">
      <c r="A288" s="9"/>
      <c r="B288" s="9"/>
      <c r="C288" s="9"/>
      <c r="D288" s="9"/>
      <c r="E288" s="13"/>
      <c r="F288" s="14"/>
      <c r="G288" s="13"/>
      <c r="H288" s="14"/>
      <c r="I288" s="13"/>
      <c r="J288" s="14"/>
      <c r="K288" s="13"/>
      <c r="L288" s="14"/>
      <c r="M288" s="9"/>
    </row>
    <row r="289" spans="1:51" ht="30" customHeight="1">
      <c r="A289" s="43" t="s">
        <v>957</v>
      </c>
      <c r="B289" s="43"/>
      <c r="C289" s="43"/>
      <c r="D289" s="43"/>
      <c r="E289" s="44"/>
      <c r="F289" s="45"/>
      <c r="G289" s="44"/>
      <c r="H289" s="45"/>
      <c r="I289" s="44"/>
      <c r="J289" s="45"/>
      <c r="K289" s="44"/>
      <c r="L289" s="45"/>
      <c r="M289" s="43"/>
      <c r="N289" s="1" t="s">
        <v>536</v>
      </c>
    </row>
    <row r="290" spans="1:51" ht="30" customHeight="1">
      <c r="A290" s="8" t="s">
        <v>952</v>
      </c>
      <c r="B290" s="8" t="s">
        <v>738</v>
      </c>
      <c r="C290" s="8" t="s">
        <v>541</v>
      </c>
      <c r="D290" s="9">
        <v>0.41</v>
      </c>
      <c r="E290" s="13">
        <f>단가대비표!O75</f>
        <v>0</v>
      </c>
      <c r="F290" s="14">
        <f>TRUNC(E290*D290,1)</f>
        <v>0</v>
      </c>
      <c r="G290" s="13">
        <f>단가대비표!P75</f>
        <v>224359</v>
      </c>
      <c r="H290" s="14">
        <f>TRUNC(G290*D290,1)</f>
        <v>91987.1</v>
      </c>
      <c r="I290" s="13">
        <f>단가대비표!V75</f>
        <v>0</v>
      </c>
      <c r="J290" s="14">
        <f>TRUNC(I290*D290,1)</f>
        <v>0</v>
      </c>
      <c r="K290" s="13">
        <f>TRUNC(E290+G290+I290,1)</f>
        <v>224359</v>
      </c>
      <c r="L290" s="14">
        <f>TRUNC(F290+H290+J290,1)</f>
        <v>91987.1</v>
      </c>
      <c r="M290" s="8" t="s">
        <v>953</v>
      </c>
      <c r="N290" s="2" t="s">
        <v>536</v>
      </c>
      <c r="O290" s="2" t="s">
        <v>954</v>
      </c>
      <c r="P290" s="2" t="s">
        <v>64</v>
      </c>
      <c r="Q290" s="2" t="s">
        <v>64</v>
      </c>
      <c r="R290" s="2" t="s">
        <v>63</v>
      </c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2" t="s">
        <v>52</v>
      </c>
      <c r="AW290" s="2" t="s">
        <v>958</v>
      </c>
      <c r="AX290" s="2" t="s">
        <v>52</v>
      </c>
      <c r="AY290" s="2" t="s">
        <v>52</v>
      </c>
    </row>
    <row r="291" spans="1:51" ht="30" customHeight="1">
      <c r="A291" s="8" t="s">
        <v>539</v>
      </c>
      <c r="B291" s="8" t="s">
        <v>540</v>
      </c>
      <c r="C291" s="8" t="s">
        <v>541</v>
      </c>
      <c r="D291" s="9">
        <v>0.24</v>
      </c>
      <c r="E291" s="13">
        <f>단가대비표!O73</f>
        <v>0</v>
      </c>
      <c r="F291" s="14">
        <f>TRUNC(E291*D291,1)</f>
        <v>0</v>
      </c>
      <c r="G291" s="13">
        <f>단가대비표!P73</f>
        <v>125427</v>
      </c>
      <c r="H291" s="14">
        <f>TRUNC(G291*D291,1)</f>
        <v>30102.400000000001</v>
      </c>
      <c r="I291" s="13">
        <f>단가대비표!V73</f>
        <v>0</v>
      </c>
      <c r="J291" s="14">
        <f>TRUNC(I291*D291,1)</f>
        <v>0</v>
      </c>
      <c r="K291" s="13">
        <f>TRUNC(E291+G291+I291,1)</f>
        <v>125427</v>
      </c>
      <c r="L291" s="14">
        <f>TRUNC(F291+H291+J291,1)</f>
        <v>30102.400000000001</v>
      </c>
      <c r="M291" s="8" t="s">
        <v>542</v>
      </c>
      <c r="N291" s="2" t="s">
        <v>536</v>
      </c>
      <c r="O291" s="2" t="s">
        <v>543</v>
      </c>
      <c r="P291" s="2" t="s">
        <v>64</v>
      </c>
      <c r="Q291" s="2" t="s">
        <v>64</v>
      </c>
      <c r="R291" s="2" t="s">
        <v>63</v>
      </c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2" t="s">
        <v>52</v>
      </c>
      <c r="AW291" s="2" t="s">
        <v>959</v>
      </c>
      <c r="AX291" s="2" t="s">
        <v>52</v>
      </c>
      <c r="AY291" s="2" t="s">
        <v>52</v>
      </c>
    </row>
    <row r="292" spans="1:51" ht="30" customHeight="1">
      <c r="A292" s="8" t="s">
        <v>519</v>
      </c>
      <c r="B292" s="8" t="s">
        <v>52</v>
      </c>
      <c r="C292" s="8" t="s">
        <v>52</v>
      </c>
      <c r="D292" s="9"/>
      <c r="E292" s="13"/>
      <c r="F292" s="14">
        <f>TRUNC(SUMIF(N290:N291, N289, F290:F291),0)</f>
        <v>0</v>
      </c>
      <c r="G292" s="13"/>
      <c r="H292" s="14">
        <f>TRUNC(SUMIF(N290:N291, N289, H290:H291),0)</f>
        <v>122089</v>
      </c>
      <c r="I292" s="13"/>
      <c r="J292" s="14">
        <f>TRUNC(SUMIF(N290:N291, N289, J290:J291),0)</f>
        <v>0</v>
      </c>
      <c r="K292" s="13"/>
      <c r="L292" s="14">
        <f>F292+H292+J292</f>
        <v>122089</v>
      </c>
      <c r="M292" s="8" t="s">
        <v>52</v>
      </c>
      <c r="N292" s="2" t="s">
        <v>81</v>
      </c>
      <c r="O292" s="2" t="s">
        <v>81</v>
      </c>
      <c r="P292" s="2" t="s">
        <v>52</v>
      </c>
      <c r="Q292" s="2" t="s">
        <v>52</v>
      </c>
      <c r="R292" s="2" t="s">
        <v>52</v>
      </c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2" t="s">
        <v>52</v>
      </c>
      <c r="AW292" s="2" t="s">
        <v>52</v>
      </c>
      <c r="AX292" s="2" t="s">
        <v>52</v>
      </c>
      <c r="AY292" s="2" t="s">
        <v>52</v>
      </c>
    </row>
    <row r="293" spans="1:51" ht="30" customHeight="1">
      <c r="A293" s="9"/>
      <c r="B293" s="9"/>
      <c r="C293" s="9"/>
      <c r="D293" s="9"/>
      <c r="E293" s="13"/>
      <c r="F293" s="14"/>
      <c r="G293" s="13"/>
      <c r="H293" s="14"/>
      <c r="I293" s="13"/>
      <c r="J293" s="14"/>
      <c r="K293" s="13"/>
      <c r="L293" s="14"/>
      <c r="M293" s="9"/>
    </row>
    <row r="294" spans="1:51" ht="30" customHeight="1">
      <c r="A294" s="43" t="s">
        <v>960</v>
      </c>
      <c r="B294" s="43"/>
      <c r="C294" s="43"/>
      <c r="D294" s="43"/>
      <c r="E294" s="44"/>
      <c r="F294" s="45"/>
      <c r="G294" s="44"/>
      <c r="H294" s="45"/>
      <c r="I294" s="44"/>
      <c r="J294" s="45"/>
      <c r="K294" s="44"/>
      <c r="L294" s="45"/>
      <c r="M294" s="43"/>
      <c r="N294" s="1" t="s">
        <v>557</v>
      </c>
    </row>
    <row r="295" spans="1:51" ht="30" customHeight="1">
      <c r="A295" s="8" t="s">
        <v>962</v>
      </c>
      <c r="B295" s="8" t="s">
        <v>963</v>
      </c>
      <c r="C295" s="8" t="s">
        <v>550</v>
      </c>
      <c r="D295" s="9">
        <v>1.5709999999999998E-2</v>
      </c>
      <c r="E295" s="13">
        <f>단가대비표!O10</f>
        <v>2290</v>
      </c>
      <c r="F295" s="14">
        <f t="shared" ref="F295:F304" si="56">TRUNC(E295*D295,1)</f>
        <v>35.9</v>
      </c>
      <c r="G295" s="13">
        <f>단가대비표!P10</f>
        <v>0</v>
      </c>
      <c r="H295" s="14">
        <f t="shared" ref="H295:H304" si="57">TRUNC(G295*D295,1)</f>
        <v>0</v>
      </c>
      <c r="I295" s="13">
        <f>단가대비표!V10</f>
        <v>0</v>
      </c>
      <c r="J295" s="14">
        <f t="shared" ref="J295:J304" si="58">TRUNC(I295*D295,1)</f>
        <v>0</v>
      </c>
      <c r="K295" s="13">
        <f t="shared" ref="K295:K304" si="59">TRUNC(E295+G295+I295,1)</f>
        <v>2290</v>
      </c>
      <c r="L295" s="14">
        <f t="shared" ref="L295:L304" si="60">TRUNC(F295+H295+J295,1)</f>
        <v>35.9</v>
      </c>
      <c r="M295" s="8" t="s">
        <v>964</v>
      </c>
      <c r="N295" s="2" t="s">
        <v>557</v>
      </c>
      <c r="O295" s="2" t="s">
        <v>965</v>
      </c>
      <c r="P295" s="2" t="s">
        <v>64</v>
      </c>
      <c r="Q295" s="2" t="s">
        <v>64</v>
      </c>
      <c r="R295" s="2" t="s">
        <v>63</v>
      </c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2" t="s">
        <v>52</v>
      </c>
      <c r="AW295" s="2" t="s">
        <v>966</v>
      </c>
      <c r="AX295" s="2" t="s">
        <v>52</v>
      </c>
      <c r="AY295" s="2" t="s">
        <v>52</v>
      </c>
    </row>
    <row r="296" spans="1:51" ht="30" customHeight="1">
      <c r="A296" s="8" t="s">
        <v>967</v>
      </c>
      <c r="B296" s="8" t="s">
        <v>968</v>
      </c>
      <c r="C296" s="8" t="s">
        <v>749</v>
      </c>
      <c r="D296" s="9">
        <v>5.3550000000000004</v>
      </c>
      <c r="E296" s="13">
        <f>단가대비표!O8</f>
        <v>2.2200000000000002</v>
      </c>
      <c r="F296" s="14">
        <f t="shared" si="56"/>
        <v>11.8</v>
      </c>
      <c r="G296" s="13">
        <f>단가대비표!P8</f>
        <v>0</v>
      </c>
      <c r="H296" s="14">
        <f t="shared" si="57"/>
        <v>0</v>
      </c>
      <c r="I296" s="13">
        <f>단가대비표!V8</f>
        <v>0</v>
      </c>
      <c r="J296" s="14">
        <f t="shared" si="58"/>
        <v>0</v>
      </c>
      <c r="K296" s="13">
        <f t="shared" si="59"/>
        <v>2.2000000000000002</v>
      </c>
      <c r="L296" s="14">
        <f t="shared" si="60"/>
        <v>11.8</v>
      </c>
      <c r="M296" s="8" t="s">
        <v>969</v>
      </c>
      <c r="N296" s="2" t="s">
        <v>557</v>
      </c>
      <c r="O296" s="2" t="s">
        <v>970</v>
      </c>
      <c r="P296" s="2" t="s">
        <v>64</v>
      </c>
      <c r="Q296" s="2" t="s">
        <v>64</v>
      </c>
      <c r="R296" s="2" t="s">
        <v>63</v>
      </c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2" t="s">
        <v>52</v>
      </c>
      <c r="AW296" s="2" t="s">
        <v>971</v>
      </c>
      <c r="AX296" s="2" t="s">
        <v>52</v>
      </c>
      <c r="AY296" s="2" t="s">
        <v>52</v>
      </c>
    </row>
    <row r="297" spans="1:51" ht="30" customHeight="1">
      <c r="A297" s="8" t="s">
        <v>972</v>
      </c>
      <c r="B297" s="8" t="s">
        <v>973</v>
      </c>
      <c r="C297" s="8" t="s">
        <v>550</v>
      </c>
      <c r="D297" s="9">
        <v>2.3999999999999998E-3</v>
      </c>
      <c r="E297" s="13">
        <f>단가대비표!O9</f>
        <v>10652</v>
      </c>
      <c r="F297" s="14">
        <f t="shared" si="56"/>
        <v>25.5</v>
      </c>
      <c r="G297" s="13">
        <f>단가대비표!P9</f>
        <v>0</v>
      </c>
      <c r="H297" s="14">
        <f t="shared" si="57"/>
        <v>0</v>
      </c>
      <c r="I297" s="13">
        <f>단가대비표!V9</f>
        <v>0</v>
      </c>
      <c r="J297" s="14">
        <f t="shared" si="58"/>
        <v>0</v>
      </c>
      <c r="K297" s="13">
        <f t="shared" si="59"/>
        <v>10652</v>
      </c>
      <c r="L297" s="14">
        <f t="shared" si="60"/>
        <v>25.5</v>
      </c>
      <c r="M297" s="8" t="s">
        <v>974</v>
      </c>
      <c r="N297" s="2" t="s">
        <v>557</v>
      </c>
      <c r="O297" s="2" t="s">
        <v>975</v>
      </c>
      <c r="P297" s="2" t="s">
        <v>64</v>
      </c>
      <c r="Q297" s="2" t="s">
        <v>64</v>
      </c>
      <c r="R297" s="2" t="s">
        <v>63</v>
      </c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2" t="s">
        <v>52</v>
      </c>
      <c r="AW297" s="2" t="s">
        <v>976</v>
      </c>
      <c r="AX297" s="2" t="s">
        <v>52</v>
      </c>
      <c r="AY297" s="2" t="s">
        <v>52</v>
      </c>
    </row>
    <row r="298" spans="1:51" ht="30" customHeight="1">
      <c r="A298" s="8" t="s">
        <v>977</v>
      </c>
      <c r="B298" s="8" t="s">
        <v>978</v>
      </c>
      <c r="C298" s="8" t="s">
        <v>979</v>
      </c>
      <c r="D298" s="9">
        <v>1.771E-2</v>
      </c>
      <c r="E298" s="13">
        <f>일위대가목록!E53</f>
        <v>0</v>
      </c>
      <c r="F298" s="14">
        <f t="shared" si="56"/>
        <v>0</v>
      </c>
      <c r="G298" s="13">
        <f>일위대가목록!F53</f>
        <v>0</v>
      </c>
      <c r="H298" s="14">
        <f t="shared" si="57"/>
        <v>0</v>
      </c>
      <c r="I298" s="13">
        <f>일위대가목록!G53</f>
        <v>137</v>
      </c>
      <c r="J298" s="14">
        <f t="shared" si="58"/>
        <v>2.4</v>
      </c>
      <c r="K298" s="13">
        <f t="shared" si="59"/>
        <v>137</v>
      </c>
      <c r="L298" s="14">
        <f t="shared" si="60"/>
        <v>2.4</v>
      </c>
      <c r="M298" s="8" t="s">
        <v>980</v>
      </c>
      <c r="N298" s="2" t="s">
        <v>557</v>
      </c>
      <c r="O298" s="2" t="s">
        <v>981</v>
      </c>
      <c r="P298" s="2" t="s">
        <v>63</v>
      </c>
      <c r="Q298" s="2" t="s">
        <v>64</v>
      </c>
      <c r="R298" s="2" t="s">
        <v>64</v>
      </c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2" t="s">
        <v>52</v>
      </c>
      <c r="AW298" s="2" t="s">
        <v>982</v>
      </c>
      <c r="AX298" s="2" t="s">
        <v>52</v>
      </c>
      <c r="AY298" s="2" t="s">
        <v>52</v>
      </c>
    </row>
    <row r="299" spans="1:51" ht="30" customHeight="1">
      <c r="A299" s="8" t="s">
        <v>983</v>
      </c>
      <c r="B299" s="8" t="s">
        <v>984</v>
      </c>
      <c r="C299" s="8" t="s">
        <v>985</v>
      </c>
      <c r="D299" s="9">
        <v>1.0710000000000001E-2</v>
      </c>
      <c r="E299" s="13">
        <f>단가대비표!O72</f>
        <v>0</v>
      </c>
      <c r="F299" s="14">
        <f t="shared" si="56"/>
        <v>0</v>
      </c>
      <c r="G299" s="13">
        <f>단가대비표!P72</f>
        <v>0</v>
      </c>
      <c r="H299" s="14">
        <f t="shared" si="57"/>
        <v>0</v>
      </c>
      <c r="I299" s="13">
        <f>단가대비표!V72</f>
        <v>87</v>
      </c>
      <c r="J299" s="14">
        <f t="shared" si="58"/>
        <v>0.9</v>
      </c>
      <c r="K299" s="13">
        <f t="shared" si="59"/>
        <v>87</v>
      </c>
      <c r="L299" s="14">
        <f t="shared" si="60"/>
        <v>0.9</v>
      </c>
      <c r="M299" s="8" t="s">
        <v>986</v>
      </c>
      <c r="N299" s="2" t="s">
        <v>557</v>
      </c>
      <c r="O299" s="2" t="s">
        <v>987</v>
      </c>
      <c r="P299" s="2" t="s">
        <v>64</v>
      </c>
      <c r="Q299" s="2" t="s">
        <v>64</v>
      </c>
      <c r="R299" s="2" t="s">
        <v>63</v>
      </c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2" t="s">
        <v>52</v>
      </c>
      <c r="AW299" s="2" t="s">
        <v>988</v>
      </c>
      <c r="AX299" s="2" t="s">
        <v>52</v>
      </c>
      <c r="AY299" s="2" t="s">
        <v>52</v>
      </c>
    </row>
    <row r="300" spans="1:51" ht="30" customHeight="1">
      <c r="A300" s="8" t="s">
        <v>989</v>
      </c>
      <c r="B300" s="8" t="s">
        <v>738</v>
      </c>
      <c r="C300" s="8" t="s">
        <v>541</v>
      </c>
      <c r="D300" s="9">
        <v>2.18E-2</v>
      </c>
      <c r="E300" s="13">
        <f>단가대비표!O76</f>
        <v>0</v>
      </c>
      <c r="F300" s="14">
        <f t="shared" si="56"/>
        <v>0</v>
      </c>
      <c r="G300" s="13">
        <f>단가대비표!P76</f>
        <v>178249</v>
      </c>
      <c r="H300" s="14">
        <f t="shared" si="57"/>
        <v>3885.8</v>
      </c>
      <c r="I300" s="13">
        <f>단가대비표!V76</f>
        <v>0</v>
      </c>
      <c r="J300" s="14">
        <f t="shared" si="58"/>
        <v>0</v>
      </c>
      <c r="K300" s="13">
        <f t="shared" si="59"/>
        <v>178249</v>
      </c>
      <c r="L300" s="14">
        <f t="shared" si="60"/>
        <v>3885.8</v>
      </c>
      <c r="M300" s="8" t="s">
        <v>990</v>
      </c>
      <c r="N300" s="2" t="s">
        <v>557</v>
      </c>
      <c r="O300" s="2" t="s">
        <v>991</v>
      </c>
      <c r="P300" s="2" t="s">
        <v>64</v>
      </c>
      <c r="Q300" s="2" t="s">
        <v>64</v>
      </c>
      <c r="R300" s="2" t="s">
        <v>63</v>
      </c>
      <c r="S300" s="3"/>
      <c r="T300" s="3"/>
      <c r="U300" s="3"/>
      <c r="V300" s="3">
        <v>1</v>
      </c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2" t="s">
        <v>52</v>
      </c>
      <c r="AW300" s="2" t="s">
        <v>992</v>
      </c>
      <c r="AX300" s="2" t="s">
        <v>52</v>
      </c>
      <c r="AY300" s="2" t="s">
        <v>52</v>
      </c>
    </row>
    <row r="301" spans="1:51" ht="30" customHeight="1">
      <c r="A301" s="8" t="s">
        <v>539</v>
      </c>
      <c r="B301" s="8" t="s">
        <v>540</v>
      </c>
      <c r="C301" s="8" t="s">
        <v>541</v>
      </c>
      <c r="D301" s="9">
        <v>5.5999999999999995E-4</v>
      </c>
      <c r="E301" s="13">
        <f>단가대비표!O73</f>
        <v>0</v>
      </c>
      <c r="F301" s="14">
        <f t="shared" si="56"/>
        <v>0</v>
      </c>
      <c r="G301" s="13">
        <f>단가대비표!P73</f>
        <v>125427</v>
      </c>
      <c r="H301" s="14">
        <f t="shared" si="57"/>
        <v>70.2</v>
      </c>
      <c r="I301" s="13">
        <f>단가대비표!V73</f>
        <v>0</v>
      </c>
      <c r="J301" s="14">
        <f t="shared" si="58"/>
        <v>0</v>
      </c>
      <c r="K301" s="13">
        <f t="shared" si="59"/>
        <v>125427</v>
      </c>
      <c r="L301" s="14">
        <f t="shared" si="60"/>
        <v>70.2</v>
      </c>
      <c r="M301" s="8" t="s">
        <v>542</v>
      </c>
      <c r="N301" s="2" t="s">
        <v>557</v>
      </c>
      <c r="O301" s="2" t="s">
        <v>543</v>
      </c>
      <c r="P301" s="2" t="s">
        <v>64</v>
      </c>
      <c r="Q301" s="2" t="s">
        <v>64</v>
      </c>
      <c r="R301" s="2" t="s">
        <v>63</v>
      </c>
      <c r="S301" s="3"/>
      <c r="T301" s="3"/>
      <c r="U301" s="3"/>
      <c r="V301" s="3">
        <v>1</v>
      </c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2" t="s">
        <v>52</v>
      </c>
      <c r="AW301" s="2" t="s">
        <v>993</v>
      </c>
      <c r="AX301" s="2" t="s">
        <v>52</v>
      </c>
      <c r="AY301" s="2" t="s">
        <v>52</v>
      </c>
    </row>
    <row r="302" spans="1:51" ht="30" customHeight="1">
      <c r="A302" s="8" t="s">
        <v>994</v>
      </c>
      <c r="B302" s="8" t="s">
        <v>738</v>
      </c>
      <c r="C302" s="8" t="s">
        <v>541</v>
      </c>
      <c r="D302" s="9">
        <v>2.2100000000000002E-3</v>
      </c>
      <c r="E302" s="13">
        <f>단가대비표!O78</f>
        <v>0</v>
      </c>
      <c r="F302" s="14">
        <f t="shared" si="56"/>
        <v>0</v>
      </c>
      <c r="G302" s="13">
        <f>단가대비표!P78</f>
        <v>198711</v>
      </c>
      <c r="H302" s="14">
        <f t="shared" si="57"/>
        <v>439.1</v>
      </c>
      <c r="I302" s="13">
        <f>단가대비표!V78</f>
        <v>0</v>
      </c>
      <c r="J302" s="14">
        <f t="shared" si="58"/>
        <v>0</v>
      </c>
      <c r="K302" s="13">
        <f t="shared" si="59"/>
        <v>198711</v>
      </c>
      <c r="L302" s="14">
        <f t="shared" si="60"/>
        <v>439.1</v>
      </c>
      <c r="M302" s="8" t="s">
        <v>995</v>
      </c>
      <c r="N302" s="2" t="s">
        <v>557</v>
      </c>
      <c r="O302" s="2" t="s">
        <v>996</v>
      </c>
      <c r="P302" s="2" t="s">
        <v>64</v>
      </c>
      <c r="Q302" s="2" t="s">
        <v>64</v>
      </c>
      <c r="R302" s="2" t="s">
        <v>63</v>
      </c>
      <c r="S302" s="3"/>
      <c r="T302" s="3"/>
      <c r="U302" s="3"/>
      <c r="V302" s="3">
        <v>1</v>
      </c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2" t="s">
        <v>52</v>
      </c>
      <c r="AW302" s="2" t="s">
        <v>997</v>
      </c>
      <c r="AX302" s="2" t="s">
        <v>52</v>
      </c>
      <c r="AY302" s="2" t="s">
        <v>52</v>
      </c>
    </row>
    <row r="303" spans="1:51" ht="30" customHeight="1">
      <c r="A303" s="8" t="s">
        <v>998</v>
      </c>
      <c r="B303" s="8" t="s">
        <v>540</v>
      </c>
      <c r="C303" s="8" t="s">
        <v>541</v>
      </c>
      <c r="D303" s="9">
        <v>6.3000000000000003E-4</v>
      </c>
      <c r="E303" s="13">
        <f>단가대비표!O74</f>
        <v>0</v>
      </c>
      <c r="F303" s="14">
        <f t="shared" si="56"/>
        <v>0</v>
      </c>
      <c r="G303" s="13">
        <f>단가대비표!P74</f>
        <v>152019</v>
      </c>
      <c r="H303" s="14">
        <f t="shared" si="57"/>
        <v>95.7</v>
      </c>
      <c r="I303" s="13">
        <f>단가대비표!V74</f>
        <v>0</v>
      </c>
      <c r="J303" s="14">
        <f t="shared" si="58"/>
        <v>0</v>
      </c>
      <c r="K303" s="13">
        <f t="shared" si="59"/>
        <v>152019</v>
      </c>
      <c r="L303" s="14">
        <f t="shared" si="60"/>
        <v>95.7</v>
      </c>
      <c r="M303" s="8" t="s">
        <v>999</v>
      </c>
      <c r="N303" s="2" t="s">
        <v>557</v>
      </c>
      <c r="O303" s="2" t="s">
        <v>1000</v>
      </c>
      <c r="P303" s="2" t="s">
        <v>64</v>
      </c>
      <c r="Q303" s="2" t="s">
        <v>64</v>
      </c>
      <c r="R303" s="2" t="s">
        <v>63</v>
      </c>
      <c r="S303" s="3"/>
      <c r="T303" s="3"/>
      <c r="U303" s="3"/>
      <c r="V303" s="3">
        <v>1</v>
      </c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2" t="s">
        <v>52</v>
      </c>
      <c r="AW303" s="2" t="s">
        <v>1001</v>
      </c>
      <c r="AX303" s="2" t="s">
        <v>52</v>
      </c>
      <c r="AY303" s="2" t="s">
        <v>52</v>
      </c>
    </row>
    <row r="304" spans="1:51" ht="30" customHeight="1">
      <c r="A304" s="8" t="s">
        <v>742</v>
      </c>
      <c r="B304" s="8" t="s">
        <v>646</v>
      </c>
      <c r="C304" s="8" t="s">
        <v>450</v>
      </c>
      <c r="D304" s="9">
        <v>1</v>
      </c>
      <c r="E304" s="13">
        <v>0</v>
      </c>
      <c r="F304" s="14">
        <f t="shared" si="56"/>
        <v>0</v>
      </c>
      <c r="G304" s="13">
        <v>0</v>
      </c>
      <c r="H304" s="14">
        <f t="shared" si="57"/>
        <v>0</v>
      </c>
      <c r="I304" s="13">
        <f>TRUNC(SUMIF(V295:V304, RIGHTB(O304, 1), H295:H304)*U304, 2)</f>
        <v>134.72</v>
      </c>
      <c r="J304" s="14">
        <f t="shared" si="58"/>
        <v>134.69999999999999</v>
      </c>
      <c r="K304" s="13">
        <f t="shared" si="59"/>
        <v>134.69999999999999</v>
      </c>
      <c r="L304" s="14">
        <f t="shared" si="60"/>
        <v>134.69999999999999</v>
      </c>
      <c r="M304" s="8" t="s">
        <v>52</v>
      </c>
      <c r="N304" s="2" t="s">
        <v>557</v>
      </c>
      <c r="O304" s="2" t="s">
        <v>647</v>
      </c>
      <c r="P304" s="2" t="s">
        <v>64</v>
      </c>
      <c r="Q304" s="2" t="s">
        <v>64</v>
      </c>
      <c r="R304" s="2" t="s">
        <v>64</v>
      </c>
      <c r="S304" s="3">
        <v>1</v>
      </c>
      <c r="T304" s="3">
        <v>2</v>
      </c>
      <c r="U304" s="3">
        <v>0.03</v>
      </c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2" t="s">
        <v>52</v>
      </c>
      <c r="AW304" s="2" t="s">
        <v>1002</v>
      </c>
      <c r="AX304" s="2" t="s">
        <v>52</v>
      </c>
      <c r="AY304" s="2" t="s">
        <v>52</v>
      </c>
    </row>
    <row r="305" spans="1:51" ht="30" customHeight="1">
      <c r="A305" s="8" t="s">
        <v>519</v>
      </c>
      <c r="B305" s="8" t="s">
        <v>52</v>
      </c>
      <c r="C305" s="8" t="s">
        <v>52</v>
      </c>
      <c r="D305" s="9"/>
      <c r="E305" s="13"/>
      <c r="F305" s="14">
        <f>TRUNC(SUMIF(N295:N304, N294, F295:F304),0)</f>
        <v>73</v>
      </c>
      <c r="G305" s="13"/>
      <c r="H305" s="14">
        <f>TRUNC(SUMIF(N295:N304, N294, H295:H304),0)</f>
        <v>4490</v>
      </c>
      <c r="I305" s="13"/>
      <c r="J305" s="14">
        <f>TRUNC(SUMIF(N295:N304, N294, J295:J304),0)</f>
        <v>138</v>
      </c>
      <c r="K305" s="13"/>
      <c r="L305" s="14">
        <f>F305+H305+J305</f>
        <v>4701</v>
      </c>
      <c r="M305" s="8" t="s">
        <v>52</v>
      </c>
      <c r="N305" s="2" t="s">
        <v>81</v>
      </c>
      <c r="O305" s="2" t="s">
        <v>81</v>
      </c>
      <c r="P305" s="2" t="s">
        <v>52</v>
      </c>
      <c r="Q305" s="2" t="s">
        <v>52</v>
      </c>
      <c r="R305" s="2" t="s">
        <v>52</v>
      </c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2" t="s">
        <v>52</v>
      </c>
      <c r="AW305" s="2" t="s">
        <v>52</v>
      </c>
      <c r="AX305" s="2" t="s">
        <v>52</v>
      </c>
      <c r="AY305" s="2" t="s">
        <v>52</v>
      </c>
    </row>
    <row r="306" spans="1:51" ht="30" customHeight="1">
      <c r="A306" s="9"/>
      <c r="B306" s="9"/>
      <c r="C306" s="9"/>
      <c r="D306" s="9"/>
      <c r="E306" s="13"/>
      <c r="F306" s="14"/>
      <c r="G306" s="13"/>
      <c r="H306" s="14"/>
      <c r="I306" s="13"/>
      <c r="J306" s="14"/>
      <c r="K306" s="13"/>
      <c r="L306" s="14"/>
      <c r="M306" s="9"/>
    </row>
    <row r="307" spans="1:51" ht="30" customHeight="1">
      <c r="A307" s="43" t="s">
        <v>1003</v>
      </c>
      <c r="B307" s="43"/>
      <c r="C307" s="43"/>
      <c r="D307" s="43"/>
      <c r="E307" s="44"/>
      <c r="F307" s="45"/>
      <c r="G307" s="44"/>
      <c r="H307" s="45"/>
      <c r="I307" s="44"/>
      <c r="J307" s="45"/>
      <c r="K307" s="44"/>
      <c r="L307" s="45"/>
      <c r="M307" s="43"/>
      <c r="N307" s="1" t="s">
        <v>561</v>
      </c>
    </row>
    <row r="308" spans="1:51" ht="30" customHeight="1">
      <c r="A308" s="8" t="s">
        <v>962</v>
      </c>
      <c r="B308" s="8" t="s">
        <v>963</v>
      </c>
      <c r="C308" s="8" t="s">
        <v>550</v>
      </c>
      <c r="D308" s="9">
        <v>2.7699999999999999E-3</v>
      </c>
      <c r="E308" s="13">
        <f>단가대비표!O10</f>
        <v>2290</v>
      </c>
      <c r="F308" s="14">
        <f t="shared" ref="F308:F317" si="61">TRUNC(E308*D308,1)</f>
        <v>6.3</v>
      </c>
      <c r="G308" s="13">
        <f>단가대비표!P10</f>
        <v>0</v>
      </c>
      <c r="H308" s="14">
        <f t="shared" ref="H308:H317" si="62">TRUNC(G308*D308,1)</f>
        <v>0</v>
      </c>
      <c r="I308" s="13">
        <f>단가대비표!V10</f>
        <v>0</v>
      </c>
      <c r="J308" s="14">
        <f t="shared" ref="J308:J317" si="63">TRUNC(I308*D308,1)</f>
        <v>0</v>
      </c>
      <c r="K308" s="13">
        <f t="shared" ref="K308:K317" si="64">TRUNC(E308+G308+I308,1)</f>
        <v>2290</v>
      </c>
      <c r="L308" s="14">
        <f t="shared" ref="L308:L317" si="65">TRUNC(F308+H308+J308,1)</f>
        <v>6.3</v>
      </c>
      <c r="M308" s="8" t="s">
        <v>964</v>
      </c>
      <c r="N308" s="2" t="s">
        <v>561</v>
      </c>
      <c r="O308" s="2" t="s">
        <v>965</v>
      </c>
      <c r="P308" s="2" t="s">
        <v>64</v>
      </c>
      <c r="Q308" s="2" t="s">
        <v>64</v>
      </c>
      <c r="R308" s="2" t="s">
        <v>63</v>
      </c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2" t="s">
        <v>52</v>
      </c>
      <c r="AW308" s="2" t="s">
        <v>1004</v>
      </c>
      <c r="AX308" s="2" t="s">
        <v>52</v>
      </c>
      <c r="AY308" s="2" t="s">
        <v>52</v>
      </c>
    </row>
    <row r="309" spans="1:51" ht="30" customHeight="1">
      <c r="A309" s="8" t="s">
        <v>967</v>
      </c>
      <c r="B309" s="8" t="s">
        <v>968</v>
      </c>
      <c r="C309" s="8" t="s">
        <v>749</v>
      </c>
      <c r="D309" s="9">
        <v>0.94499999999999995</v>
      </c>
      <c r="E309" s="13">
        <f>단가대비표!O8</f>
        <v>2.2200000000000002</v>
      </c>
      <c r="F309" s="14">
        <f t="shared" si="61"/>
        <v>2</v>
      </c>
      <c r="G309" s="13">
        <f>단가대비표!P8</f>
        <v>0</v>
      </c>
      <c r="H309" s="14">
        <f t="shared" si="62"/>
        <v>0</v>
      </c>
      <c r="I309" s="13">
        <f>단가대비표!V8</f>
        <v>0</v>
      </c>
      <c r="J309" s="14">
        <f t="shared" si="63"/>
        <v>0</v>
      </c>
      <c r="K309" s="13">
        <f t="shared" si="64"/>
        <v>2.2000000000000002</v>
      </c>
      <c r="L309" s="14">
        <f t="shared" si="65"/>
        <v>2</v>
      </c>
      <c r="M309" s="8" t="s">
        <v>969</v>
      </c>
      <c r="N309" s="2" t="s">
        <v>561</v>
      </c>
      <c r="O309" s="2" t="s">
        <v>970</v>
      </c>
      <c r="P309" s="2" t="s">
        <v>64</v>
      </c>
      <c r="Q309" s="2" t="s">
        <v>64</v>
      </c>
      <c r="R309" s="2" t="s">
        <v>63</v>
      </c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2" t="s">
        <v>52</v>
      </c>
      <c r="AW309" s="2" t="s">
        <v>1005</v>
      </c>
      <c r="AX309" s="2" t="s">
        <v>52</v>
      </c>
      <c r="AY309" s="2" t="s">
        <v>52</v>
      </c>
    </row>
    <row r="310" spans="1:51" ht="30" customHeight="1">
      <c r="A310" s="8" t="s">
        <v>972</v>
      </c>
      <c r="B310" s="8" t="s">
        <v>973</v>
      </c>
      <c r="C310" s="8" t="s">
        <v>550</v>
      </c>
      <c r="D310" s="9">
        <v>4.0000000000000002E-4</v>
      </c>
      <c r="E310" s="13">
        <f>단가대비표!O9</f>
        <v>10652</v>
      </c>
      <c r="F310" s="14">
        <f t="shared" si="61"/>
        <v>4.2</v>
      </c>
      <c r="G310" s="13">
        <f>단가대비표!P9</f>
        <v>0</v>
      </c>
      <c r="H310" s="14">
        <f t="shared" si="62"/>
        <v>0</v>
      </c>
      <c r="I310" s="13">
        <f>단가대비표!V9</f>
        <v>0</v>
      </c>
      <c r="J310" s="14">
        <f t="shared" si="63"/>
        <v>0</v>
      </c>
      <c r="K310" s="13">
        <f t="shared" si="64"/>
        <v>10652</v>
      </c>
      <c r="L310" s="14">
        <f t="shared" si="65"/>
        <v>4.2</v>
      </c>
      <c r="M310" s="8" t="s">
        <v>974</v>
      </c>
      <c r="N310" s="2" t="s">
        <v>561</v>
      </c>
      <c r="O310" s="2" t="s">
        <v>975</v>
      </c>
      <c r="P310" s="2" t="s">
        <v>64</v>
      </c>
      <c r="Q310" s="2" t="s">
        <v>64</v>
      </c>
      <c r="R310" s="2" t="s">
        <v>63</v>
      </c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2" t="s">
        <v>52</v>
      </c>
      <c r="AW310" s="2" t="s">
        <v>1006</v>
      </c>
      <c r="AX310" s="2" t="s">
        <v>52</v>
      </c>
      <c r="AY310" s="2" t="s">
        <v>52</v>
      </c>
    </row>
    <row r="311" spans="1:51" ht="30" customHeight="1">
      <c r="A311" s="8" t="s">
        <v>977</v>
      </c>
      <c r="B311" s="8" t="s">
        <v>978</v>
      </c>
      <c r="C311" s="8" t="s">
        <v>979</v>
      </c>
      <c r="D311" s="9">
        <v>3.1199999999999999E-3</v>
      </c>
      <c r="E311" s="13">
        <f>일위대가목록!E53</f>
        <v>0</v>
      </c>
      <c r="F311" s="14">
        <f t="shared" si="61"/>
        <v>0</v>
      </c>
      <c r="G311" s="13">
        <f>일위대가목록!F53</f>
        <v>0</v>
      </c>
      <c r="H311" s="14">
        <f t="shared" si="62"/>
        <v>0</v>
      </c>
      <c r="I311" s="13">
        <f>일위대가목록!G53</f>
        <v>137</v>
      </c>
      <c r="J311" s="14">
        <f t="shared" si="63"/>
        <v>0.4</v>
      </c>
      <c r="K311" s="13">
        <f t="shared" si="64"/>
        <v>137</v>
      </c>
      <c r="L311" s="14">
        <f t="shared" si="65"/>
        <v>0.4</v>
      </c>
      <c r="M311" s="8" t="s">
        <v>980</v>
      </c>
      <c r="N311" s="2" t="s">
        <v>561</v>
      </c>
      <c r="O311" s="2" t="s">
        <v>981</v>
      </c>
      <c r="P311" s="2" t="s">
        <v>63</v>
      </c>
      <c r="Q311" s="2" t="s">
        <v>64</v>
      </c>
      <c r="R311" s="2" t="s">
        <v>64</v>
      </c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2" t="s">
        <v>52</v>
      </c>
      <c r="AW311" s="2" t="s">
        <v>1007</v>
      </c>
      <c r="AX311" s="2" t="s">
        <v>52</v>
      </c>
      <c r="AY311" s="2" t="s">
        <v>52</v>
      </c>
    </row>
    <row r="312" spans="1:51" ht="30" customHeight="1">
      <c r="A312" s="8" t="s">
        <v>983</v>
      </c>
      <c r="B312" s="8" t="s">
        <v>984</v>
      </c>
      <c r="C312" s="8" t="s">
        <v>985</v>
      </c>
      <c r="D312" s="9">
        <v>1.89E-2</v>
      </c>
      <c r="E312" s="13">
        <f>단가대비표!O72</f>
        <v>0</v>
      </c>
      <c r="F312" s="14">
        <f t="shared" si="61"/>
        <v>0</v>
      </c>
      <c r="G312" s="13">
        <f>단가대비표!P72</f>
        <v>0</v>
      </c>
      <c r="H312" s="14">
        <f t="shared" si="62"/>
        <v>0</v>
      </c>
      <c r="I312" s="13">
        <f>단가대비표!V72</f>
        <v>87</v>
      </c>
      <c r="J312" s="14">
        <f t="shared" si="63"/>
        <v>1.6</v>
      </c>
      <c r="K312" s="13">
        <f t="shared" si="64"/>
        <v>87</v>
      </c>
      <c r="L312" s="14">
        <f t="shared" si="65"/>
        <v>1.6</v>
      </c>
      <c r="M312" s="8" t="s">
        <v>986</v>
      </c>
      <c r="N312" s="2" t="s">
        <v>561</v>
      </c>
      <c r="O312" s="2" t="s">
        <v>987</v>
      </c>
      <c r="P312" s="2" t="s">
        <v>64</v>
      </c>
      <c r="Q312" s="2" t="s">
        <v>64</v>
      </c>
      <c r="R312" s="2" t="s">
        <v>63</v>
      </c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2" t="s">
        <v>52</v>
      </c>
      <c r="AW312" s="2" t="s">
        <v>1008</v>
      </c>
      <c r="AX312" s="2" t="s">
        <v>52</v>
      </c>
      <c r="AY312" s="2" t="s">
        <v>52</v>
      </c>
    </row>
    <row r="313" spans="1:51" ht="30" customHeight="1">
      <c r="A313" s="8" t="s">
        <v>989</v>
      </c>
      <c r="B313" s="8" t="s">
        <v>738</v>
      </c>
      <c r="C313" s="8" t="s">
        <v>541</v>
      </c>
      <c r="D313" s="9">
        <v>5.8500000000000002E-3</v>
      </c>
      <c r="E313" s="13">
        <f>단가대비표!O76</f>
        <v>0</v>
      </c>
      <c r="F313" s="14">
        <f t="shared" si="61"/>
        <v>0</v>
      </c>
      <c r="G313" s="13">
        <f>단가대비표!P76</f>
        <v>178249</v>
      </c>
      <c r="H313" s="14">
        <f t="shared" si="62"/>
        <v>1042.7</v>
      </c>
      <c r="I313" s="13">
        <f>단가대비표!V76</f>
        <v>0</v>
      </c>
      <c r="J313" s="14">
        <f t="shared" si="63"/>
        <v>0</v>
      </c>
      <c r="K313" s="13">
        <f t="shared" si="64"/>
        <v>178249</v>
      </c>
      <c r="L313" s="14">
        <f t="shared" si="65"/>
        <v>1042.7</v>
      </c>
      <c r="M313" s="8" t="s">
        <v>990</v>
      </c>
      <c r="N313" s="2" t="s">
        <v>561</v>
      </c>
      <c r="O313" s="2" t="s">
        <v>991</v>
      </c>
      <c r="P313" s="2" t="s">
        <v>64</v>
      </c>
      <c r="Q313" s="2" t="s">
        <v>64</v>
      </c>
      <c r="R313" s="2" t="s">
        <v>63</v>
      </c>
      <c r="S313" s="3"/>
      <c r="T313" s="3"/>
      <c r="U313" s="3"/>
      <c r="V313" s="3">
        <v>1</v>
      </c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2" t="s">
        <v>52</v>
      </c>
      <c r="AW313" s="2" t="s">
        <v>1009</v>
      </c>
      <c r="AX313" s="2" t="s">
        <v>52</v>
      </c>
      <c r="AY313" s="2" t="s">
        <v>52</v>
      </c>
    </row>
    <row r="314" spans="1:51" ht="30" customHeight="1">
      <c r="A314" s="8" t="s">
        <v>539</v>
      </c>
      <c r="B314" s="8" t="s">
        <v>540</v>
      </c>
      <c r="C314" s="8" t="s">
        <v>541</v>
      </c>
      <c r="D314" s="9">
        <v>1E-4</v>
      </c>
      <c r="E314" s="13">
        <f>단가대비표!O73</f>
        <v>0</v>
      </c>
      <c r="F314" s="14">
        <f t="shared" si="61"/>
        <v>0</v>
      </c>
      <c r="G314" s="13">
        <f>단가대비표!P73</f>
        <v>125427</v>
      </c>
      <c r="H314" s="14">
        <f t="shared" si="62"/>
        <v>12.5</v>
      </c>
      <c r="I314" s="13">
        <f>단가대비표!V73</f>
        <v>0</v>
      </c>
      <c r="J314" s="14">
        <f t="shared" si="63"/>
        <v>0</v>
      </c>
      <c r="K314" s="13">
        <f t="shared" si="64"/>
        <v>125427</v>
      </c>
      <c r="L314" s="14">
        <f t="shared" si="65"/>
        <v>12.5</v>
      </c>
      <c r="M314" s="8" t="s">
        <v>542</v>
      </c>
      <c r="N314" s="2" t="s">
        <v>561</v>
      </c>
      <c r="O314" s="2" t="s">
        <v>543</v>
      </c>
      <c r="P314" s="2" t="s">
        <v>64</v>
      </c>
      <c r="Q314" s="2" t="s">
        <v>64</v>
      </c>
      <c r="R314" s="2" t="s">
        <v>63</v>
      </c>
      <c r="S314" s="3"/>
      <c r="T314" s="3"/>
      <c r="U314" s="3"/>
      <c r="V314" s="3">
        <v>1</v>
      </c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2" t="s">
        <v>52</v>
      </c>
      <c r="AW314" s="2" t="s">
        <v>1010</v>
      </c>
      <c r="AX314" s="2" t="s">
        <v>52</v>
      </c>
      <c r="AY314" s="2" t="s">
        <v>52</v>
      </c>
    </row>
    <row r="315" spans="1:51" ht="30" customHeight="1">
      <c r="A315" s="8" t="s">
        <v>994</v>
      </c>
      <c r="B315" s="8" t="s">
        <v>738</v>
      </c>
      <c r="C315" s="8" t="s">
        <v>541</v>
      </c>
      <c r="D315" s="9">
        <v>3.8999999999999999E-4</v>
      </c>
      <c r="E315" s="13">
        <f>단가대비표!O78</f>
        <v>0</v>
      </c>
      <c r="F315" s="14">
        <f t="shared" si="61"/>
        <v>0</v>
      </c>
      <c r="G315" s="13">
        <f>단가대비표!P78</f>
        <v>198711</v>
      </c>
      <c r="H315" s="14">
        <f t="shared" si="62"/>
        <v>77.400000000000006</v>
      </c>
      <c r="I315" s="13">
        <f>단가대비표!V78</f>
        <v>0</v>
      </c>
      <c r="J315" s="14">
        <f t="shared" si="63"/>
        <v>0</v>
      </c>
      <c r="K315" s="13">
        <f t="shared" si="64"/>
        <v>198711</v>
      </c>
      <c r="L315" s="14">
        <f t="shared" si="65"/>
        <v>77.400000000000006</v>
      </c>
      <c r="M315" s="8" t="s">
        <v>995</v>
      </c>
      <c r="N315" s="2" t="s">
        <v>561</v>
      </c>
      <c r="O315" s="2" t="s">
        <v>996</v>
      </c>
      <c r="P315" s="2" t="s">
        <v>64</v>
      </c>
      <c r="Q315" s="2" t="s">
        <v>64</v>
      </c>
      <c r="R315" s="2" t="s">
        <v>63</v>
      </c>
      <c r="S315" s="3"/>
      <c r="T315" s="3"/>
      <c r="U315" s="3"/>
      <c r="V315" s="3">
        <v>1</v>
      </c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2" t="s">
        <v>52</v>
      </c>
      <c r="AW315" s="2" t="s">
        <v>1011</v>
      </c>
      <c r="AX315" s="2" t="s">
        <v>52</v>
      </c>
      <c r="AY315" s="2" t="s">
        <v>52</v>
      </c>
    </row>
    <row r="316" spans="1:51" ht="30" customHeight="1">
      <c r="A316" s="8" t="s">
        <v>998</v>
      </c>
      <c r="B316" s="8" t="s">
        <v>540</v>
      </c>
      <c r="C316" s="8" t="s">
        <v>541</v>
      </c>
      <c r="D316" s="9">
        <v>1.1E-4</v>
      </c>
      <c r="E316" s="13">
        <f>단가대비표!O74</f>
        <v>0</v>
      </c>
      <c r="F316" s="14">
        <f t="shared" si="61"/>
        <v>0</v>
      </c>
      <c r="G316" s="13">
        <f>단가대비표!P74</f>
        <v>152019</v>
      </c>
      <c r="H316" s="14">
        <f t="shared" si="62"/>
        <v>16.7</v>
      </c>
      <c r="I316" s="13">
        <f>단가대비표!V74</f>
        <v>0</v>
      </c>
      <c r="J316" s="14">
        <f t="shared" si="63"/>
        <v>0</v>
      </c>
      <c r="K316" s="13">
        <f t="shared" si="64"/>
        <v>152019</v>
      </c>
      <c r="L316" s="14">
        <f t="shared" si="65"/>
        <v>16.7</v>
      </c>
      <c r="M316" s="8" t="s">
        <v>999</v>
      </c>
      <c r="N316" s="2" t="s">
        <v>561</v>
      </c>
      <c r="O316" s="2" t="s">
        <v>1000</v>
      </c>
      <c r="P316" s="2" t="s">
        <v>64</v>
      </c>
      <c r="Q316" s="2" t="s">
        <v>64</v>
      </c>
      <c r="R316" s="2" t="s">
        <v>63</v>
      </c>
      <c r="S316" s="3"/>
      <c r="T316" s="3"/>
      <c r="U316" s="3"/>
      <c r="V316" s="3">
        <v>1</v>
      </c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2" t="s">
        <v>52</v>
      </c>
      <c r="AW316" s="2" t="s">
        <v>1012</v>
      </c>
      <c r="AX316" s="2" t="s">
        <v>52</v>
      </c>
      <c r="AY316" s="2" t="s">
        <v>52</v>
      </c>
    </row>
    <row r="317" spans="1:51" ht="30" customHeight="1">
      <c r="A317" s="8" t="s">
        <v>742</v>
      </c>
      <c r="B317" s="8" t="s">
        <v>646</v>
      </c>
      <c r="C317" s="8" t="s">
        <v>450</v>
      </c>
      <c r="D317" s="9">
        <v>1</v>
      </c>
      <c r="E317" s="13">
        <v>0</v>
      </c>
      <c r="F317" s="14">
        <f t="shared" si="61"/>
        <v>0</v>
      </c>
      <c r="G317" s="13">
        <v>0</v>
      </c>
      <c r="H317" s="14">
        <f t="shared" si="62"/>
        <v>0</v>
      </c>
      <c r="I317" s="13">
        <f>TRUNC(SUMIF(V308:V317, RIGHTB(O317, 1), H308:H317)*U317, 2)</f>
        <v>34.47</v>
      </c>
      <c r="J317" s="14">
        <f t="shared" si="63"/>
        <v>34.4</v>
      </c>
      <c r="K317" s="13">
        <f t="shared" si="64"/>
        <v>34.4</v>
      </c>
      <c r="L317" s="14">
        <f t="shared" si="65"/>
        <v>34.4</v>
      </c>
      <c r="M317" s="8" t="s">
        <v>52</v>
      </c>
      <c r="N317" s="2" t="s">
        <v>561</v>
      </c>
      <c r="O317" s="2" t="s">
        <v>647</v>
      </c>
      <c r="P317" s="2" t="s">
        <v>64</v>
      </c>
      <c r="Q317" s="2" t="s">
        <v>64</v>
      </c>
      <c r="R317" s="2" t="s">
        <v>64</v>
      </c>
      <c r="S317" s="3">
        <v>1</v>
      </c>
      <c r="T317" s="3">
        <v>2</v>
      </c>
      <c r="U317" s="3">
        <v>0.03</v>
      </c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2" t="s">
        <v>52</v>
      </c>
      <c r="AW317" s="2" t="s">
        <v>1013</v>
      </c>
      <c r="AX317" s="2" t="s">
        <v>52</v>
      </c>
      <c r="AY317" s="2" t="s">
        <v>52</v>
      </c>
    </row>
    <row r="318" spans="1:51" ht="30" customHeight="1">
      <c r="A318" s="8" t="s">
        <v>519</v>
      </c>
      <c r="B318" s="8" t="s">
        <v>52</v>
      </c>
      <c r="C318" s="8" t="s">
        <v>52</v>
      </c>
      <c r="D318" s="9"/>
      <c r="E318" s="13"/>
      <c r="F318" s="14">
        <f>TRUNC(SUMIF(N308:N317, N307, F308:F317),0)</f>
        <v>12</v>
      </c>
      <c r="G318" s="13"/>
      <c r="H318" s="14">
        <f>TRUNC(SUMIF(N308:N317, N307, H308:H317),0)</f>
        <v>1149</v>
      </c>
      <c r="I318" s="13"/>
      <c r="J318" s="14">
        <f>TRUNC(SUMIF(N308:N317, N307, J308:J317),0)</f>
        <v>36</v>
      </c>
      <c r="K318" s="13"/>
      <c r="L318" s="14">
        <f>F318+H318+J318</f>
        <v>1197</v>
      </c>
      <c r="M318" s="8" t="s">
        <v>52</v>
      </c>
      <c r="N318" s="2" t="s">
        <v>81</v>
      </c>
      <c r="O318" s="2" t="s">
        <v>81</v>
      </c>
      <c r="P318" s="2" t="s">
        <v>52</v>
      </c>
      <c r="Q318" s="2" t="s">
        <v>52</v>
      </c>
      <c r="R318" s="2" t="s">
        <v>52</v>
      </c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2" t="s">
        <v>52</v>
      </c>
      <c r="AW318" s="2" t="s">
        <v>52</v>
      </c>
      <c r="AX318" s="2" t="s">
        <v>52</v>
      </c>
      <c r="AY318" s="2" t="s">
        <v>52</v>
      </c>
    </row>
    <row r="319" spans="1:51" ht="30" customHeight="1">
      <c r="A319" s="9"/>
      <c r="B319" s="9"/>
      <c r="C319" s="9"/>
      <c r="D319" s="9"/>
      <c r="E319" s="13"/>
      <c r="F319" s="14"/>
      <c r="G319" s="13"/>
      <c r="H319" s="14"/>
      <c r="I319" s="13"/>
      <c r="J319" s="14"/>
      <c r="K319" s="13"/>
      <c r="L319" s="14"/>
      <c r="M319" s="9"/>
    </row>
    <row r="320" spans="1:51" ht="30" customHeight="1">
      <c r="A320" s="43" t="s">
        <v>1014</v>
      </c>
      <c r="B320" s="43"/>
      <c r="C320" s="43"/>
      <c r="D320" s="43"/>
      <c r="E320" s="44"/>
      <c r="F320" s="45"/>
      <c r="G320" s="44"/>
      <c r="H320" s="45"/>
      <c r="I320" s="44"/>
      <c r="J320" s="45"/>
      <c r="K320" s="44"/>
      <c r="L320" s="45"/>
      <c r="M320" s="43"/>
      <c r="N320" s="1" t="s">
        <v>571</v>
      </c>
    </row>
    <row r="321" spans="1:51" ht="30" customHeight="1">
      <c r="A321" s="8" t="s">
        <v>1016</v>
      </c>
      <c r="B321" s="8" t="s">
        <v>569</v>
      </c>
      <c r="C321" s="8" t="s">
        <v>71</v>
      </c>
      <c r="D321" s="9">
        <v>1</v>
      </c>
      <c r="E321" s="13">
        <f>일위대가목록!E54</f>
        <v>793</v>
      </c>
      <c r="F321" s="14">
        <f>TRUNC(E321*D321,1)</f>
        <v>793</v>
      </c>
      <c r="G321" s="13">
        <f>일위대가목록!F54</f>
        <v>0</v>
      </c>
      <c r="H321" s="14">
        <f>TRUNC(G321*D321,1)</f>
        <v>0</v>
      </c>
      <c r="I321" s="13">
        <f>일위대가목록!G54</f>
        <v>0</v>
      </c>
      <c r="J321" s="14">
        <f>TRUNC(I321*D321,1)</f>
        <v>0</v>
      </c>
      <c r="K321" s="13">
        <f>TRUNC(E321+G321+I321,1)</f>
        <v>793</v>
      </c>
      <c r="L321" s="14">
        <f>TRUNC(F321+H321+J321,1)</f>
        <v>793</v>
      </c>
      <c r="M321" s="8" t="s">
        <v>1017</v>
      </c>
      <c r="N321" s="2" t="s">
        <v>571</v>
      </c>
      <c r="O321" s="2" t="s">
        <v>1018</v>
      </c>
      <c r="P321" s="2" t="s">
        <v>63</v>
      </c>
      <c r="Q321" s="2" t="s">
        <v>64</v>
      </c>
      <c r="R321" s="2" t="s">
        <v>64</v>
      </c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2" t="s">
        <v>52</v>
      </c>
      <c r="AW321" s="2" t="s">
        <v>1019</v>
      </c>
      <c r="AX321" s="2" t="s">
        <v>52</v>
      </c>
      <c r="AY321" s="2" t="s">
        <v>52</v>
      </c>
    </row>
    <row r="322" spans="1:51" ht="30" customHeight="1">
      <c r="A322" s="8" t="s">
        <v>1016</v>
      </c>
      <c r="B322" s="8" t="s">
        <v>1020</v>
      </c>
      <c r="C322" s="8" t="s">
        <v>71</v>
      </c>
      <c r="D322" s="9">
        <v>1</v>
      </c>
      <c r="E322" s="13">
        <f>일위대가목록!E55</f>
        <v>0</v>
      </c>
      <c r="F322" s="14">
        <f>TRUNC(E322*D322,1)</f>
        <v>0</v>
      </c>
      <c r="G322" s="13">
        <f>일위대가목록!F55</f>
        <v>3143</v>
      </c>
      <c r="H322" s="14">
        <f>TRUNC(G322*D322,1)</f>
        <v>3143</v>
      </c>
      <c r="I322" s="13">
        <f>일위대가목록!G55</f>
        <v>0</v>
      </c>
      <c r="J322" s="14">
        <f>TRUNC(I322*D322,1)</f>
        <v>0</v>
      </c>
      <c r="K322" s="13">
        <f>TRUNC(E322+G322+I322,1)</f>
        <v>3143</v>
      </c>
      <c r="L322" s="14">
        <f>TRUNC(F322+H322+J322,1)</f>
        <v>3143</v>
      </c>
      <c r="M322" s="8" t="s">
        <v>1021</v>
      </c>
      <c r="N322" s="2" t="s">
        <v>571</v>
      </c>
      <c r="O322" s="2" t="s">
        <v>1022</v>
      </c>
      <c r="P322" s="2" t="s">
        <v>63</v>
      </c>
      <c r="Q322" s="2" t="s">
        <v>64</v>
      </c>
      <c r="R322" s="2" t="s">
        <v>64</v>
      </c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2" t="s">
        <v>52</v>
      </c>
      <c r="AW322" s="2" t="s">
        <v>1023</v>
      </c>
      <c r="AX322" s="2" t="s">
        <v>52</v>
      </c>
      <c r="AY322" s="2" t="s">
        <v>52</v>
      </c>
    </row>
    <row r="323" spans="1:51" ht="30" customHeight="1">
      <c r="A323" s="8" t="s">
        <v>519</v>
      </c>
      <c r="B323" s="8" t="s">
        <v>52</v>
      </c>
      <c r="C323" s="8" t="s">
        <v>52</v>
      </c>
      <c r="D323" s="9"/>
      <c r="E323" s="13"/>
      <c r="F323" s="14">
        <f>TRUNC(SUMIF(N321:N322, N320, F321:F322),0)</f>
        <v>793</v>
      </c>
      <c r="G323" s="13"/>
      <c r="H323" s="14">
        <f>TRUNC(SUMIF(N321:N322, N320, H321:H322),0)</f>
        <v>3143</v>
      </c>
      <c r="I323" s="13"/>
      <c r="J323" s="14">
        <f>TRUNC(SUMIF(N321:N322, N320, J321:J322),0)</f>
        <v>0</v>
      </c>
      <c r="K323" s="13"/>
      <c r="L323" s="14">
        <f>F323+H323+J323</f>
        <v>3936</v>
      </c>
      <c r="M323" s="8" t="s">
        <v>52</v>
      </c>
      <c r="N323" s="2" t="s">
        <v>81</v>
      </c>
      <c r="O323" s="2" t="s">
        <v>81</v>
      </c>
      <c r="P323" s="2" t="s">
        <v>52</v>
      </c>
      <c r="Q323" s="2" t="s">
        <v>52</v>
      </c>
      <c r="R323" s="2" t="s">
        <v>52</v>
      </c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2" t="s">
        <v>52</v>
      </c>
      <c r="AW323" s="2" t="s">
        <v>52</v>
      </c>
      <c r="AX323" s="2" t="s">
        <v>52</v>
      </c>
      <c r="AY323" s="2" t="s">
        <v>52</v>
      </c>
    </row>
    <row r="324" spans="1:51" ht="30" customHeight="1">
      <c r="A324" s="9"/>
      <c r="B324" s="9"/>
      <c r="C324" s="9"/>
      <c r="D324" s="9"/>
      <c r="E324" s="13"/>
      <c r="F324" s="14"/>
      <c r="G324" s="13"/>
      <c r="H324" s="14"/>
      <c r="I324" s="13"/>
      <c r="J324" s="14"/>
      <c r="K324" s="13"/>
      <c r="L324" s="14"/>
      <c r="M324" s="9"/>
    </row>
    <row r="325" spans="1:51" ht="30" customHeight="1">
      <c r="A325" s="43" t="s">
        <v>1024</v>
      </c>
      <c r="B325" s="43"/>
      <c r="C325" s="43"/>
      <c r="D325" s="43"/>
      <c r="E325" s="44"/>
      <c r="F325" s="45"/>
      <c r="G325" s="44"/>
      <c r="H325" s="45"/>
      <c r="I325" s="44"/>
      <c r="J325" s="45"/>
      <c r="K325" s="44"/>
      <c r="L325" s="45"/>
      <c r="M325" s="43"/>
      <c r="N325" s="1" t="s">
        <v>576</v>
      </c>
    </row>
    <row r="326" spans="1:51" ht="30" customHeight="1">
      <c r="A326" s="8" t="s">
        <v>573</v>
      </c>
      <c r="B326" s="8" t="s">
        <v>1026</v>
      </c>
      <c r="C326" s="8" t="s">
        <v>71</v>
      </c>
      <c r="D326" s="9">
        <v>1</v>
      </c>
      <c r="E326" s="13">
        <f>일위대가목록!E56</f>
        <v>846</v>
      </c>
      <c r="F326" s="14">
        <f>TRUNC(E326*D326,1)</f>
        <v>846</v>
      </c>
      <c r="G326" s="13">
        <f>일위대가목록!F56</f>
        <v>0</v>
      </c>
      <c r="H326" s="14">
        <f>TRUNC(G326*D326,1)</f>
        <v>0</v>
      </c>
      <c r="I326" s="13">
        <f>일위대가목록!G56</f>
        <v>0</v>
      </c>
      <c r="J326" s="14">
        <f>TRUNC(I326*D326,1)</f>
        <v>0</v>
      </c>
      <c r="K326" s="13">
        <f>TRUNC(E326+G326+I326,1)</f>
        <v>846</v>
      </c>
      <c r="L326" s="14">
        <f>TRUNC(F326+H326+J326,1)</f>
        <v>846</v>
      </c>
      <c r="M326" s="8" t="s">
        <v>1027</v>
      </c>
      <c r="N326" s="2" t="s">
        <v>576</v>
      </c>
      <c r="O326" s="2" t="s">
        <v>1028</v>
      </c>
      <c r="P326" s="2" t="s">
        <v>63</v>
      </c>
      <c r="Q326" s="2" t="s">
        <v>64</v>
      </c>
      <c r="R326" s="2" t="s">
        <v>64</v>
      </c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2" t="s">
        <v>52</v>
      </c>
      <c r="AW326" s="2" t="s">
        <v>1029</v>
      </c>
      <c r="AX326" s="2" t="s">
        <v>52</v>
      </c>
      <c r="AY326" s="2" t="s">
        <v>52</v>
      </c>
    </row>
    <row r="327" spans="1:51" ht="30" customHeight="1">
      <c r="A327" s="8" t="s">
        <v>573</v>
      </c>
      <c r="B327" s="8" t="s">
        <v>1030</v>
      </c>
      <c r="C327" s="8" t="s">
        <v>71</v>
      </c>
      <c r="D327" s="9">
        <v>1</v>
      </c>
      <c r="E327" s="13">
        <f>일위대가목록!E57</f>
        <v>0</v>
      </c>
      <c r="F327" s="14">
        <f>TRUNC(E327*D327,1)</f>
        <v>0</v>
      </c>
      <c r="G327" s="13">
        <f>일위대가목록!F57</f>
        <v>8383</v>
      </c>
      <c r="H327" s="14">
        <f>TRUNC(G327*D327,1)</f>
        <v>8383</v>
      </c>
      <c r="I327" s="13">
        <f>일위대가목록!G57</f>
        <v>0</v>
      </c>
      <c r="J327" s="14">
        <f>TRUNC(I327*D327,1)</f>
        <v>0</v>
      </c>
      <c r="K327" s="13">
        <f>TRUNC(E327+G327+I327,1)</f>
        <v>8383</v>
      </c>
      <c r="L327" s="14">
        <f>TRUNC(F327+H327+J327,1)</f>
        <v>8383</v>
      </c>
      <c r="M327" s="8" t="s">
        <v>1031</v>
      </c>
      <c r="N327" s="2" t="s">
        <v>576</v>
      </c>
      <c r="O327" s="2" t="s">
        <v>1032</v>
      </c>
      <c r="P327" s="2" t="s">
        <v>63</v>
      </c>
      <c r="Q327" s="2" t="s">
        <v>64</v>
      </c>
      <c r="R327" s="2" t="s">
        <v>64</v>
      </c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2" t="s">
        <v>52</v>
      </c>
      <c r="AW327" s="2" t="s">
        <v>1033</v>
      </c>
      <c r="AX327" s="2" t="s">
        <v>52</v>
      </c>
      <c r="AY327" s="2" t="s">
        <v>52</v>
      </c>
    </row>
    <row r="328" spans="1:51" ht="30" customHeight="1">
      <c r="A328" s="8" t="s">
        <v>519</v>
      </c>
      <c r="B328" s="8" t="s">
        <v>52</v>
      </c>
      <c r="C328" s="8" t="s">
        <v>52</v>
      </c>
      <c r="D328" s="9"/>
      <c r="E328" s="13"/>
      <c r="F328" s="14">
        <f>TRUNC(SUMIF(N326:N327, N325, F326:F327),0)</f>
        <v>846</v>
      </c>
      <c r="G328" s="13"/>
      <c r="H328" s="14">
        <f>TRUNC(SUMIF(N326:N327, N325, H326:H327),0)</f>
        <v>8383</v>
      </c>
      <c r="I328" s="13"/>
      <c r="J328" s="14">
        <f>TRUNC(SUMIF(N326:N327, N325, J326:J327),0)</f>
        <v>0</v>
      </c>
      <c r="K328" s="13"/>
      <c r="L328" s="14">
        <f>F328+H328+J328</f>
        <v>9229</v>
      </c>
      <c r="M328" s="8" t="s">
        <v>52</v>
      </c>
      <c r="N328" s="2" t="s">
        <v>81</v>
      </c>
      <c r="O328" s="2" t="s">
        <v>81</v>
      </c>
      <c r="P328" s="2" t="s">
        <v>52</v>
      </c>
      <c r="Q328" s="2" t="s">
        <v>52</v>
      </c>
      <c r="R328" s="2" t="s">
        <v>52</v>
      </c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2" t="s">
        <v>52</v>
      </c>
      <c r="AW328" s="2" t="s">
        <v>52</v>
      </c>
      <c r="AX328" s="2" t="s">
        <v>52</v>
      </c>
      <c r="AY328" s="2" t="s">
        <v>52</v>
      </c>
    </row>
    <row r="329" spans="1:51" ht="30" customHeight="1">
      <c r="A329" s="9"/>
      <c r="B329" s="9"/>
      <c r="C329" s="9"/>
      <c r="D329" s="9"/>
      <c r="E329" s="13"/>
      <c r="F329" s="14"/>
      <c r="G329" s="13"/>
      <c r="H329" s="14"/>
      <c r="I329" s="13"/>
      <c r="J329" s="14"/>
      <c r="K329" s="13"/>
      <c r="L329" s="14"/>
      <c r="M329" s="9"/>
    </row>
    <row r="330" spans="1:51" ht="30" customHeight="1">
      <c r="A330" s="43" t="s">
        <v>1034</v>
      </c>
      <c r="B330" s="43"/>
      <c r="C330" s="43"/>
      <c r="D330" s="43"/>
      <c r="E330" s="44"/>
      <c r="F330" s="45"/>
      <c r="G330" s="44"/>
      <c r="H330" s="45"/>
      <c r="I330" s="44"/>
      <c r="J330" s="45"/>
      <c r="K330" s="44"/>
      <c r="L330" s="45"/>
      <c r="M330" s="43"/>
      <c r="N330" s="1" t="s">
        <v>981</v>
      </c>
    </row>
    <row r="331" spans="1:51" ht="30" customHeight="1">
      <c r="A331" s="8" t="s">
        <v>977</v>
      </c>
      <c r="B331" s="8" t="s">
        <v>978</v>
      </c>
      <c r="C331" s="8" t="s">
        <v>60</v>
      </c>
      <c r="D331" s="9">
        <v>0.23619999999999999</v>
      </c>
      <c r="E331" s="13">
        <f>단가대비표!O5</f>
        <v>0</v>
      </c>
      <c r="F331" s="14">
        <f>TRUNC(E331*D331,1)</f>
        <v>0</v>
      </c>
      <c r="G331" s="13">
        <f>단가대비표!P5</f>
        <v>0</v>
      </c>
      <c r="H331" s="14">
        <f>TRUNC(G331*D331,1)</f>
        <v>0</v>
      </c>
      <c r="I331" s="13">
        <f>단가대비표!V5</f>
        <v>583</v>
      </c>
      <c r="J331" s="14">
        <f>TRUNC(I331*D331,1)</f>
        <v>137.69999999999999</v>
      </c>
      <c r="K331" s="13">
        <f>TRUNC(E331+G331+I331,1)</f>
        <v>583</v>
      </c>
      <c r="L331" s="14">
        <f>TRUNC(F331+H331+J331,1)</f>
        <v>137.69999999999999</v>
      </c>
      <c r="M331" s="8" t="s">
        <v>1037</v>
      </c>
      <c r="N331" s="2" t="s">
        <v>981</v>
      </c>
      <c r="O331" s="2" t="s">
        <v>1038</v>
      </c>
      <c r="P331" s="2" t="s">
        <v>64</v>
      </c>
      <c r="Q331" s="2" t="s">
        <v>64</v>
      </c>
      <c r="R331" s="2" t="s">
        <v>63</v>
      </c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2" t="s">
        <v>52</v>
      </c>
      <c r="AW331" s="2" t="s">
        <v>1039</v>
      </c>
      <c r="AX331" s="2" t="s">
        <v>52</v>
      </c>
      <c r="AY331" s="2" t="s">
        <v>52</v>
      </c>
    </row>
    <row r="332" spans="1:51" ht="30" customHeight="1">
      <c r="A332" s="8" t="s">
        <v>519</v>
      </c>
      <c r="B332" s="8" t="s">
        <v>52</v>
      </c>
      <c r="C332" s="8" t="s">
        <v>52</v>
      </c>
      <c r="D332" s="9"/>
      <c r="E332" s="13"/>
      <c r="F332" s="14">
        <f>TRUNC(SUMIF(N331:N331, N330, F331:F331),0)</f>
        <v>0</v>
      </c>
      <c r="G332" s="13"/>
      <c r="H332" s="14">
        <f>TRUNC(SUMIF(N331:N331, N330, H331:H331),0)</f>
        <v>0</v>
      </c>
      <c r="I332" s="13"/>
      <c r="J332" s="14">
        <f>TRUNC(SUMIF(N331:N331, N330, J331:J331),0)</f>
        <v>137</v>
      </c>
      <c r="K332" s="13"/>
      <c r="L332" s="14">
        <f>F332+H332+J332</f>
        <v>137</v>
      </c>
      <c r="M332" s="8" t="s">
        <v>52</v>
      </c>
      <c r="N332" s="2" t="s">
        <v>81</v>
      </c>
      <c r="O332" s="2" t="s">
        <v>81</v>
      </c>
      <c r="P332" s="2" t="s">
        <v>52</v>
      </c>
      <c r="Q332" s="2" t="s">
        <v>52</v>
      </c>
      <c r="R332" s="2" t="s">
        <v>52</v>
      </c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2" t="s">
        <v>52</v>
      </c>
      <c r="AW332" s="2" t="s">
        <v>52</v>
      </c>
      <c r="AX332" s="2" t="s">
        <v>52</v>
      </c>
      <c r="AY332" s="2" t="s">
        <v>52</v>
      </c>
    </row>
    <row r="333" spans="1:51" ht="30" customHeight="1">
      <c r="A333" s="9"/>
      <c r="B333" s="9"/>
      <c r="C333" s="9"/>
      <c r="D333" s="9"/>
      <c r="E333" s="13"/>
      <c r="F333" s="14"/>
      <c r="G333" s="13"/>
      <c r="H333" s="14"/>
      <c r="I333" s="13"/>
      <c r="J333" s="14"/>
      <c r="K333" s="13"/>
      <c r="L333" s="14"/>
      <c r="M333" s="9"/>
    </row>
    <row r="334" spans="1:51" ht="30" customHeight="1">
      <c r="A334" s="43" t="s">
        <v>1040</v>
      </c>
      <c r="B334" s="43"/>
      <c r="C334" s="43"/>
      <c r="D334" s="43"/>
      <c r="E334" s="44"/>
      <c r="F334" s="45"/>
      <c r="G334" s="44"/>
      <c r="H334" s="45"/>
      <c r="I334" s="44"/>
      <c r="J334" s="45"/>
      <c r="K334" s="44"/>
      <c r="L334" s="45"/>
      <c r="M334" s="43"/>
      <c r="N334" s="1" t="s">
        <v>1018</v>
      </c>
    </row>
    <row r="335" spans="1:51" ht="30" customHeight="1">
      <c r="A335" s="8" t="s">
        <v>1041</v>
      </c>
      <c r="B335" s="8" t="s">
        <v>1042</v>
      </c>
      <c r="C335" s="8" t="s">
        <v>749</v>
      </c>
      <c r="D335" s="9">
        <v>0.08</v>
      </c>
      <c r="E335" s="13">
        <f>단가대비표!O57</f>
        <v>9492</v>
      </c>
      <c r="F335" s="14">
        <f>TRUNC(E335*D335,1)</f>
        <v>759.3</v>
      </c>
      <c r="G335" s="13">
        <f>단가대비표!P57</f>
        <v>0</v>
      </c>
      <c r="H335" s="14">
        <f>TRUNC(G335*D335,1)</f>
        <v>0</v>
      </c>
      <c r="I335" s="13">
        <f>단가대비표!V57</f>
        <v>0</v>
      </c>
      <c r="J335" s="14">
        <f>TRUNC(I335*D335,1)</f>
        <v>0</v>
      </c>
      <c r="K335" s="13">
        <f t="shared" ref="K335:L337" si="66">TRUNC(E335+G335+I335,1)</f>
        <v>9492</v>
      </c>
      <c r="L335" s="14">
        <f t="shared" si="66"/>
        <v>759.3</v>
      </c>
      <c r="M335" s="8" t="s">
        <v>1043</v>
      </c>
      <c r="N335" s="2" t="s">
        <v>1018</v>
      </c>
      <c r="O335" s="2" t="s">
        <v>1044</v>
      </c>
      <c r="P335" s="2" t="s">
        <v>64</v>
      </c>
      <c r="Q335" s="2" t="s">
        <v>64</v>
      </c>
      <c r="R335" s="2" t="s">
        <v>63</v>
      </c>
      <c r="S335" s="3"/>
      <c r="T335" s="3"/>
      <c r="U335" s="3"/>
      <c r="V335" s="3">
        <v>1</v>
      </c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2" t="s">
        <v>52</v>
      </c>
      <c r="AW335" s="2" t="s">
        <v>1045</v>
      </c>
      <c r="AX335" s="2" t="s">
        <v>52</v>
      </c>
      <c r="AY335" s="2" t="s">
        <v>52</v>
      </c>
    </row>
    <row r="336" spans="1:51" ht="30" customHeight="1">
      <c r="A336" s="8" t="s">
        <v>1046</v>
      </c>
      <c r="B336" s="8" t="s">
        <v>1047</v>
      </c>
      <c r="C336" s="8" t="s">
        <v>749</v>
      </c>
      <c r="D336" s="9">
        <v>4.0000000000000001E-3</v>
      </c>
      <c r="E336" s="13">
        <f>단가대비표!O60</f>
        <v>2766.66</v>
      </c>
      <c r="F336" s="14">
        <f>TRUNC(E336*D336,1)</f>
        <v>11</v>
      </c>
      <c r="G336" s="13">
        <f>단가대비표!P60</f>
        <v>0</v>
      </c>
      <c r="H336" s="14">
        <f>TRUNC(G336*D336,1)</f>
        <v>0</v>
      </c>
      <c r="I336" s="13">
        <f>단가대비표!V60</f>
        <v>0</v>
      </c>
      <c r="J336" s="14">
        <f>TRUNC(I336*D336,1)</f>
        <v>0</v>
      </c>
      <c r="K336" s="13">
        <f t="shared" si="66"/>
        <v>2766.6</v>
      </c>
      <c r="L336" s="14">
        <f t="shared" si="66"/>
        <v>11</v>
      </c>
      <c r="M336" s="8" t="s">
        <v>1048</v>
      </c>
      <c r="N336" s="2" t="s">
        <v>1018</v>
      </c>
      <c r="O336" s="2" t="s">
        <v>1049</v>
      </c>
      <c r="P336" s="2" t="s">
        <v>64</v>
      </c>
      <c r="Q336" s="2" t="s">
        <v>64</v>
      </c>
      <c r="R336" s="2" t="s">
        <v>63</v>
      </c>
      <c r="S336" s="3"/>
      <c r="T336" s="3"/>
      <c r="U336" s="3"/>
      <c r="V336" s="3">
        <v>1</v>
      </c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2" t="s">
        <v>52</v>
      </c>
      <c r="AW336" s="2" t="s">
        <v>1050</v>
      </c>
      <c r="AX336" s="2" t="s">
        <v>52</v>
      </c>
      <c r="AY336" s="2" t="s">
        <v>52</v>
      </c>
    </row>
    <row r="337" spans="1:51" ht="30" customHeight="1">
      <c r="A337" s="8" t="s">
        <v>645</v>
      </c>
      <c r="B337" s="8" t="s">
        <v>827</v>
      </c>
      <c r="C337" s="8" t="s">
        <v>450</v>
      </c>
      <c r="D337" s="9">
        <v>1</v>
      </c>
      <c r="E337" s="13">
        <f>TRUNC(SUMIF(V335:V337, RIGHTB(O337, 1), F335:F337)*U337, 2)</f>
        <v>23.1</v>
      </c>
      <c r="F337" s="14">
        <f>TRUNC(E337*D337,1)</f>
        <v>23.1</v>
      </c>
      <c r="G337" s="13">
        <v>0</v>
      </c>
      <c r="H337" s="14">
        <f>TRUNC(G337*D337,1)</f>
        <v>0</v>
      </c>
      <c r="I337" s="13">
        <v>0</v>
      </c>
      <c r="J337" s="14">
        <f>TRUNC(I337*D337,1)</f>
        <v>0</v>
      </c>
      <c r="K337" s="13">
        <f t="shared" si="66"/>
        <v>23.1</v>
      </c>
      <c r="L337" s="14">
        <f t="shared" si="66"/>
        <v>23.1</v>
      </c>
      <c r="M337" s="8" t="s">
        <v>52</v>
      </c>
      <c r="N337" s="2" t="s">
        <v>1018</v>
      </c>
      <c r="O337" s="2" t="s">
        <v>647</v>
      </c>
      <c r="P337" s="2" t="s">
        <v>64</v>
      </c>
      <c r="Q337" s="2" t="s">
        <v>64</v>
      </c>
      <c r="R337" s="2" t="s">
        <v>64</v>
      </c>
      <c r="S337" s="3">
        <v>0</v>
      </c>
      <c r="T337" s="3">
        <v>0</v>
      </c>
      <c r="U337" s="3">
        <v>0.03</v>
      </c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2" t="s">
        <v>52</v>
      </c>
      <c r="AW337" s="2" t="s">
        <v>1051</v>
      </c>
      <c r="AX337" s="2" t="s">
        <v>52</v>
      </c>
      <c r="AY337" s="2" t="s">
        <v>52</v>
      </c>
    </row>
    <row r="338" spans="1:51" ht="30" customHeight="1">
      <c r="A338" s="8" t="s">
        <v>519</v>
      </c>
      <c r="B338" s="8" t="s">
        <v>52</v>
      </c>
      <c r="C338" s="8" t="s">
        <v>52</v>
      </c>
      <c r="D338" s="9"/>
      <c r="E338" s="13"/>
      <c r="F338" s="14">
        <f>TRUNC(SUMIF(N335:N337, N334, F335:F337),0)</f>
        <v>793</v>
      </c>
      <c r="G338" s="13"/>
      <c r="H338" s="14">
        <f>TRUNC(SUMIF(N335:N337, N334, H335:H337),0)</f>
        <v>0</v>
      </c>
      <c r="I338" s="13"/>
      <c r="J338" s="14">
        <f>TRUNC(SUMIF(N335:N337, N334, J335:J337),0)</f>
        <v>0</v>
      </c>
      <c r="K338" s="13"/>
      <c r="L338" s="14">
        <f>F338+H338+J338</f>
        <v>793</v>
      </c>
      <c r="M338" s="8" t="s">
        <v>52</v>
      </c>
      <c r="N338" s="2" t="s">
        <v>81</v>
      </c>
      <c r="O338" s="2" t="s">
        <v>81</v>
      </c>
      <c r="P338" s="2" t="s">
        <v>52</v>
      </c>
      <c r="Q338" s="2" t="s">
        <v>52</v>
      </c>
      <c r="R338" s="2" t="s">
        <v>52</v>
      </c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2" t="s">
        <v>52</v>
      </c>
      <c r="AW338" s="2" t="s">
        <v>52</v>
      </c>
      <c r="AX338" s="2" t="s">
        <v>52</v>
      </c>
      <c r="AY338" s="2" t="s">
        <v>52</v>
      </c>
    </row>
    <row r="339" spans="1:51" ht="30" customHeight="1">
      <c r="A339" s="9"/>
      <c r="B339" s="9"/>
      <c r="C339" s="9"/>
      <c r="D339" s="9"/>
      <c r="E339" s="13"/>
      <c r="F339" s="14"/>
      <c r="G339" s="13"/>
      <c r="H339" s="14"/>
      <c r="I339" s="13"/>
      <c r="J339" s="14"/>
      <c r="K339" s="13"/>
      <c r="L339" s="14"/>
      <c r="M339" s="9"/>
    </row>
    <row r="340" spans="1:51" ht="30" customHeight="1">
      <c r="A340" s="43" t="s">
        <v>1052</v>
      </c>
      <c r="B340" s="43"/>
      <c r="C340" s="43"/>
      <c r="D340" s="43"/>
      <c r="E340" s="44"/>
      <c r="F340" s="45"/>
      <c r="G340" s="44"/>
      <c r="H340" s="45"/>
      <c r="I340" s="44"/>
      <c r="J340" s="45"/>
      <c r="K340" s="44"/>
      <c r="L340" s="45"/>
      <c r="M340" s="43"/>
      <c r="N340" s="1" t="s">
        <v>1022</v>
      </c>
    </row>
    <row r="341" spans="1:51" ht="30" customHeight="1">
      <c r="A341" s="8" t="s">
        <v>1053</v>
      </c>
      <c r="B341" s="8" t="s">
        <v>738</v>
      </c>
      <c r="C341" s="8" t="s">
        <v>541</v>
      </c>
      <c r="D341" s="9">
        <v>1.4999999999999999E-2</v>
      </c>
      <c r="E341" s="13">
        <f>단가대비표!O83</f>
        <v>0</v>
      </c>
      <c r="F341" s="14">
        <f>TRUNC(E341*D341,1)</f>
        <v>0</v>
      </c>
      <c r="G341" s="13">
        <f>단가대비표!P83</f>
        <v>184508</v>
      </c>
      <c r="H341" s="14">
        <f>TRUNC(G341*D341,1)</f>
        <v>2767.6</v>
      </c>
      <c r="I341" s="13">
        <f>단가대비표!V83</f>
        <v>0</v>
      </c>
      <c r="J341" s="14">
        <f>TRUNC(I341*D341,1)</f>
        <v>0</v>
      </c>
      <c r="K341" s="13">
        <f>TRUNC(E341+G341+I341,1)</f>
        <v>184508</v>
      </c>
      <c r="L341" s="14">
        <f>TRUNC(F341+H341+J341,1)</f>
        <v>2767.6</v>
      </c>
      <c r="M341" s="8" t="s">
        <v>1054</v>
      </c>
      <c r="N341" s="2" t="s">
        <v>1022</v>
      </c>
      <c r="O341" s="2" t="s">
        <v>1055</v>
      </c>
      <c r="P341" s="2" t="s">
        <v>64</v>
      </c>
      <c r="Q341" s="2" t="s">
        <v>64</v>
      </c>
      <c r="R341" s="2" t="s">
        <v>63</v>
      </c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2" t="s">
        <v>52</v>
      </c>
      <c r="AW341" s="2" t="s">
        <v>1056</v>
      </c>
      <c r="AX341" s="2" t="s">
        <v>52</v>
      </c>
      <c r="AY341" s="2" t="s">
        <v>52</v>
      </c>
    </row>
    <row r="342" spans="1:51" ht="30" customHeight="1">
      <c r="A342" s="8" t="s">
        <v>539</v>
      </c>
      <c r="B342" s="8" t="s">
        <v>540</v>
      </c>
      <c r="C342" s="8" t="s">
        <v>541</v>
      </c>
      <c r="D342" s="9">
        <v>3.0000000000000001E-3</v>
      </c>
      <c r="E342" s="13">
        <f>단가대비표!O73</f>
        <v>0</v>
      </c>
      <c r="F342" s="14">
        <f>TRUNC(E342*D342,1)</f>
        <v>0</v>
      </c>
      <c r="G342" s="13">
        <f>단가대비표!P73</f>
        <v>125427</v>
      </c>
      <c r="H342" s="14">
        <f>TRUNC(G342*D342,1)</f>
        <v>376.2</v>
      </c>
      <c r="I342" s="13">
        <f>단가대비표!V73</f>
        <v>0</v>
      </c>
      <c r="J342" s="14">
        <f>TRUNC(I342*D342,1)</f>
        <v>0</v>
      </c>
      <c r="K342" s="13">
        <f>TRUNC(E342+G342+I342,1)</f>
        <v>125427</v>
      </c>
      <c r="L342" s="14">
        <f>TRUNC(F342+H342+J342,1)</f>
        <v>376.2</v>
      </c>
      <c r="M342" s="8" t="s">
        <v>542</v>
      </c>
      <c r="N342" s="2" t="s">
        <v>1022</v>
      </c>
      <c r="O342" s="2" t="s">
        <v>543</v>
      </c>
      <c r="P342" s="2" t="s">
        <v>64</v>
      </c>
      <c r="Q342" s="2" t="s">
        <v>64</v>
      </c>
      <c r="R342" s="2" t="s">
        <v>63</v>
      </c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2" t="s">
        <v>52</v>
      </c>
      <c r="AW342" s="2" t="s">
        <v>1057</v>
      </c>
      <c r="AX342" s="2" t="s">
        <v>52</v>
      </c>
      <c r="AY342" s="2" t="s">
        <v>52</v>
      </c>
    </row>
    <row r="343" spans="1:51" ht="30" customHeight="1">
      <c r="A343" s="8" t="s">
        <v>519</v>
      </c>
      <c r="B343" s="8" t="s">
        <v>52</v>
      </c>
      <c r="C343" s="8" t="s">
        <v>52</v>
      </c>
      <c r="D343" s="9"/>
      <c r="E343" s="13"/>
      <c r="F343" s="14">
        <f>TRUNC(SUMIF(N341:N342, N340, F341:F342),0)</f>
        <v>0</v>
      </c>
      <c r="G343" s="13"/>
      <c r="H343" s="14">
        <f>TRUNC(SUMIF(N341:N342, N340, H341:H342),0)</f>
        <v>3143</v>
      </c>
      <c r="I343" s="13"/>
      <c r="J343" s="14">
        <f>TRUNC(SUMIF(N341:N342, N340, J341:J342),0)</f>
        <v>0</v>
      </c>
      <c r="K343" s="13"/>
      <c r="L343" s="14">
        <f>F343+H343+J343</f>
        <v>3143</v>
      </c>
      <c r="M343" s="8" t="s">
        <v>52</v>
      </c>
      <c r="N343" s="2" t="s">
        <v>81</v>
      </c>
      <c r="O343" s="2" t="s">
        <v>81</v>
      </c>
      <c r="P343" s="2" t="s">
        <v>52</v>
      </c>
      <c r="Q343" s="2" t="s">
        <v>52</v>
      </c>
      <c r="R343" s="2" t="s">
        <v>52</v>
      </c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2" t="s">
        <v>52</v>
      </c>
      <c r="AW343" s="2" t="s">
        <v>52</v>
      </c>
      <c r="AX343" s="2" t="s">
        <v>52</v>
      </c>
      <c r="AY343" s="2" t="s">
        <v>52</v>
      </c>
    </row>
    <row r="344" spans="1:51" ht="30" customHeight="1">
      <c r="A344" s="9"/>
      <c r="B344" s="9"/>
      <c r="C344" s="9"/>
      <c r="D344" s="9"/>
      <c r="E344" s="13"/>
      <c r="F344" s="14"/>
      <c r="G344" s="13"/>
      <c r="H344" s="14"/>
      <c r="I344" s="13"/>
      <c r="J344" s="14"/>
      <c r="K344" s="13"/>
      <c r="L344" s="14"/>
      <c r="M344" s="9"/>
    </row>
    <row r="345" spans="1:51" ht="30" customHeight="1">
      <c r="A345" s="43" t="s">
        <v>1058</v>
      </c>
      <c r="B345" s="43"/>
      <c r="C345" s="43"/>
      <c r="D345" s="43"/>
      <c r="E345" s="44"/>
      <c r="F345" s="45"/>
      <c r="G345" s="44"/>
      <c r="H345" s="45"/>
      <c r="I345" s="44"/>
      <c r="J345" s="45"/>
      <c r="K345" s="44"/>
      <c r="L345" s="45"/>
      <c r="M345" s="43"/>
      <c r="N345" s="1" t="s">
        <v>1028</v>
      </c>
    </row>
    <row r="346" spans="1:51" ht="30" customHeight="1">
      <c r="A346" s="8" t="s">
        <v>1059</v>
      </c>
      <c r="B346" s="8" t="s">
        <v>1060</v>
      </c>
      <c r="C346" s="8" t="s">
        <v>749</v>
      </c>
      <c r="D346" s="9">
        <v>0.16600000000000001</v>
      </c>
      <c r="E346" s="13">
        <f>단가대비표!O58</f>
        <v>4772.22</v>
      </c>
      <c r="F346" s="14">
        <f>TRUNC(E346*D346,1)</f>
        <v>792.1</v>
      </c>
      <c r="G346" s="13">
        <f>단가대비표!P58</f>
        <v>0</v>
      </c>
      <c r="H346" s="14">
        <f>TRUNC(G346*D346,1)</f>
        <v>0</v>
      </c>
      <c r="I346" s="13">
        <f>단가대비표!V58</f>
        <v>0</v>
      </c>
      <c r="J346" s="14">
        <f>TRUNC(I346*D346,1)</f>
        <v>0</v>
      </c>
      <c r="K346" s="13">
        <f t="shared" ref="K346:L348" si="67">TRUNC(E346+G346+I346,1)</f>
        <v>4772.2</v>
      </c>
      <c r="L346" s="14">
        <f t="shared" si="67"/>
        <v>792.1</v>
      </c>
      <c r="M346" s="8" t="s">
        <v>1061</v>
      </c>
      <c r="N346" s="2" t="s">
        <v>1028</v>
      </c>
      <c r="O346" s="2" t="s">
        <v>1062</v>
      </c>
      <c r="P346" s="2" t="s">
        <v>64</v>
      </c>
      <c r="Q346" s="2" t="s">
        <v>64</v>
      </c>
      <c r="R346" s="2" t="s">
        <v>63</v>
      </c>
      <c r="S346" s="3"/>
      <c r="T346" s="3"/>
      <c r="U346" s="3"/>
      <c r="V346" s="3">
        <v>1</v>
      </c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2" t="s">
        <v>52</v>
      </c>
      <c r="AW346" s="2" t="s">
        <v>1063</v>
      </c>
      <c r="AX346" s="2" t="s">
        <v>52</v>
      </c>
      <c r="AY346" s="2" t="s">
        <v>52</v>
      </c>
    </row>
    <row r="347" spans="1:51" ht="30" customHeight="1">
      <c r="A347" s="8" t="s">
        <v>1046</v>
      </c>
      <c r="B347" s="8" t="s">
        <v>1047</v>
      </c>
      <c r="C347" s="8" t="s">
        <v>749</v>
      </c>
      <c r="D347" s="9">
        <v>8.0000000000000002E-3</v>
      </c>
      <c r="E347" s="13">
        <f>단가대비표!O60</f>
        <v>2766.66</v>
      </c>
      <c r="F347" s="14">
        <f>TRUNC(E347*D347,1)</f>
        <v>22.1</v>
      </c>
      <c r="G347" s="13">
        <f>단가대비표!P60</f>
        <v>0</v>
      </c>
      <c r="H347" s="14">
        <f>TRUNC(G347*D347,1)</f>
        <v>0</v>
      </c>
      <c r="I347" s="13">
        <f>단가대비표!V60</f>
        <v>0</v>
      </c>
      <c r="J347" s="14">
        <f>TRUNC(I347*D347,1)</f>
        <v>0</v>
      </c>
      <c r="K347" s="13">
        <f t="shared" si="67"/>
        <v>2766.6</v>
      </c>
      <c r="L347" s="14">
        <f t="shared" si="67"/>
        <v>22.1</v>
      </c>
      <c r="M347" s="8" t="s">
        <v>1048</v>
      </c>
      <c r="N347" s="2" t="s">
        <v>1028</v>
      </c>
      <c r="O347" s="2" t="s">
        <v>1049</v>
      </c>
      <c r="P347" s="2" t="s">
        <v>64</v>
      </c>
      <c r="Q347" s="2" t="s">
        <v>64</v>
      </c>
      <c r="R347" s="2" t="s">
        <v>63</v>
      </c>
      <c r="S347" s="3"/>
      <c r="T347" s="3"/>
      <c r="U347" s="3"/>
      <c r="V347" s="3">
        <v>1</v>
      </c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2" t="s">
        <v>52</v>
      </c>
      <c r="AW347" s="2" t="s">
        <v>1064</v>
      </c>
      <c r="AX347" s="2" t="s">
        <v>52</v>
      </c>
      <c r="AY347" s="2" t="s">
        <v>52</v>
      </c>
    </row>
    <row r="348" spans="1:51" ht="30" customHeight="1">
      <c r="A348" s="8" t="s">
        <v>645</v>
      </c>
      <c r="B348" s="8" t="s">
        <v>1065</v>
      </c>
      <c r="C348" s="8" t="s">
        <v>450</v>
      </c>
      <c r="D348" s="9">
        <v>1</v>
      </c>
      <c r="E348" s="13">
        <f>TRUNC(SUMIF(V346:V348, RIGHTB(O348, 1), F346:F348)*U348, 2)</f>
        <v>32.56</v>
      </c>
      <c r="F348" s="14">
        <f>TRUNC(E348*D348,1)</f>
        <v>32.5</v>
      </c>
      <c r="G348" s="13">
        <v>0</v>
      </c>
      <c r="H348" s="14">
        <f>TRUNC(G348*D348,1)</f>
        <v>0</v>
      </c>
      <c r="I348" s="13">
        <v>0</v>
      </c>
      <c r="J348" s="14">
        <f>TRUNC(I348*D348,1)</f>
        <v>0</v>
      </c>
      <c r="K348" s="13">
        <f t="shared" si="67"/>
        <v>32.5</v>
      </c>
      <c r="L348" s="14">
        <f t="shared" si="67"/>
        <v>32.5</v>
      </c>
      <c r="M348" s="8" t="s">
        <v>52</v>
      </c>
      <c r="N348" s="2" t="s">
        <v>1028</v>
      </c>
      <c r="O348" s="2" t="s">
        <v>647</v>
      </c>
      <c r="P348" s="2" t="s">
        <v>64</v>
      </c>
      <c r="Q348" s="2" t="s">
        <v>64</v>
      </c>
      <c r="R348" s="2" t="s">
        <v>64</v>
      </c>
      <c r="S348" s="3">
        <v>0</v>
      </c>
      <c r="T348" s="3">
        <v>0</v>
      </c>
      <c r="U348" s="3">
        <v>0.04</v>
      </c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2" t="s">
        <v>52</v>
      </c>
      <c r="AW348" s="2" t="s">
        <v>1066</v>
      </c>
      <c r="AX348" s="2" t="s">
        <v>52</v>
      </c>
      <c r="AY348" s="2" t="s">
        <v>52</v>
      </c>
    </row>
    <row r="349" spans="1:51" ht="30" customHeight="1">
      <c r="A349" s="8" t="s">
        <v>519</v>
      </c>
      <c r="B349" s="8" t="s">
        <v>52</v>
      </c>
      <c r="C349" s="8" t="s">
        <v>52</v>
      </c>
      <c r="D349" s="9"/>
      <c r="E349" s="13"/>
      <c r="F349" s="14">
        <f>TRUNC(SUMIF(N346:N348, N345, F346:F348),0)</f>
        <v>846</v>
      </c>
      <c r="G349" s="13"/>
      <c r="H349" s="14">
        <f>TRUNC(SUMIF(N346:N348, N345, H346:H348),0)</f>
        <v>0</v>
      </c>
      <c r="I349" s="13"/>
      <c r="J349" s="14">
        <f>TRUNC(SUMIF(N346:N348, N345, J346:J348),0)</f>
        <v>0</v>
      </c>
      <c r="K349" s="13"/>
      <c r="L349" s="14">
        <f>F349+H349+J349</f>
        <v>846</v>
      </c>
      <c r="M349" s="8" t="s">
        <v>52</v>
      </c>
      <c r="N349" s="2" t="s">
        <v>81</v>
      </c>
      <c r="O349" s="2" t="s">
        <v>81</v>
      </c>
      <c r="P349" s="2" t="s">
        <v>52</v>
      </c>
      <c r="Q349" s="2" t="s">
        <v>52</v>
      </c>
      <c r="R349" s="2" t="s">
        <v>52</v>
      </c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2" t="s">
        <v>52</v>
      </c>
      <c r="AW349" s="2" t="s">
        <v>52</v>
      </c>
      <c r="AX349" s="2" t="s">
        <v>52</v>
      </c>
      <c r="AY349" s="2" t="s">
        <v>52</v>
      </c>
    </row>
    <row r="350" spans="1:51" ht="30" customHeight="1">
      <c r="A350" s="9"/>
      <c r="B350" s="9"/>
      <c r="C350" s="9"/>
      <c r="D350" s="9"/>
      <c r="E350" s="13"/>
      <c r="F350" s="14"/>
      <c r="G350" s="13"/>
      <c r="H350" s="14"/>
      <c r="I350" s="13"/>
      <c r="J350" s="14"/>
      <c r="K350" s="13"/>
      <c r="L350" s="14"/>
      <c r="M350" s="9"/>
    </row>
    <row r="351" spans="1:51" ht="30" customHeight="1">
      <c r="A351" s="43" t="s">
        <v>1067</v>
      </c>
      <c r="B351" s="43"/>
      <c r="C351" s="43"/>
      <c r="D351" s="43"/>
      <c r="E351" s="44"/>
      <c r="F351" s="45"/>
      <c r="G351" s="44"/>
      <c r="H351" s="45"/>
      <c r="I351" s="44"/>
      <c r="J351" s="45"/>
      <c r="K351" s="44"/>
      <c r="L351" s="45"/>
      <c r="M351" s="43"/>
      <c r="N351" s="1" t="s">
        <v>1032</v>
      </c>
    </row>
    <row r="352" spans="1:51" ht="30" customHeight="1">
      <c r="A352" s="8" t="s">
        <v>1053</v>
      </c>
      <c r="B352" s="8" t="s">
        <v>738</v>
      </c>
      <c r="C352" s="8" t="s">
        <v>541</v>
      </c>
      <c r="D352" s="9">
        <v>0.02</v>
      </c>
      <c r="E352" s="13">
        <f>단가대비표!O83</f>
        <v>0</v>
      </c>
      <c r="F352" s="14">
        <f>TRUNC(E352*D352,1)</f>
        <v>0</v>
      </c>
      <c r="G352" s="13">
        <f>단가대비표!P83</f>
        <v>184508</v>
      </c>
      <c r="H352" s="14">
        <f>TRUNC(G352*D352,1)</f>
        <v>3690.1</v>
      </c>
      <c r="I352" s="13">
        <f>단가대비표!V83</f>
        <v>0</v>
      </c>
      <c r="J352" s="14">
        <f>TRUNC(I352*D352,1)</f>
        <v>0</v>
      </c>
      <c r="K352" s="13">
        <f t="shared" ref="K352:L355" si="68">TRUNC(E352+G352+I352,1)</f>
        <v>184508</v>
      </c>
      <c r="L352" s="14">
        <f t="shared" si="68"/>
        <v>3690.1</v>
      </c>
      <c r="M352" s="8" t="s">
        <v>1054</v>
      </c>
      <c r="N352" s="2" t="s">
        <v>1032</v>
      </c>
      <c r="O352" s="2" t="s">
        <v>1055</v>
      </c>
      <c r="P352" s="2" t="s">
        <v>64</v>
      </c>
      <c r="Q352" s="2" t="s">
        <v>64</v>
      </c>
      <c r="R352" s="2" t="s">
        <v>63</v>
      </c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2" t="s">
        <v>52</v>
      </c>
      <c r="AW352" s="2" t="s">
        <v>1068</v>
      </c>
      <c r="AX352" s="2" t="s">
        <v>52</v>
      </c>
      <c r="AY352" s="2" t="s">
        <v>52</v>
      </c>
    </row>
    <row r="353" spans="1:51" ht="30" customHeight="1">
      <c r="A353" s="8" t="s">
        <v>539</v>
      </c>
      <c r="B353" s="8" t="s">
        <v>540</v>
      </c>
      <c r="C353" s="8" t="s">
        <v>541</v>
      </c>
      <c r="D353" s="9">
        <v>4.0000000000000001E-3</v>
      </c>
      <c r="E353" s="13">
        <f>단가대비표!O73</f>
        <v>0</v>
      </c>
      <c r="F353" s="14">
        <f>TRUNC(E353*D353,1)</f>
        <v>0</v>
      </c>
      <c r="G353" s="13">
        <f>단가대비표!P73</f>
        <v>125427</v>
      </c>
      <c r="H353" s="14">
        <f>TRUNC(G353*D353,1)</f>
        <v>501.7</v>
      </c>
      <c r="I353" s="13">
        <f>단가대비표!V73</f>
        <v>0</v>
      </c>
      <c r="J353" s="14">
        <f>TRUNC(I353*D353,1)</f>
        <v>0</v>
      </c>
      <c r="K353" s="13">
        <f t="shared" si="68"/>
        <v>125427</v>
      </c>
      <c r="L353" s="14">
        <f t="shared" si="68"/>
        <v>501.7</v>
      </c>
      <c r="M353" s="8" t="s">
        <v>542</v>
      </c>
      <c r="N353" s="2" t="s">
        <v>1032</v>
      </c>
      <c r="O353" s="2" t="s">
        <v>543</v>
      </c>
      <c r="P353" s="2" t="s">
        <v>64</v>
      </c>
      <c r="Q353" s="2" t="s">
        <v>64</v>
      </c>
      <c r="R353" s="2" t="s">
        <v>63</v>
      </c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2" t="s">
        <v>52</v>
      </c>
      <c r="AW353" s="2" t="s">
        <v>1069</v>
      </c>
      <c r="AX353" s="2" t="s">
        <v>52</v>
      </c>
      <c r="AY353" s="2" t="s">
        <v>52</v>
      </c>
    </row>
    <row r="354" spans="1:51" ht="30" customHeight="1">
      <c r="A354" s="8" t="s">
        <v>1053</v>
      </c>
      <c r="B354" s="8" t="s">
        <v>738</v>
      </c>
      <c r="C354" s="8" t="s">
        <v>541</v>
      </c>
      <c r="D354" s="9">
        <v>0.02</v>
      </c>
      <c r="E354" s="13">
        <f>단가대비표!O83</f>
        <v>0</v>
      </c>
      <c r="F354" s="14">
        <f>TRUNC(E354*D354,1)</f>
        <v>0</v>
      </c>
      <c r="G354" s="13">
        <f>단가대비표!P83</f>
        <v>184508</v>
      </c>
      <c r="H354" s="14">
        <f>TRUNC(G354*D354,1)</f>
        <v>3690.1</v>
      </c>
      <c r="I354" s="13">
        <f>단가대비표!V83</f>
        <v>0</v>
      </c>
      <c r="J354" s="14">
        <f>TRUNC(I354*D354,1)</f>
        <v>0</v>
      </c>
      <c r="K354" s="13">
        <f t="shared" si="68"/>
        <v>184508</v>
      </c>
      <c r="L354" s="14">
        <f t="shared" si="68"/>
        <v>3690.1</v>
      </c>
      <c r="M354" s="8" t="s">
        <v>1054</v>
      </c>
      <c r="N354" s="2" t="s">
        <v>1032</v>
      </c>
      <c r="O354" s="2" t="s">
        <v>1055</v>
      </c>
      <c r="P354" s="2" t="s">
        <v>64</v>
      </c>
      <c r="Q354" s="2" t="s">
        <v>64</v>
      </c>
      <c r="R354" s="2" t="s">
        <v>63</v>
      </c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2" t="s">
        <v>52</v>
      </c>
      <c r="AW354" s="2" t="s">
        <v>1068</v>
      </c>
      <c r="AX354" s="2" t="s">
        <v>52</v>
      </c>
      <c r="AY354" s="2" t="s">
        <v>52</v>
      </c>
    </row>
    <row r="355" spans="1:51" ht="30" customHeight="1">
      <c r="A355" s="8" t="s">
        <v>539</v>
      </c>
      <c r="B355" s="8" t="s">
        <v>540</v>
      </c>
      <c r="C355" s="8" t="s">
        <v>541</v>
      </c>
      <c r="D355" s="9">
        <v>4.0000000000000001E-3</v>
      </c>
      <c r="E355" s="13">
        <f>단가대비표!O73</f>
        <v>0</v>
      </c>
      <c r="F355" s="14">
        <f>TRUNC(E355*D355,1)</f>
        <v>0</v>
      </c>
      <c r="G355" s="13">
        <f>단가대비표!P73</f>
        <v>125427</v>
      </c>
      <c r="H355" s="14">
        <f>TRUNC(G355*D355,1)</f>
        <v>501.7</v>
      </c>
      <c r="I355" s="13">
        <f>단가대비표!V73</f>
        <v>0</v>
      </c>
      <c r="J355" s="14">
        <f>TRUNC(I355*D355,1)</f>
        <v>0</v>
      </c>
      <c r="K355" s="13">
        <f t="shared" si="68"/>
        <v>125427</v>
      </c>
      <c r="L355" s="14">
        <f t="shared" si="68"/>
        <v>501.7</v>
      </c>
      <c r="M355" s="8" t="s">
        <v>542</v>
      </c>
      <c r="N355" s="2" t="s">
        <v>1032</v>
      </c>
      <c r="O355" s="2" t="s">
        <v>543</v>
      </c>
      <c r="P355" s="2" t="s">
        <v>64</v>
      </c>
      <c r="Q355" s="2" t="s">
        <v>64</v>
      </c>
      <c r="R355" s="2" t="s">
        <v>63</v>
      </c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2" t="s">
        <v>52</v>
      </c>
      <c r="AW355" s="2" t="s">
        <v>1069</v>
      </c>
      <c r="AX355" s="2" t="s">
        <v>52</v>
      </c>
      <c r="AY355" s="2" t="s">
        <v>52</v>
      </c>
    </row>
    <row r="356" spans="1:51" ht="30" customHeight="1">
      <c r="A356" s="8" t="s">
        <v>519</v>
      </c>
      <c r="B356" s="8" t="s">
        <v>52</v>
      </c>
      <c r="C356" s="8" t="s">
        <v>52</v>
      </c>
      <c r="D356" s="9"/>
      <c r="E356" s="13"/>
      <c r="F356" s="14">
        <f>TRUNC(SUMIF(N352:N355, N351, F352:F355),0)</f>
        <v>0</v>
      </c>
      <c r="G356" s="13"/>
      <c r="H356" s="14">
        <f>TRUNC(SUMIF(N352:N355, N351, H352:H355),0)</f>
        <v>8383</v>
      </c>
      <c r="I356" s="13"/>
      <c r="J356" s="14">
        <f>TRUNC(SUMIF(N352:N355, N351, J352:J355),0)</f>
        <v>0</v>
      </c>
      <c r="K356" s="13"/>
      <c r="L356" s="14">
        <f>F356+H356+J356</f>
        <v>8383</v>
      </c>
      <c r="M356" s="8" t="s">
        <v>52</v>
      </c>
      <c r="N356" s="2" t="s">
        <v>81</v>
      </c>
      <c r="O356" s="2" t="s">
        <v>81</v>
      </c>
      <c r="P356" s="2" t="s">
        <v>52</v>
      </c>
      <c r="Q356" s="2" t="s">
        <v>52</v>
      </c>
      <c r="R356" s="2" t="s">
        <v>52</v>
      </c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2" t="s">
        <v>52</v>
      </c>
      <c r="AW356" s="2" t="s">
        <v>52</v>
      </c>
      <c r="AX356" s="2" t="s">
        <v>52</v>
      </c>
      <c r="AY356" s="2" t="s">
        <v>52</v>
      </c>
    </row>
    <row r="357" spans="1:51" ht="30" customHeight="1">
      <c r="A357" s="9"/>
      <c r="B357" s="9"/>
      <c r="C357" s="9"/>
      <c r="D357" s="9"/>
      <c r="E357" s="13"/>
      <c r="F357" s="14"/>
      <c r="G357" s="13"/>
      <c r="H357" s="14"/>
      <c r="I357" s="13"/>
      <c r="J357" s="14"/>
      <c r="K357" s="13"/>
      <c r="L357" s="14"/>
      <c r="M357" s="9"/>
    </row>
    <row r="358" spans="1:51" ht="30" customHeight="1">
      <c r="A358" s="43" t="s">
        <v>1070</v>
      </c>
      <c r="B358" s="43"/>
      <c r="C358" s="43"/>
      <c r="D358" s="43"/>
      <c r="E358" s="44"/>
      <c r="F358" s="45"/>
      <c r="G358" s="44"/>
      <c r="H358" s="45"/>
      <c r="I358" s="44"/>
      <c r="J358" s="45"/>
      <c r="K358" s="44"/>
      <c r="L358" s="45"/>
      <c r="M358" s="43"/>
      <c r="N358" s="1" t="s">
        <v>632</v>
      </c>
    </row>
    <row r="359" spans="1:51" ht="30" customHeight="1">
      <c r="A359" s="8" t="s">
        <v>1072</v>
      </c>
      <c r="B359" s="8" t="s">
        <v>738</v>
      </c>
      <c r="C359" s="8" t="s">
        <v>541</v>
      </c>
      <c r="D359" s="9">
        <v>0.05</v>
      </c>
      <c r="E359" s="13">
        <f>단가대비표!O77</f>
        <v>0</v>
      </c>
      <c r="F359" s="14">
        <f>TRUNC(E359*D359,1)</f>
        <v>0</v>
      </c>
      <c r="G359" s="13">
        <f>단가대비표!P77</f>
        <v>195321</v>
      </c>
      <c r="H359" s="14">
        <f>TRUNC(G359*D359,1)</f>
        <v>9766</v>
      </c>
      <c r="I359" s="13">
        <f>단가대비표!V77</f>
        <v>0</v>
      </c>
      <c r="J359" s="14">
        <f>TRUNC(I359*D359,1)</f>
        <v>0</v>
      </c>
      <c r="K359" s="13">
        <f t="shared" ref="K359:L361" si="69">TRUNC(E359+G359+I359,1)</f>
        <v>195321</v>
      </c>
      <c r="L359" s="14">
        <f t="shared" si="69"/>
        <v>9766</v>
      </c>
      <c r="M359" s="8" t="s">
        <v>1073</v>
      </c>
      <c r="N359" s="2" t="s">
        <v>632</v>
      </c>
      <c r="O359" s="2" t="s">
        <v>1074</v>
      </c>
      <c r="P359" s="2" t="s">
        <v>64</v>
      </c>
      <c r="Q359" s="2" t="s">
        <v>64</v>
      </c>
      <c r="R359" s="2" t="s">
        <v>63</v>
      </c>
      <c r="S359" s="3"/>
      <c r="T359" s="3"/>
      <c r="U359" s="3"/>
      <c r="V359" s="3">
        <v>1</v>
      </c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2" t="s">
        <v>52</v>
      </c>
      <c r="AW359" s="2" t="s">
        <v>1075</v>
      </c>
      <c r="AX359" s="2" t="s">
        <v>52</v>
      </c>
      <c r="AY359" s="2" t="s">
        <v>52</v>
      </c>
    </row>
    <row r="360" spans="1:51" ht="30" customHeight="1">
      <c r="A360" s="8" t="s">
        <v>998</v>
      </c>
      <c r="B360" s="8" t="s">
        <v>540</v>
      </c>
      <c r="C360" s="8" t="s">
        <v>541</v>
      </c>
      <c r="D360" s="9">
        <v>0.02</v>
      </c>
      <c r="E360" s="13">
        <f>단가대비표!O74</f>
        <v>0</v>
      </c>
      <c r="F360" s="14">
        <f>TRUNC(E360*D360,1)</f>
        <v>0</v>
      </c>
      <c r="G360" s="13">
        <f>단가대비표!P74</f>
        <v>152019</v>
      </c>
      <c r="H360" s="14">
        <f>TRUNC(G360*D360,1)</f>
        <v>3040.3</v>
      </c>
      <c r="I360" s="13">
        <f>단가대비표!V74</f>
        <v>0</v>
      </c>
      <c r="J360" s="14">
        <f>TRUNC(I360*D360,1)</f>
        <v>0</v>
      </c>
      <c r="K360" s="13">
        <f t="shared" si="69"/>
        <v>152019</v>
      </c>
      <c r="L360" s="14">
        <f t="shared" si="69"/>
        <v>3040.3</v>
      </c>
      <c r="M360" s="8" t="s">
        <v>999</v>
      </c>
      <c r="N360" s="2" t="s">
        <v>632</v>
      </c>
      <c r="O360" s="2" t="s">
        <v>1000</v>
      </c>
      <c r="P360" s="2" t="s">
        <v>64</v>
      </c>
      <c r="Q360" s="2" t="s">
        <v>64</v>
      </c>
      <c r="R360" s="2" t="s">
        <v>63</v>
      </c>
      <c r="S360" s="3"/>
      <c r="T360" s="3"/>
      <c r="U360" s="3"/>
      <c r="V360" s="3">
        <v>1</v>
      </c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2" t="s">
        <v>52</v>
      </c>
      <c r="AW360" s="2" t="s">
        <v>1076</v>
      </c>
      <c r="AX360" s="2" t="s">
        <v>52</v>
      </c>
      <c r="AY360" s="2" t="s">
        <v>52</v>
      </c>
    </row>
    <row r="361" spans="1:51" ht="30" customHeight="1">
      <c r="A361" s="8" t="s">
        <v>742</v>
      </c>
      <c r="B361" s="8" t="s">
        <v>743</v>
      </c>
      <c r="C361" s="8" t="s">
        <v>450</v>
      </c>
      <c r="D361" s="9">
        <v>1</v>
      </c>
      <c r="E361" s="13">
        <v>0</v>
      </c>
      <c r="F361" s="14">
        <f>TRUNC(E361*D361,1)</f>
        <v>0</v>
      </c>
      <c r="G361" s="13">
        <v>0</v>
      </c>
      <c r="H361" s="14">
        <f>TRUNC(G361*D361,1)</f>
        <v>0</v>
      </c>
      <c r="I361" s="13">
        <f>TRUNC(SUMIF(V359:V361, RIGHTB(O361, 1), H359:H361)*U361, 2)</f>
        <v>256.12</v>
      </c>
      <c r="J361" s="14">
        <f>TRUNC(I361*D361,1)</f>
        <v>256.10000000000002</v>
      </c>
      <c r="K361" s="13">
        <f t="shared" si="69"/>
        <v>256.10000000000002</v>
      </c>
      <c r="L361" s="14">
        <f t="shared" si="69"/>
        <v>256.10000000000002</v>
      </c>
      <c r="M361" s="8" t="s">
        <v>52</v>
      </c>
      <c r="N361" s="2" t="s">
        <v>632</v>
      </c>
      <c r="O361" s="2" t="s">
        <v>647</v>
      </c>
      <c r="P361" s="2" t="s">
        <v>64</v>
      </c>
      <c r="Q361" s="2" t="s">
        <v>64</v>
      </c>
      <c r="R361" s="2" t="s">
        <v>64</v>
      </c>
      <c r="S361" s="3">
        <v>1</v>
      </c>
      <c r="T361" s="3">
        <v>2</v>
      </c>
      <c r="U361" s="3">
        <v>0.02</v>
      </c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2" t="s">
        <v>52</v>
      </c>
      <c r="AW361" s="2" t="s">
        <v>1077</v>
      </c>
      <c r="AX361" s="2" t="s">
        <v>52</v>
      </c>
      <c r="AY361" s="2" t="s">
        <v>52</v>
      </c>
    </row>
    <row r="362" spans="1:51" ht="30" customHeight="1">
      <c r="A362" s="8" t="s">
        <v>519</v>
      </c>
      <c r="B362" s="8" t="s">
        <v>52</v>
      </c>
      <c r="C362" s="8" t="s">
        <v>52</v>
      </c>
      <c r="D362" s="9"/>
      <c r="E362" s="13"/>
      <c r="F362" s="14">
        <f>TRUNC(SUMIF(N359:N361, N358, F359:F361),0)</f>
        <v>0</v>
      </c>
      <c r="G362" s="13"/>
      <c r="H362" s="14">
        <f>TRUNC(SUMIF(N359:N361, N358, H359:H361),0)</f>
        <v>12806</v>
      </c>
      <c r="I362" s="13"/>
      <c r="J362" s="14">
        <f>TRUNC(SUMIF(N359:N361, N358, J359:J361),0)</f>
        <v>256</v>
      </c>
      <c r="K362" s="13"/>
      <c r="L362" s="14">
        <f>F362+H362+J362</f>
        <v>13062</v>
      </c>
      <c r="M362" s="8" t="s">
        <v>52</v>
      </c>
      <c r="N362" s="2" t="s">
        <v>81</v>
      </c>
      <c r="O362" s="2" t="s">
        <v>81</v>
      </c>
      <c r="P362" s="2" t="s">
        <v>52</v>
      </c>
      <c r="Q362" s="2" t="s">
        <v>52</v>
      </c>
      <c r="R362" s="2" t="s">
        <v>52</v>
      </c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2" t="s">
        <v>52</v>
      </c>
      <c r="AW362" s="2" t="s">
        <v>52</v>
      </c>
      <c r="AX362" s="2" t="s">
        <v>52</v>
      </c>
      <c r="AY362" s="2" t="s">
        <v>52</v>
      </c>
    </row>
    <row r="363" spans="1:51" ht="30" customHeight="1">
      <c r="A363" s="9"/>
      <c r="B363" s="9"/>
      <c r="C363" s="9"/>
      <c r="D363" s="9"/>
      <c r="E363" s="13"/>
      <c r="F363" s="14"/>
      <c r="G363" s="13"/>
      <c r="H363" s="14"/>
      <c r="I363" s="13"/>
      <c r="J363" s="14"/>
      <c r="K363" s="13"/>
      <c r="L363" s="14"/>
      <c r="M363" s="9"/>
    </row>
    <row r="364" spans="1:51" ht="30" customHeight="1">
      <c r="A364" s="43" t="s">
        <v>1078</v>
      </c>
      <c r="B364" s="43"/>
      <c r="C364" s="43"/>
      <c r="D364" s="43"/>
      <c r="E364" s="44"/>
      <c r="F364" s="45"/>
      <c r="G364" s="44"/>
      <c r="H364" s="45"/>
      <c r="I364" s="44"/>
      <c r="J364" s="45"/>
      <c r="K364" s="44"/>
      <c r="L364" s="45"/>
      <c r="M364" s="43"/>
      <c r="N364" s="1" t="s">
        <v>643</v>
      </c>
    </row>
    <row r="365" spans="1:51" ht="30" customHeight="1">
      <c r="A365" s="8" t="s">
        <v>921</v>
      </c>
      <c r="B365" s="8" t="s">
        <v>738</v>
      </c>
      <c r="C365" s="8" t="s">
        <v>541</v>
      </c>
      <c r="D365" s="9">
        <v>0.124</v>
      </c>
      <c r="E365" s="13">
        <f>단가대비표!O84</f>
        <v>0</v>
      </c>
      <c r="F365" s="14">
        <f>TRUNC(E365*D365,1)</f>
        <v>0</v>
      </c>
      <c r="G365" s="13">
        <f>단가대비표!P84</f>
        <v>189600</v>
      </c>
      <c r="H365" s="14">
        <f>TRUNC(G365*D365,1)</f>
        <v>23510.400000000001</v>
      </c>
      <c r="I365" s="13">
        <f>단가대비표!V84</f>
        <v>0</v>
      </c>
      <c r="J365" s="14">
        <f>TRUNC(I365*D365,1)</f>
        <v>0</v>
      </c>
      <c r="K365" s="13">
        <f t="shared" ref="K365:L367" si="70">TRUNC(E365+G365+I365,1)</f>
        <v>189600</v>
      </c>
      <c r="L365" s="14">
        <f t="shared" si="70"/>
        <v>23510.400000000001</v>
      </c>
      <c r="M365" s="8" t="s">
        <v>922</v>
      </c>
      <c r="N365" s="2" t="s">
        <v>643</v>
      </c>
      <c r="O365" s="2" t="s">
        <v>923</v>
      </c>
      <c r="P365" s="2" t="s">
        <v>64</v>
      </c>
      <c r="Q365" s="2" t="s">
        <v>64</v>
      </c>
      <c r="R365" s="2" t="s">
        <v>63</v>
      </c>
      <c r="S365" s="3"/>
      <c r="T365" s="3"/>
      <c r="U365" s="3"/>
      <c r="V365" s="3">
        <v>1</v>
      </c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2" t="s">
        <v>52</v>
      </c>
      <c r="AW365" s="2" t="s">
        <v>1080</v>
      </c>
      <c r="AX365" s="2" t="s">
        <v>52</v>
      </c>
      <c r="AY365" s="2" t="s">
        <v>52</v>
      </c>
    </row>
    <row r="366" spans="1:51" ht="30" customHeight="1">
      <c r="A366" s="8" t="s">
        <v>539</v>
      </c>
      <c r="B366" s="8" t="s">
        <v>540</v>
      </c>
      <c r="C366" s="8" t="s">
        <v>541</v>
      </c>
      <c r="D366" s="9">
        <v>2.3E-2</v>
      </c>
      <c r="E366" s="13">
        <f>단가대비표!O73</f>
        <v>0</v>
      </c>
      <c r="F366" s="14">
        <f>TRUNC(E366*D366,1)</f>
        <v>0</v>
      </c>
      <c r="G366" s="13">
        <f>단가대비표!P73</f>
        <v>125427</v>
      </c>
      <c r="H366" s="14">
        <f>TRUNC(G366*D366,1)</f>
        <v>2884.8</v>
      </c>
      <c r="I366" s="13">
        <f>단가대비표!V73</f>
        <v>0</v>
      </c>
      <c r="J366" s="14">
        <f>TRUNC(I366*D366,1)</f>
        <v>0</v>
      </c>
      <c r="K366" s="13">
        <f t="shared" si="70"/>
        <v>125427</v>
      </c>
      <c r="L366" s="14">
        <f t="shared" si="70"/>
        <v>2884.8</v>
      </c>
      <c r="M366" s="8" t="s">
        <v>542</v>
      </c>
      <c r="N366" s="2" t="s">
        <v>643</v>
      </c>
      <c r="O366" s="2" t="s">
        <v>543</v>
      </c>
      <c r="P366" s="2" t="s">
        <v>64</v>
      </c>
      <c r="Q366" s="2" t="s">
        <v>64</v>
      </c>
      <c r="R366" s="2" t="s">
        <v>63</v>
      </c>
      <c r="S366" s="3"/>
      <c r="T366" s="3"/>
      <c r="U366" s="3"/>
      <c r="V366" s="3">
        <v>1</v>
      </c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2" t="s">
        <v>52</v>
      </c>
      <c r="AW366" s="2" t="s">
        <v>1081</v>
      </c>
      <c r="AX366" s="2" t="s">
        <v>52</v>
      </c>
      <c r="AY366" s="2" t="s">
        <v>52</v>
      </c>
    </row>
    <row r="367" spans="1:51" ht="30" customHeight="1">
      <c r="A367" s="8" t="s">
        <v>742</v>
      </c>
      <c r="B367" s="8" t="s">
        <v>743</v>
      </c>
      <c r="C367" s="8" t="s">
        <v>450</v>
      </c>
      <c r="D367" s="9">
        <v>1</v>
      </c>
      <c r="E367" s="13">
        <v>0</v>
      </c>
      <c r="F367" s="14">
        <f>TRUNC(E367*D367,1)</f>
        <v>0</v>
      </c>
      <c r="G367" s="13">
        <v>0</v>
      </c>
      <c r="H367" s="14">
        <f>TRUNC(G367*D367,1)</f>
        <v>0</v>
      </c>
      <c r="I367" s="13">
        <f>TRUNC(SUMIF(V365:V367, RIGHTB(O367, 1), H365:H367)*U367, 2)</f>
        <v>527.9</v>
      </c>
      <c r="J367" s="14">
        <f>TRUNC(I367*D367,1)</f>
        <v>527.9</v>
      </c>
      <c r="K367" s="13">
        <f t="shared" si="70"/>
        <v>527.9</v>
      </c>
      <c r="L367" s="14">
        <f t="shared" si="70"/>
        <v>527.9</v>
      </c>
      <c r="M367" s="8" t="s">
        <v>52</v>
      </c>
      <c r="N367" s="2" t="s">
        <v>643</v>
      </c>
      <c r="O367" s="2" t="s">
        <v>647</v>
      </c>
      <c r="P367" s="2" t="s">
        <v>64</v>
      </c>
      <c r="Q367" s="2" t="s">
        <v>64</v>
      </c>
      <c r="R367" s="2" t="s">
        <v>64</v>
      </c>
      <c r="S367" s="3">
        <v>1</v>
      </c>
      <c r="T367" s="3">
        <v>2</v>
      </c>
      <c r="U367" s="3">
        <v>0.02</v>
      </c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2" t="s">
        <v>52</v>
      </c>
      <c r="AW367" s="2" t="s">
        <v>1082</v>
      </c>
      <c r="AX367" s="2" t="s">
        <v>52</v>
      </c>
      <c r="AY367" s="2" t="s">
        <v>52</v>
      </c>
    </row>
    <row r="368" spans="1:51" ht="30" customHeight="1">
      <c r="A368" s="8" t="s">
        <v>519</v>
      </c>
      <c r="B368" s="8" t="s">
        <v>52</v>
      </c>
      <c r="C368" s="8" t="s">
        <v>52</v>
      </c>
      <c r="D368" s="9"/>
      <c r="E368" s="13"/>
      <c r="F368" s="14">
        <f>TRUNC(SUMIF(N365:N367, N364, F365:F367),0)</f>
        <v>0</v>
      </c>
      <c r="G368" s="13"/>
      <c r="H368" s="14">
        <f>TRUNC(SUMIF(N365:N367, N364, H365:H367),0)</f>
        <v>26395</v>
      </c>
      <c r="I368" s="13"/>
      <c r="J368" s="14">
        <f>TRUNC(SUMIF(N365:N367, N364, J365:J367),0)</f>
        <v>527</v>
      </c>
      <c r="K368" s="13"/>
      <c r="L368" s="14">
        <f>F368+H368+J368</f>
        <v>26922</v>
      </c>
      <c r="M368" s="8" t="s">
        <v>52</v>
      </c>
      <c r="N368" s="2" t="s">
        <v>81</v>
      </c>
      <c r="O368" s="2" t="s">
        <v>81</v>
      </c>
      <c r="P368" s="2" t="s">
        <v>52</v>
      </c>
      <c r="Q368" s="2" t="s">
        <v>52</v>
      </c>
      <c r="R368" s="2" t="s">
        <v>52</v>
      </c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2" t="s">
        <v>52</v>
      </c>
      <c r="AW368" s="2" t="s">
        <v>52</v>
      </c>
      <c r="AX368" s="2" t="s">
        <v>52</v>
      </c>
      <c r="AY368" s="2" t="s">
        <v>52</v>
      </c>
    </row>
    <row r="369" spans="1:51" ht="30" customHeight="1">
      <c r="A369" s="9"/>
      <c r="B369" s="9"/>
      <c r="C369" s="9"/>
      <c r="D369" s="9"/>
      <c r="E369" s="13"/>
      <c r="F369" s="14"/>
      <c r="G369" s="13"/>
      <c r="H369" s="14"/>
      <c r="I369" s="13"/>
      <c r="J369" s="14"/>
      <c r="K369" s="13"/>
      <c r="L369" s="14"/>
      <c r="M369" s="9"/>
    </row>
    <row r="370" spans="1:51" ht="30" customHeight="1">
      <c r="A370" s="43" t="s">
        <v>1083</v>
      </c>
      <c r="B370" s="43"/>
      <c r="C370" s="43"/>
      <c r="D370" s="43"/>
      <c r="E370" s="44"/>
      <c r="F370" s="45"/>
      <c r="G370" s="44"/>
      <c r="H370" s="45"/>
      <c r="I370" s="44"/>
      <c r="J370" s="45"/>
      <c r="K370" s="44"/>
      <c r="L370" s="45"/>
      <c r="M370" s="43"/>
      <c r="N370" s="1" t="s">
        <v>670</v>
      </c>
    </row>
    <row r="371" spans="1:51" ht="30" customHeight="1">
      <c r="A371" s="8" t="s">
        <v>737</v>
      </c>
      <c r="B371" s="8" t="s">
        <v>738</v>
      </c>
      <c r="C371" s="8" t="s">
        <v>541</v>
      </c>
      <c r="D371" s="9">
        <v>0.20799999999999999</v>
      </c>
      <c r="E371" s="13">
        <f>단가대비표!O80</f>
        <v>0</v>
      </c>
      <c r="F371" s="14">
        <f>TRUNC(E371*D371,1)</f>
        <v>0</v>
      </c>
      <c r="G371" s="13">
        <f>단가대비표!P80</f>
        <v>187530</v>
      </c>
      <c r="H371" s="14">
        <f>TRUNC(G371*D371,1)</f>
        <v>39006.199999999997</v>
      </c>
      <c r="I371" s="13">
        <f>단가대비표!V80</f>
        <v>0</v>
      </c>
      <c r="J371" s="14">
        <f>TRUNC(I371*D371,1)</f>
        <v>0</v>
      </c>
      <c r="K371" s="13">
        <f t="shared" ref="K371:L373" si="71">TRUNC(E371+G371+I371,1)</f>
        <v>187530</v>
      </c>
      <c r="L371" s="14">
        <f t="shared" si="71"/>
        <v>39006.199999999997</v>
      </c>
      <c r="M371" s="8" t="s">
        <v>739</v>
      </c>
      <c r="N371" s="2" t="s">
        <v>670</v>
      </c>
      <c r="O371" s="2" t="s">
        <v>740</v>
      </c>
      <c r="P371" s="2" t="s">
        <v>64</v>
      </c>
      <c r="Q371" s="2" t="s">
        <v>64</v>
      </c>
      <c r="R371" s="2" t="s">
        <v>63</v>
      </c>
      <c r="S371" s="3"/>
      <c r="T371" s="3"/>
      <c r="U371" s="3"/>
      <c r="V371" s="3">
        <v>1</v>
      </c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2" t="s">
        <v>52</v>
      </c>
      <c r="AW371" s="2" t="s">
        <v>1085</v>
      </c>
      <c r="AX371" s="2" t="s">
        <v>52</v>
      </c>
      <c r="AY371" s="2" t="s">
        <v>52</v>
      </c>
    </row>
    <row r="372" spans="1:51" ht="30" customHeight="1">
      <c r="A372" s="8" t="s">
        <v>539</v>
      </c>
      <c r="B372" s="8" t="s">
        <v>540</v>
      </c>
      <c r="C372" s="8" t="s">
        <v>541</v>
      </c>
      <c r="D372" s="9">
        <v>4.7E-2</v>
      </c>
      <c r="E372" s="13">
        <f>단가대비표!O73</f>
        <v>0</v>
      </c>
      <c r="F372" s="14">
        <f>TRUNC(E372*D372,1)</f>
        <v>0</v>
      </c>
      <c r="G372" s="13">
        <f>단가대비표!P73</f>
        <v>125427</v>
      </c>
      <c r="H372" s="14">
        <f>TRUNC(G372*D372,1)</f>
        <v>5895</v>
      </c>
      <c r="I372" s="13">
        <f>단가대비표!V73</f>
        <v>0</v>
      </c>
      <c r="J372" s="14">
        <f>TRUNC(I372*D372,1)</f>
        <v>0</v>
      </c>
      <c r="K372" s="13">
        <f t="shared" si="71"/>
        <v>125427</v>
      </c>
      <c r="L372" s="14">
        <f t="shared" si="71"/>
        <v>5895</v>
      </c>
      <c r="M372" s="8" t="s">
        <v>542</v>
      </c>
      <c r="N372" s="2" t="s">
        <v>670</v>
      </c>
      <c r="O372" s="2" t="s">
        <v>543</v>
      </c>
      <c r="P372" s="2" t="s">
        <v>64</v>
      </c>
      <c r="Q372" s="2" t="s">
        <v>64</v>
      </c>
      <c r="R372" s="2" t="s">
        <v>63</v>
      </c>
      <c r="S372" s="3"/>
      <c r="T372" s="3"/>
      <c r="U372" s="3"/>
      <c r="V372" s="3">
        <v>1</v>
      </c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2" t="s">
        <v>52</v>
      </c>
      <c r="AW372" s="2" t="s">
        <v>1086</v>
      </c>
      <c r="AX372" s="2" t="s">
        <v>52</v>
      </c>
      <c r="AY372" s="2" t="s">
        <v>52</v>
      </c>
    </row>
    <row r="373" spans="1:51" ht="30" customHeight="1">
      <c r="A373" s="8" t="s">
        <v>742</v>
      </c>
      <c r="B373" s="8" t="s">
        <v>743</v>
      </c>
      <c r="C373" s="8" t="s">
        <v>450</v>
      </c>
      <c r="D373" s="9">
        <v>1</v>
      </c>
      <c r="E373" s="13">
        <v>0</v>
      </c>
      <c r="F373" s="14">
        <f>TRUNC(E373*D373,1)</f>
        <v>0</v>
      </c>
      <c r="G373" s="13">
        <v>0</v>
      </c>
      <c r="H373" s="14">
        <f>TRUNC(G373*D373,1)</f>
        <v>0</v>
      </c>
      <c r="I373" s="13">
        <f>TRUNC(SUMIF(V371:V373, RIGHTB(O373, 1), H371:H373)*U373, 2)</f>
        <v>898.02</v>
      </c>
      <c r="J373" s="14">
        <f>TRUNC(I373*D373,1)</f>
        <v>898</v>
      </c>
      <c r="K373" s="13">
        <f t="shared" si="71"/>
        <v>898</v>
      </c>
      <c r="L373" s="14">
        <f t="shared" si="71"/>
        <v>898</v>
      </c>
      <c r="M373" s="8" t="s">
        <v>52</v>
      </c>
      <c r="N373" s="2" t="s">
        <v>670</v>
      </c>
      <c r="O373" s="2" t="s">
        <v>647</v>
      </c>
      <c r="P373" s="2" t="s">
        <v>64</v>
      </c>
      <c r="Q373" s="2" t="s">
        <v>64</v>
      </c>
      <c r="R373" s="2" t="s">
        <v>64</v>
      </c>
      <c r="S373" s="3">
        <v>1</v>
      </c>
      <c r="T373" s="3">
        <v>2</v>
      </c>
      <c r="U373" s="3">
        <v>0.02</v>
      </c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2" t="s">
        <v>52</v>
      </c>
      <c r="AW373" s="2" t="s">
        <v>1087</v>
      </c>
      <c r="AX373" s="2" t="s">
        <v>52</v>
      </c>
      <c r="AY373" s="2" t="s">
        <v>52</v>
      </c>
    </row>
    <row r="374" spans="1:51" ht="30" customHeight="1">
      <c r="A374" s="8" t="s">
        <v>519</v>
      </c>
      <c r="B374" s="8" t="s">
        <v>52</v>
      </c>
      <c r="C374" s="8" t="s">
        <v>52</v>
      </c>
      <c r="D374" s="9"/>
      <c r="E374" s="13"/>
      <c r="F374" s="14">
        <f>TRUNC(SUMIF(N371:N373, N370, F371:F373),0)</f>
        <v>0</v>
      </c>
      <c r="G374" s="13"/>
      <c r="H374" s="14">
        <f>TRUNC(SUMIF(N371:N373, N370, H371:H373),0)</f>
        <v>44901</v>
      </c>
      <c r="I374" s="13"/>
      <c r="J374" s="14">
        <f>TRUNC(SUMIF(N371:N373, N370, J371:J373),0)</f>
        <v>898</v>
      </c>
      <c r="K374" s="13"/>
      <c r="L374" s="14">
        <f>F374+H374+J374</f>
        <v>45799</v>
      </c>
      <c r="M374" s="8" t="s">
        <v>52</v>
      </c>
      <c r="N374" s="2" t="s">
        <v>81</v>
      </c>
      <c r="O374" s="2" t="s">
        <v>81</v>
      </c>
      <c r="P374" s="2" t="s">
        <v>52</v>
      </c>
      <c r="Q374" s="2" t="s">
        <v>52</v>
      </c>
      <c r="R374" s="2" t="s">
        <v>52</v>
      </c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2" t="s">
        <v>52</v>
      </c>
      <c r="AW374" s="2" t="s">
        <v>52</v>
      </c>
      <c r="AX374" s="2" t="s">
        <v>52</v>
      </c>
      <c r="AY374" s="2" t="s">
        <v>52</v>
      </c>
    </row>
    <row r="375" spans="1:51" ht="30" customHeight="1">
      <c r="A375" s="9"/>
      <c r="B375" s="9"/>
      <c r="C375" s="9"/>
      <c r="D375" s="9"/>
      <c r="E375" s="13"/>
      <c r="F375" s="14"/>
      <c r="G375" s="13"/>
      <c r="H375" s="14"/>
      <c r="I375" s="13"/>
      <c r="J375" s="14"/>
      <c r="K375" s="13"/>
      <c r="L375" s="14"/>
      <c r="M375" s="9"/>
    </row>
    <row r="376" spans="1:51" ht="30" customHeight="1">
      <c r="A376" s="43" t="s">
        <v>1088</v>
      </c>
      <c r="B376" s="43"/>
      <c r="C376" s="43"/>
      <c r="D376" s="43"/>
      <c r="E376" s="44"/>
      <c r="F376" s="45"/>
      <c r="G376" s="44"/>
      <c r="H376" s="45"/>
      <c r="I376" s="44"/>
      <c r="J376" s="45"/>
      <c r="K376" s="44"/>
      <c r="L376" s="45"/>
      <c r="M376" s="43"/>
      <c r="N376" s="1" t="s">
        <v>685</v>
      </c>
    </row>
    <row r="377" spans="1:51" ht="30" customHeight="1">
      <c r="A377" s="8" t="s">
        <v>737</v>
      </c>
      <c r="B377" s="8" t="s">
        <v>738</v>
      </c>
      <c r="C377" s="8" t="s">
        <v>541</v>
      </c>
      <c r="D377" s="9">
        <v>0.54500000000000004</v>
      </c>
      <c r="E377" s="13">
        <f>단가대비표!O80</f>
        <v>0</v>
      </c>
      <c r="F377" s="14">
        <f>TRUNC(E377*D377,1)</f>
        <v>0</v>
      </c>
      <c r="G377" s="13">
        <f>단가대비표!P80</f>
        <v>187530</v>
      </c>
      <c r="H377" s="14">
        <f>TRUNC(G377*D377,1)</f>
        <v>102203.8</v>
      </c>
      <c r="I377" s="13">
        <f>단가대비표!V80</f>
        <v>0</v>
      </c>
      <c r="J377" s="14">
        <f>TRUNC(I377*D377,1)</f>
        <v>0</v>
      </c>
      <c r="K377" s="13">
        <f t="shared" ref="K377:L379" si="72">TRUNC(E377+G377+I377,1)</f>
        <v>187530</v>
      </c>
      <c r="L377" s="14">
        <f t="shared" si="72"/>
        <v>102203.8</v>
      </c>
      <c r="M377" s="8" t="s">
        <v>739</v>
      </c>
      <c r="N377" s="2" t="s">
        <v>685</v>
      </c>
      <c r="O377" s="2" t="s">
        <v>740</v>
      </c>
      <c r="P377" s="2" t="s">
        <v>64</v>
      </c>
      <c r="Q377" s="2" t="s">
        <v>64</v>
      </c>
      <c r="R377" s="2" t="s">
        <v>63</v>
      </c>
      <c r="S377" s="3"/>
      <c r="T377" s="3"/>
      <c r="U377" s="3"/>
      <c r="V377" s="3">
        <v>1</v>
      </c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2" t="s">
        <v>52</v>
      </c>
      <c r="AW377" s="2" t="s">
        <v>1090</v>
      </c>
      <c r="AX377" s="2" t="s">
        <v>52</v>
      </c>
      <c r="AY377" s="2" t="s">
        <v>52</v>
      </c>
    </row>
    <row r="378" spans="1:51" ht="30" customHeight="1">
      <c r="A378" s="8" t="s">
        <v>539</v>
      </c>
      <c r="B378" s="8" t="s">
        <v>540</v>
      </c>
      <c r="C378" s="8" t="s">
        <v>541</v>
      </c>
      <c r="D378" s="9">
        <v>0.17299999999999999</v>
      </c>
      <c r="E378" s="13">
        <f>단가대비표!O73</f>
        <v>0</v>
      </c>
      <c r="F378" s="14">
        <f>TRUNC(E378*D378,1)</f>
        <v>0</v>
      </c>
      <c r="G378" s="13">
        <f>단가대비표!P73</f>
        <v>125427</v>
      </c>
      <c r="H378" s="14">
        <f>TRUNC(G378*D378,1)</f>
        <v>21698.799999999999</v>
      </c>
      <c r="I378" s="13">
        <f>단가대비표!V73</f>
        <v>0</v>
      </c>
      <c r="J378" s="14">
        <f>TRUNC(I378*D378,1)</f>
        <v>0</v>
      </c>
      <c r="K378" s="13">
        <f t="shared" si="72"/>
        <v>125427</v>
      </c>
      <c r="L378" s="14">
        <f t="shared" si="72"/>
        <v>21698.799999999999</v>
      </c>
      <c r="M378" s="8" t="s">
        <v>542</v>
      </c>
      <c r="N378" s="2" t="s">
        <v>685</v>
      </c>
      <c r="O378" s="2" t="s">
        <v>543</v>
      </c>
      <c r="P378" s="2" t="s">
        <v>64</v>
      </c>
      <c r="Q378" s="2" t="s">
        <v>64</v>
      </c>
      <c r="R378" s="2" t="s">
        <v>63</v>
      </c>
      <c r="S378" s="3"/>
      <c r="T378" s="3"/>
      <c r="U378" s="3"/>
      <c r="V378" s="3">
        <v>1</v>
      </c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2" t="s">
        <v>52</v>
      </c>
      <c r="AW378" s="2" t="s">
        <v>1091</v>
      </c>
      <c r="AX378" s="2" t="s">
        <v>52</v>
      </c>
      <c r="AY378" s="2" t="s">
        <v>52</v>
      </c>
    </row>
    <row r="379" spans="1:51" ht="30" customHeight="1">
      <c r="A379" s="8" t="s">
        <v>742</v>
      </c>
      <c r="B379" s="8" t="s">
        <v>743</v>
      </c>
      <c r="C379" s="8" t="s">
        <v>450</v>
      </c>
      <c r="D379" s="9">
        <v>1</v>
      </c>
      <c r="E379" s="13">
        <v>0</v>
      </c>
      <c r="F379" s="14">
        <f>TRUNC(E379*D379,1)</f>
        <v>0</v>
      </c>
      <c r="G379" s="13">
        <v>0</v>
      </c>
      <c r="H379" s="14">
        <f>TRUNC(G379*D379,1)</f>
        <v>0</v>
      </c>
      <c r="I379" s="13">
        <f>TRUNC(SUMIF(V377:V379, RIGHTB(O379, 1), H377:H379)*U379, 2)</f>
        <v>2478.0500000000002</v>
      </c>
      <c r="J379" s="14">
        <f>TRUNC(I379*D379,1)</f>
        <v>2478</v>
      </c>
      <c r="K379" s="13">
        <f t="shared" si="72"/>
        <v>2478</v>
      </c>
      <c r="L379" s="14">
        <f t="shared" si="72"/>
        <v>2478</v>
      </c>
      <c r="M379" s="8" t="s">
        <v>52</v>
      </c>
      <c r="N379" s="2" t="s">
        <v>685</v>
      </c>
      <c r="O379" s="2" t="s">
        <v>647</v>
      </c>
      <c r="P379" s="2" t="s">
        <v>64</v>
      </c>
      <c r="Q379" s="2" t="s">
        <v>64</v>
      </c>
      <c r="R379" s="2" t="s">
        <v>64</v>
      </c>
      <c r="S379" s="3">
        <v>1</v>
      </c>
      <c r="T379" s="3">
        <v>2</v>
      </c>
      <c r="U379" s="3">
        <v>0.02</v>
      </c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2" t="s">
        <v>52</v>
      </c>
      <c r="AW379" s="2" t="s">
        <v>1092</v>
      </c>
      <c r="AX379" s="2" t="s">
        <v>52</v>
      </c>
      <c r="AY379" s="2" t="s">
        <v>52</v>
      </c>
    </row>
    <row r="380" spans="1:51" ht="30" customHeight="1">
      <c r="A380" s="8" t="s">
        <v>519</v>
      </c>
      <c r="B380" s="8" t="s">
        <v>52</v>
      </c>
      <c r="C380" s="8" t="s">
        <v>52</v>
      </c>
      <c r="D380" s="9"/>
      <c r="E380" s="13"/>
      <c r="F380" s="14">
        <f>TRUNC(SUMIF(N377:N379, N376, F377:F379),0)</f>
        <v>0</v>
      </c>
      <c r="G380" s="13"/>
      <c r="H380" s="14">
        <f>TRUNC(SUMIF(N377:N379, N376, H377:H379),0)</f>
        <v>123902</v>
      </c>
      <c r="I380" s="13"/>
      <c r="J380" s="14">
        <f>TRUNC(SUMIF(N377:N379, N376, J377:J379),0)</f>
        <v>2478</v>
      </c>
      <c r="K380" s="13"/>
      <c r="L380" s="14">
        <f>F380+H380+J380</f>
        <v>126380</v>
      </c>
      <c r="M380" s="8" t="s">
        <v>52</v>
      </c>
      <c r="N380" s="2" t="s">
        <v>81</v>
      </c>
      <c r="O380" s="2" t="s">
        <v>81</v>
      </c>
      <c r="P380" s="2" t="s">
        <v>52</v>
      </c>
      <c r="Q380" s="2" t="s">
        <v>52</v>
      </c>
      <c r="R380" s="2" t="s">
        <v>52</v>
      </c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2" t="s">
        <v>52</v>
      </c>
      <c r="AW380" s="2" t="s">
        <v>52</v>
      </c>
      <c r="AX380" s="2" t="s">
        <v>52</v>
      </c>
      <c r="AY380" s="2" t="s">
        <v>52</v>
      </c>
    </row>
    <row r="381" spans="1:51" ht="30" customHeight="1">
      <c r="A381" s="9"/>
      <c r="B381" s="9"/>
      <c r="C381" s="9"/>
      <c r="D381" s="9"/>
      <c r="E381" s="13"/>
      <c r="F381" s="14"/>
      <c r="G381" s="13"/>
      <c r="H381" s="14"/>
      <c r="I381" s="13"/>
      <c r="J381" s="14"/>
      <c r="K381" s="13"/>
      <c r="L381" s="14"/>
      <c r="M381" s="9"/>
    </row>
    <row r="382" spans="1:51" ht="30" customHeight="1">
      <c r="A382" s="43" t="s">
        <v>1093</v>
      </c>
      <c r="B382" s="43"/>
      <c r="C382" s="43"/>
      <c r="D382" s="43"/>
      <c r="E382" s="44"/>
      <c r="F382" s="45"/>
      <c r="G382" s="44"/>
      <c r="H382" s="45"/>
      <c r="I382" s="44"/>
      <c r="J382" s="45"/>
      <c r="K382" s="44"/>
      <c r="L382" s="45"/>
      <c r="M382" s="43"/>
      <c r="N382" s="1" t="s">
        <v>694</v>
      </c>
    </row>
    <row r="383" spans="1:51" ht="30" customHeight="1">
      <c r="A383" s="8" t="s">
        <v>737</v>
      </c>
      <c r="B383" s="8" t="s">
        <v>738</v>
      </c>
      <c r="C383" s="8" t="s">
        <v>541</v>
      </c>
      <c r="D383" s="9">
        <v>0.45100000000000001</v>
      </c>
      <c r="E383" s="13">
        <f>단가대비표!O80</f>
        <v>0</v>
      </c>
      <c r="F383" s="14">
        <f>TRUNC(E383*D383,1)</f>
        <v>0</v>
      </c>
      <c r="G383" s="13">
        <f>단가대비표!P80</f>
        <v>187530</v>
      </c>
      <c r="H383" s="14">
        <f>TRUNC(G383*D383,1)</f>
        <v>84576</v>
      </c>
      <c r="I383" s="13">
        <f>단가대비표!V80</f>
        <v>0</v>
      </c>
      <c r="J383" s="14">
        <f>TRUNC(I383*D383,1)</f>
        <v>0</v>
      </c>
      <c r="K383" s="13">
        <f t="shared" ref="K383:L385" si="73">TRUNC(E383+G383+I383,1)</f>
        <v>187530</v>
      </c>
      <c r="L383" s="14">
        <f t="shared" si="73"/>
        <v>84576</v>
      </c>
      <c r="M383" s="8" t="s">
        <v>739</v>
      </c>
      <c r="N383" s="2" t="s">
        <v>694</v>
      </c>
      <c r="O383" s="2" t="s">
        <v>740</v>
      </c>
      <c r="P383" s="2" t="s">
        <v>64</v>
      </c>
      <c r="Q383" s="2" t="s">
        <v>64</v>
      </c>
      <c r="R383" s="2" t="s">
        <v>63</v>
      </c>
      <c r="S383" s="3"/>
      <c r="T383" s="3"/>
      <c r="U383" s="3"/>
      <c r="V383" s="3">
        <v>1</v>
      </c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2" t="s">
        <v>52</v>
      </c>
      <c r="AW383" s="2" t="s">
        <v>1094</v>
      </c>
      <c r="AX383" s="2" t="s">
        <v>52</v>
      </c>
      <c r="AY383" s="2" t="s">
        <v>52</v>
      </c>
    </row>
    <row r="384" spans="1:51" ht="30" customHeight="1">
      <c r="A384" s="8" t="s">
        <v>539</v>
      </c>
      <c r="B384" s="8" t="s">
        <v>540</v>
      </c>
      <c r="C384" s="8" t="s">
        <v>541</v>
      </c>
      <c r="D384" s="9">
        <v>0.14299999999999999</v>
      </c>
      <c r="E384" s="13">
        <f>단가대비표!O73</f>
        <v>0</v>
      </c>
      <c r="F384" s="14">
        <f>TRUNC(E384*D384,1)</f>
        <v>0</v>
      </c>
      <c r="G384" s="13">
        <f>단가대비표!P73</f>
        <v>125427</v>
      </c>
      <c r="H384" s="14">
        <f>TRUNC(G384*D384,1)</f>
        <v>17936</v>
      </c>
      <c r="I384" s="13">
        <f>단가대비표!V73</f>
        <v>0</v>
      </c>
      <c r="J384" s="14">
        <f>TRUNC(I384*D384,1)</f>
        <v>0</v>
      </c>
      <c r="K384" s="13">
        <f t="shared" si="73"/>
        <v>125427</v>
      </c>
      <c r="L384" s="14">
        <f t="shared" si="73"/>
        <v>17936</v>
      </c>
      <c r="M384" s="8" t="s">
        <v>542</v>
      </c>
      <c r="N384" s="2" t="s">
        <v>694</v>
      </c>
      <c r="O384" s="2" t="s">
        <v>543</v>
      </c>
      <c r="P384" s="2" t="s">
        <v>64</v>
      </c>
      <c r="Q384" s="2" t="s">
        <v>64</v>
      </c>
      <c r="R384" s="2" t="s">
        <v>63</v>
      </c>
      <c r="S384" s="3"/>
      <c r="T384" s="3"/>
      <c r="U384" s="3"/>
      <c r="V384" s="3">
        <v>1</v>
      </c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2" t="s">
        <v>52</v>
      </c>
      <c r="AW384" s="2" t="s">
        <v>1095</v>
      </c>
      <c r="AX384" s="2" t="s">
        <v>52</v>
      </c>
      <c r="AY384" s="2" t="s">
        <v>52</v>
      </c>
    </row>
    <row r="385" spans="1:51" ht="30" customHeight="1">
      <c r="A385" s="8" t="s">
        <v>742</v>
      </c>
      <c r="B385" s="8" t="s">
        <v>743</v>
      </c>
      <c r="C385" s="8" t="s">
        <v>450</v>
      </c>
      <c r="D385" s="9">
        <v>1</v>
      </c>
      <c r="E385" s="13">
        <v>0</v>
      </c>
      <c r="F385" s="14">
        <f>TRUNC(E385*D385,1)</f>
        <v>0</v>
      </c>
      <c r="G385" s="13">
        <v>0</v>
      </c>
      <c r="H385" s="14">
        <f>TRUNC(G385*D385,1)</f>
        <v>0</v>
      </c>
      <c r="I385" s="13">
        <f>TRUNC(SUMIF(V383:V385, RIGHTB(O385, 1), H383:H385)*U385, 2)</f>
        <v>2050.2399999999998</v>
      </c>
      <c r="J385" s="14">
        <f>TRUNC(I385*D385,1)</f>
        <v>2050.1999999999998</v>
      </c>
      <c r="K385" s="13">
        <f t="shared" si="73"/>
        <v>2050.1999999999998</v>
      </c>
      <c r="L385" s="14">
        <f t="shared" si="73"/>
        <v>2050.1999999999998</v>
      </c>
      <c r="M385" s="8" t="s">
        <v>52</v>
      </c>
      <c r="N385" s="2" t="s">
        <v>694</v>
      </c>
      <c r="O385" s="2" t="s">
        <v>647</v>
      </c>
      <c r="P385" s="2" t="s">
        <v>64</v>
      </c>
      <c r="Q385" s="2" t="s">
        <v>64</v>
      </c>
      <c r="R385" s="2" t="s">
        <v>64</v>
      </c>
      <c r="S385" s="3">
        <v>1</v>
      </c>
      <c r="T385" s="3">
        <v>2</v>
      </c>
      <c r="U385" s="3">
        <v>0.02</v>
      </c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2" t="s">
        <v>52</v>
      </c>
      <c r="AW385" s="2" t="s">
        <v>1096</v>
      </c>
      <c r="AX385" s="2" t="s">
        <v>52</v>
      </c>
      <c r="AY385" s="2" t="s">
        <v>52</v>
      </c>
    </row>
    <row r="386" spans="1:51" ht="30" customHeight="1">
      <c r="A386" s="8" t="s">
        <v>519</v>
      </c>
      <c r="B386" s="8" t="s">
        <v>52</v>
      </c>
      <c r="C386" s="8" t="s">
        <v>52</v>
      </c>
      <c r="D386" s="9"/>
      <c r="E386" s="13"/>
      <c r="F386" s="14">
        <f>TRUNC(SUMIF(N383:N385, N382, F383:F385),0)</f>
        <v>0</v>
      </c>
      <c r="G386" s="13"/>
      <c r="H386" s="14">
        <f>TRUNC(SUMIF(N383:N385, N382, H383:H385),0)</f>
        <v>102512</v>
      </c>
      <c r="I386" s="13"/>
      <c r="J386" s="14">
        <f>TRUNC(SUMIF(N383:N385, N382, J383:J385),0)</f>
        <v>2050</v>
      </c>
      <c r="K386" s="13"/>
      <c r="L386" s="14">
        <f>F386+H386+J386</f>
        <v>104562</v>
      </c>
      <c r="M386" s="8" t="s">
        <v>52</v>
      </c>
      <c r="N386" s="2" t="s">
        <v>81</v>
      </c>
      <c r="O386" s="2" t="s">
        <v>81</v>
      </c>
      <c r="P386" s="2" t="s">
        <v>52</v>
      </c>
      <c r="Q386" s="2" t="s">
        <v>52</v>
      </c>
      <c r="R386" s="2" t="s">
        <v>52</v>
      </c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2" t="s">
        <v>52</v>
      </c>
      <c r="AW386" s="2" t="s">
        <v>52</v>
      </c>
      <c r="AX386" s="2" t="s">
        <v>52</v>
      </c>
      <c r="AY386" s="2" t="s">
        <v>52</v>
      </c>
    </row>
    <row r="387" spans="1:51" ht="30" customHeight="1">
      <c r="A387" s="9"/>
      <c r="B387" s="9"/>
      <c r="C387" s="9"/>
      <c r="D387" s="9"/>
      <c r="E387" s="13"/>
      <c r="F387" s="14"/>
      <c r="G387" s="13"/>
      <c r="H387" s="14"/>
      <c r="I387" s="13"/>
      <c r="J387" s="14"/>
      <c r="K387" s="13"/>
      <c r="L387" s="14"/>
      <c r="M387" s="9"/>
    </row>
    <row r="388" spans="1:51" ht="30" customHeight="1">
      <c r="A388" s="43" t="s">
        <v>1097</v>
      </c>
      <c r="B388" s="43"/>
      <c r="C388" s="43"/>
      <c r="D388" s="43"/>
      <c r="E388" s="44"/>
      <c r="F388" s="45"/>
      <c r="G388" s="44"/>
      <c r="H388" s="45"/>
      <c r="I388" s="44"/>
      <c r="J388" s="45"/>
      <c r="K388" s="44"/>
      <c r="L388" s="45"/>
      <c r="M388" s="43"/>
      <c r="N388" s="1" t="s">
        <v>756</v>
      </c>
    </row>
    <row r="389" spans="1:51" ht="30" customHeight="1">
      <c r="A389" s="8" t="s">
        <v>1098</v>
      </c>
      <c r="B389" s="8" t="s">
        <v>1099</v>
      </c>
      <c r="C389" s="8" t="s">
        <v>541</v>
      </c>
      <c r="D389" s="9">
        <v>2.5000000000000001E-2</v>
      </c>
      <c r="E389" s="13">
        <f>단가대비표!O85</f>
        <v>0</v>
      </c>
      <c r="F389" s="14">
        <f>TRUNC(E389*D389,1)</f>
        <v>0</v>
      </c>
      <c r="G389" s="13">
        <f>단가대비표!P85</f>
        <v>167882</v>
      </c>
      <c r="H389" s="14">
        <f>TRUNC(G389*D389,1)</f>
        <v>4197</v>
      </c>
      <c r="I389" s="13">
        <f>단가대비표!V85</f>
        <v>0</v>
      </c>
      <c r="J389" s="14">
        <f>TRUNC(I389*D389,1)</f>
        <v>0</v>
      </c>
      <c r="K389" s="13">
        <f>TRUNC(E389+G389+I389,1)</f>
        <v>167882</v>
      </c>
      <c r="L389" s="14">
        <f>TRUNC(F389+H389+J389,1)</f>
        <v>4197</v>
      </c>
      <c r="M389" s="8" t="s">
        <v>1100</v>
      </c>
      <c r="N389" s="2" t="s">
        <v>756</v>
      </c>
      <c r="O389" s="2" t="s">
        <v>1101</v>
      </c>
      <c r="P389" s="2" t="s">
        <v>64</v>
      </c>
      <c r="Q389" s="2" t="s">
        <v>64</v>
      </c>
      <c r="R389" s="2" t="s">
        <v>63</v>
      </c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2" t="s">
        <v>52</v>
      </c>
      <c r="AW389" s="2" t="s">
        <v>1102</v>
      </c>
      <c r="AX389" s="2" t="s">
        <v>52</v>
      </c>
      <c r="AY389" s="2" t="s">
        <v>52</v>
      </c>
    </row>
    <row r="390" spans="1:51" ht="30" customHeight="1">
      <c r="A390" s="8" t="s">
        <v>519</v>
      </c>
      <c r="B390" s="8" t="s">
        <v>52</v>
      </c>
      <c r="C390" s="8" t="s">
        <v>52</v>
      </c>
      <c r="D390" s="9"/>
      <c r="E390" s="13"/>
      <c r="F390" s="14">
        <f>TRUNC(SUMIF(N389:N389, N388, F389:F389),0)</f>
        <v>0</v>
      </c>
      <c r="G390" s="13"/>
      <c r="H390" s="14">
        <f>TRUNC(SUMIF(N389:N389, N388, H389:H389),0)</f>
        <v>4197</v>
      </c>
      <c r="I390" s="13"/>
      <c r="J390" s="14">
        <f>TRUNC(SUMIF(N389:N389, N388, J389:J389),0)</f>
        <v>0</v>
      </c>
      <c r="K390" s="13"/>
      <c r="L390" s="14">
        <f>F390+H390+J390</f>
        <v>4197</v>
      </c>
      <c r="M390" s="8" t="s">
        <v>52</v>
      </c>
      <c r="N390" s="2" t="s">
        <v>81</v>
      </c>
      <c r="O390" s="2" t="s">
        <v>81</v>
      </c>
      <c r="P390" s="2" t="s">
        <v>52</v>
      </c>
      <c r="Q390" s="2" t="s">
        <v>52</v>
      </c>
      <c r="R390" s="2" t="s">
        <v>52</v>
      </c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2" t="s">
        <v>52</v>
      </c>
      <c r="AW390" s="2" t="s">
        <v>52</v>
      </c>
      <c r="AX390" s="2" t="s">
        <v>52</v>
      </c>
      <c r="AY390" s="2" t="s">
        <v>52</v>
      </c>
    </row>
    <row r="391" spans="1:51" ht="30" customHeight="1">
      <c r="A391" s="9"/>
      <c r="B391" s="9"/>
      <c r="C391" s="9"/>
      <c r="D391" s="9"/>
      <c r="E391" s="13"/>
      <c r="F391" s="14"/>
      <c r="G391" s="13"/>
      <c r="H391" s="14"/>
      <c r="I391" s="13"/>
      <c r="J391" s="14"/>
      <c r="K391" s="13"/>
      <c r="L391" s="14"/>
      <c r="M391" s="9"/>
    </row>
    <row r="392" spans="1:51" ht="30" customHeight="1">
      <c r="A392" s="43" t="s">
        <v>1103</v>
      </c>
      <c r="B392" s="43"/>
      <c r="C392" s="43"/>
      <c r="D392" s="43"/>
      <c r="E392" s="44"/>
      <c r="F392" s="45"/>
      <c r="G392" s="44"/>
      <c r="H392" s="45"/>
      <c r="I392" s="44"/>
      <c r="J392" s="45"/>
      <c r="K392" s="44"/>
      <c r="L392" s="45"/>
      <c r="M392" s="43"/>
      <c r="N392" s="1" t="s">
        <v>819</v>
      </c>
    </row>
    <row r="393" spans="1:51" ht="30" customHeight="1">
      <c r="A393" s="8" t="s">
        <v>921</v>
      </c>
      <c r="B393" s="8" t="s">
        <v>738</v>
      </c>
      <c r="C393" s="8" t="s">
        <v>541</v>
      </c>
      <c r="D393" s="9">
        <v>4.2999999999999997E-2</v>
      </c>
      <c r="E393" s="13">
        <f>단가대비표!O84</f>
        <v>0</v>
      </c>
      <c r="F393" s="14">
        <f>TRUNC(E393*D393,1)</f>
        <v>0</v>
      </c>
      <c r="G393" s="13">
        <f>단가대비표!P84</f>
        <v>189600</v>
      </c>
      <c r="H393" s="14">
        <f>TRUNC(G393*D393,1)</f>
        <v>8152.8</v>
      </c>
      <c r="I393" s="13">
        <f>단가대비표!V84</f>
        <v>0</v>
      </c>
      <c r="J393" s="14">
        <f>TRUNC(I393*D393,1)</f>
        <v>0</v>
      </c>
      <c r="K393" s="13">
        <f t="shared" ref="K393:L395" si="74">TRUNC(E393+G393+I393,1)</f>
        <v>189600</v>
      </c>
      <c r="L393" s="14">
        <f t="shared" si="74"/>
        <v>8152.8</v>
      </c>
      <c r="M393" s="8" t="s">
        <v>922</v>
      </c>
      <c r="N393" s="2" t="s">
        <v>819</v>
      </c>
      <c r="O393" s="2" t="s">
        <v>923</v>
      </c>
      <c r="P393" s="2" t="s">
        <v>64</v>
      </c>
      <c r="Q393" s="2" t="s">
        <v>64</v>
      </c>
      <c r="R393" s="2" t="s">
        <v>63</v>
      </c>
      <c r="S393" s="3"/>
      <c r="T393" s="3"/>
      <c r="U393" s="3"/>
      <c r="V393" s="3">
        <v>1</v>
      </c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2" t="s">
        <v>52</v>
      </c>
      <c r="AW393" s="2" t="s">
        <v>1105</v>
      </c>
      <c r="AX393" s="2" t="s">
        <v>52</v>
      </c>
      <c r="AY393" s="2" t="s">
        <v>52</v>
      </c>
    </row>
    <row r="394" spans="1:51" ht="30" customHeight="1">
      <c r="A394" s="8" t="s">
        <v>539</v>
      </c>
      <c r="B394" s="8" t="s">
        <v>540</v>
      </c>
      <c r="C394" s="8" t="s">
        <v>541</v>
      </c>
      <c r="D394" s="9">
        <v>4.0000000000000001E-3</v>
      </c>
      <c r="E394" s="13">
        <f>단가대비표!O73</f>
        <v>0</v>
      </c>
      <c r="F394" s="14">
        <f>TRUNC(E394*D394,1)</f>
        <v>0</v>
      </c>
      <c r="G394" s="13">
        <f>단가대비표!P73</f>
        <v>125427</v>
      </c>
      <c r="H394" s="14">
        <f>TRUNC(G394*D394,1)</f>
        <v>501.7</v>
      </c>
      <c r="I394" s="13">
        <f>단가대비표!V73</f>
        <v>0</v>
      </c>
      <c r="J394" s="14">
        <f>TRUNC(I394*D394,1)</f>
        <v>0</v>
      </c>
      <c r="K394" s="13">
        <f t="shared" si="74"/>
        <v>125427</v>
      </c>
      <c r="L394" s="14">
        <f t="shared" si="74"/>
        <v>501.7</v>
      </c>
      <c r="M394" s="8" t="s">
        <v>542</v>
      </c>
      <c r="N394" s="2" t="s">
        <v>819</v>
      </c>
      <c r="O394" s="2" t="s">
        <v>543</v>
      </c>
      <c r="P394" s="2" t="s">
        <v>64</v>
      </c>
      <c r="Q394" s="2" t="s">
        <v>64</v>
      </c>
      <c r="R394" s="2" t="s">
        <v>63</v>
      </c>
      <c r="S394" s="3"/>
      <c r="T394" s="3"/>
      <c r="U394" s="3"/>
      <c r="V394" s="3">
        <v>1</v>
      </c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2" t="s">
        <v>52</v>
      </c>
      <c r="AW394" s="2" t="s">
        <v>1106</v>
      </c>
      <c r="AX394" s="2" t="s">
        <v>52</v>
      </c>
      <c r="AY394" s="2" t="s">
        <v>52</v>
      </c>
    </row>
    <row r="395" spans="1:51" ht="30" customHeight="1">
      <c r="A395" s="8" t="s">
        <v>742</v>
      </c>
      <c r="B395" s="8" t="s">
        <v>1107</v>
      </c>
      <c r="C395" s="8" t="s">
        <v>450</v>
      </c>
      <c r="D395" s="9">
        <v>1</v>
      </c>
      <c r="E395" s="13">
        <v>0</v>
      </c>
      <c r="F395" s="14">
        <f>TRUNC(E395*D395,1)</f>
        <v>0</v>
      </c>
      <c r="G395" s="13">
        <v>0</v>
      </c>
      <c r="H395" s="14">
        <f>TRUNC(G395*D395,1)</f>
        <v>0</v>
      </c>
      <c r="I395" s="13">
        <f>TRUNC(SUMIF(V393:V395, RIGHTB(O395, 1), H393:H395)*U395, 2)</f>
        <v>519.27</v>
      </c>
      <c r="J395" s="14">
        <f>TRUNC(I395*D395,1)</f>
        <v>519.20000000000005</v>
      </c>
      <c r="K395" s="13">
        <f t="shared" si="74"/>
        <v>519.20000000000005</v>
      </c>
      <c r="L395" s="14">
        <f t="shared" si="74"/>
        <v>519.20000000000005</v>
      </c>
      <c r="M395" s="8" t="s">
        <v>52</v>
      </c>
      <c r="N395" s="2" t="s">
        <v>819</v>
      </c>
      <c r="O395" s="2" t="s">
        <v>647</v>
      </c>
      <c r="P395" s="2" t="s">
        <v>64</v>
      </c>
      <c r="Q395" s="2" t="s">
        <v>64</v>
      </c>
      <c r="R395" s="2" t="s">
        <v>64</v>
      </c>
      <c r="S395" s="3">
        <v>1</v>
      </c>
      <c r="T395" s="3">
        <v>2</v>
      </c>
      <c r="U395" s="3">
        <v>0.06</v>
      </c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2" t="s">
        <v>52</v>
      </c>
      <c r="AW395" s="2" t="s">
        <v>1108</v>
      </c>
      <c r="AX395" s="2" t="s">
        <v>52</v>
      </c>
      <c r="AY395" s="2" t="s">
        <v>52</v>
      </c>
    </row>
    <row r="396" spans="1:51" ht="30" customHeight="1">
      <c r="A396" s="8" t="s">
        <v>519</v>
      </c>
      <c r="B396" s="8" t="s">
        <v>52</v>
      </c>
      <c r="C396" s="8" t="s">
        <v>52</v>
      </c>
      <c r="D396" s="9"/>
      <c r="E396" s="13"/>
      <c r="F396" s="14">
        <f>TRUNC(SUMIF(N393:N395, N392, F393:F395),0)</f>
        <v>0</v>
      </c>
      <c r="G396" s="13"/>
      <c r="H396" s="14">
        <f>TRUNC(SUMIF(N393:N395, N392, H393:H395),0)</f>
        <v>8654</v>
      </c>
      <c r="I396" s="13"/>
      <c r="J396" s="14">
        <f>TRUNC(SUMIF(N393:N395, N392, J393:J395),0)</f>
        <v>519</v>
      </c>
      <c r="K396" s="13"/>
      <c r="L396" s="14">
        <f>F396+H396+J396</f>
        <v>9173</v>
      </c>
      <c r="M396" s="8" t="s">
        <v>52</v>
      </c>
      <c r="N396" s="2" t="s">
        <v>81</v>
      </c>
      <c r="O396" s="2" t="s">
        <v>81</v>
      </c>
      <c r="P396" s="2" t="s">
        <v>52</v>
      </c>
      <c r="Q396" s="2" t="s">
        <v>52</v>
      </c>
      <c r="R396" s="2" t="s">
        <v>52</v>
      </c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2" t="s">
        <v>52</v>
      </c>
      <c r="AW396" s="2" t="s">
        <v>52</v>
      </c>
      <c r="AX396" s="2" t="s">
        <v>52</v>
      </c>
      <c r="AY396" s="2" t="s">
        <v>52</v>
      </c>
    </row>
    <row r="397" spans="1:51" ht="30" customHeight="1">
      <c r="A397" s="9"/>
      <c r="B397" s="9"/>
      <c r="C397" s="9"/>
      <c r="D397" s="9"/>
      <c r="E397" s="13"/>
      <c r="F397" s="14"/>
      <c r="G397" s="13"/>
      <c r="H397" s="14"/>
      <c r="I397" s="13"/>
      <c r="J397" s="14"/>
      <c r="K397" s="13"/>
      <c r="L397" s="14"/>
      <c r="M397" s="9"/>
    </row>
    <row r="398" spans="1:51" ht="30" customHeight="1">
      <c r="A398" s="43" t="s">
        <v>1109</v>
      </c>
      <c r="B398" s="43"/>
      <c r="C398" s="43"/>
      <c r="D398" s="43"/>
      <c r="E398" s="44"/>
      <c r="F398" s="45"/>
      <c r="G398" s="44"/>
      <c r="H398" s="45"/>
      <c r="I398" s="44"/>
      <c r="J398" s="45"/>
      <c r="K398" s="44"/>
      <c r="L398" s="45"/>
      <c r="M398" s="43"/>
      <c r="N398" s="1" t="s">
        <v>831</v>
      </c>
    </row>
    <row r="399" spans="1:51" ht="30" customHeight="1">
      <c r="A399" s="8" t="s">
        <v>921</v>
      </c>
      <c r="B399" s="8" t="s">
        <v>738</v>
      </c>
      <c r="C399" s="8" t="s">
        <v>541</v>
      </c>
      <c r="D399" s="9">
        <v>0.05</v>
      </c>
      <c r="E399" s="13">
        <f>단가대비표!O84</f>
        <v>0</v>
      </c>
      <c r="F399" s="14">
        <f>TRUNC(E399*D399,1)</f>
        <v>0</v>
      </c>
      <c r="G399" s="13">
        <f>단가대비표!P84</f>
        <v>189600</v>
      </c>
      <c r="H399" s="14">
        <f>TRUNC(G399*D399,1)</f>
        <v>9480</v>
      </c>
      <c r="I399" s="13">
        <f>단가대비표!V84</f>
        <v>0</v>
      </c>
      <c r="J399" s="14">
        <f>TRUNC(I399*D399,1)</f>
        <v>0</v>
      </c>
      <c r="K399" s="13">
        <f t="shared" ref="K399:L401" si="75">TRUNC(E399+G399+I399,1)</f>
        <v>189600</v>
      </c>
      <c r="L399" s="14">
        <f t="shared" si="75"/>
        <v>9480</v>
      </c>
      <c r="M399" s="8" t="s">
        <v>922</v>
      </c>
      <c r="N399" s="2" t="s">
        <v>831</v>
      </c>
      <c r="O399" s="2" t="s">
        <v>923</v>
      </c>
      <c r="P399" s="2" t="s">
        <v>64</v>
      </c>
      <c r="Q399" s="2" t="s">
        <v>64</v>
      </c>
      <c r="R399" s="2" t="s">
        <v>63</v>
      </c>
      <c r="S399" s="3"/>
      <c r="T399" s="3"/>
      <c r="U399" s="3"/>
      <c r="V399" s="3">
        <v>1</v>
      </c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2" t="s">
        <v>52</v>
      </c>
      <c r="AW399" s="2" t="s">
        <v>1111</v>
      </c>
      <c r="AX399" s="2" t="s">
        <v>52</v>
      </c>
      <c r="AY399" s="2" t="s">
        <v>52</v>
      </c>
    </row>
    <row r="400" spans="1:51" ht="30" customHeight="1">
      <c r="A400" s="8" t="s">
        <v>539</v>
      </c>
      <c r="B400" s="8" t="s">
        <v>540</v>
      </c>
      <c r="C400" s="8" t="s">
        <v>541</v>
      </c>
      <c r="D400" s="9">
        <v>0.01</v>
      </c>
      <c r="E400" s="13">
        <f>단가대비표!O73</f>
        <v>0</v>
      </c>
      <c r="F400" s="14">
        <f>TRUNC(E400*D400,1)</f>
        <v>0</v>
      </c>
      <c r="G400" s="13">
        <f>단가대비표!P73</f>
        <v>125427</v>
      </c>
      <c r="H400" s="14">
        <f>TRUNC(G400*D400,1)</f>
        <v>1254.2</v>
      </c>
      <c r="I400" s="13">
        <f>단가대비표!V73</f>
        <v>0</v>
      </c>
      <c r="J400" s="14">
        <f>TRUNC(I400*D400,1)</f>
        <v>0</v>
      </c>
      <c r="K400" s="13">
        <f t="shared" si="75"/>
        <v>125427</v>
      </c>
      <c r="L400" s="14">
        <f t="shared" si="75"/>
        <v>1254.2</v>
      </c>
      <c r="M400" s="8" t="s">
        <v>542</v>
      </c>
      <c r="N400" s="2" t="s">
        <v>831</v>
      </c>
      <c r="O400" s="2" t="s">
        <v>543</v>
      </c>
      <c r="P400" s="2" t="s">
        <v>64</v>
      </c>
      <c r="Q400" s="2" t="s">
        <v>64</v>
      </c>
      <c r="R400" s="2" t="s">
        <v>63</v>
      </c>
      <c r="S400" s="3"/>
      <c r="T400" s="3"/>
      <c r="U400" s="3"/>
      <c r="V400" s="3">
        <v>1</v>
      </c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2" t="s">
        <v>52</v>
      </c>
      <c r="AW400" s="2" t="s">
        <v>1112</v>
      </c>
      <c r="AX400" s="2" t="s">
        <v>52</v>
      </c>
      <c r="AY400" s="2" t="s">
        <v>52</v>
      </c>
    </row>
    <row r="401" spans="1:51" ht="30" customHeight="1">
      <c r="A401" s="8" t="s">
        <v>742</v>
      </c>
      <c r="B401" s="8" t="s">
        <v>646</v>
      </c>
      <c r="C401" s="8" t="s">
        <v>450</v>
      </c>
      <c r="D401" s="9">
        <v>1</v>
      </c>
      <c r="E401" s="13">
        <v>0</v>
      </c>
      <c r="F401" s="14">
        <f>TRUNC(E401*D401,1)</f>
        <v>0</v>
      </c>
      <c r="G401" s="13">
        <v>0</v>
      </c>
      <c r="H401" s="14">
        <f>TRUNC(G401*D401,1)</f>
        <v>0</v>
      </c>
      <c r="I401" s="13">
        <f>TRUNC(SUMIF(V399:V401, RIGHTB(O401, 1), H399:H401)*U401, 2)</f>
        <v>322.02</v>
      </c>
      <c r="J401" s="14">
        <f>TRUNC(I401*D401,1)</f>
        <v>322</v>
      </c>
      <c r="K401" s="13">
        <f t="shared" si="75"/>
        <v>322</v>
      </c>
      <c r="L401" s="14">
        <f t="shared" si="75"/>
        <v>322</v>
      </c>
      <c r="M401" s="8" t="s">
        <v>52</v>
      </c>
      <c r="N401" s="2" t="s">
        <v>831</v>
      </c>
      <c r="O401" s="2" t="s">
        <v>647</v>
      </c>
      <c r="P401" s="2" t="s">
        <v>64</v>
      </c>
      <c r="Q401" s="2" t="s">
        <v>64</v>
      </c>
      <c r="R401" s="2" t="s">
        <v>64</v>
      </c>
      <c r="S401" s="3">
        <v>1</v>
      </c>
      <c r="T401" s="3">
        <v>2</v>
      </c>
      <c r="U401" s="3">
        <v>0.03</v>
      </c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2" t="s">
        <v>52</v>
      </c>
      <c r="AW401" s="2" t="s">
        <v>1113</v>
      </c>
      <c r="AX401" s="2" t="s">
        <v>52</v>
      </c>
      <c r="AY401" s="2" t="s">
        <v>52</v>
      </c>
    </row>
    <row r="402" spans="1:51" ht="30" customHeight="1">
      <c r="A402" s="8" t="s">
        <v>519</v>
      </c>
      <c r="B402" s="8" t="s">
        <v>52</v>
      </c>
      <c r="C402" s="8" t="s">
        <v>52</v>
      </c>
      <c r="D402" s="9"/>
      <c r="E402" s="13"/>
      <c r="F402" s="14">
        <f>TRUNC(SUMIF(N399:N401, N398, F399:F401),0)</f>
        <v>0</v>
      </c>
      <c r="G402" s="13"/>
      <c r="H402" s="14">
        <f>TRUNC(SUMIF(N399:N401, N398, H399:H401),0)</f>
        <v>10734</v>
      </c>
      <c r="I402" s="13"/>
      <c r="J402" s="14">
        <f>TRUNC(SUMIF(N399:N401, N398, J399:J401),0)</f>
        <v>322</v>
      </c>
      <c r="K402" s="13"/>
      <c r="L402" s="14">
        <f>F402+H402+J402</f>
        <v>11056</v>
      </c>
      <c r="M402" s="8" t="s">
        <v>52</v>
      </c>
      <c r="N402" s="2" t="s">
        <v>81</v>
      </c>
      <c r="O402" s="2" t="s">
        <v>81</v>
      </c>
      <c r="P402" s="2" t="s">
        <v>52</v>
      </c>
      <c r="Q402" s="2" t="s">
        <v>52</v>
      </c>
      <c r="R402" s="2" t="s">
        <v>52</v>
      </c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2" t="s">
        <v>52</v>
      </c>
      <c r="AW402" s="2" t="s">
        <v>52</v>
      </c>
      <c r="AX402" s="2" t="s">
        <v>52</v>
      </c>
      <c r="AY402" s="2" t="s">
        <v>52</v>
      </c>
    </row>
    <row r="403" spans="1:51" ht="30" customHeight="1">
      <c r="A403" s="9"/>
      <c r="B403" s="9"/>
      <c r="C403" s="9"/>
      <c r="D403" s="9"/>
      <c r="E403" s="13"/>
      <c r="F403" s="14"/>
      <c r="G403" s="13"/>
      <c r="H403" s="14"/>
      <c r="I403" s="13"/>
      <c r="J403" s="14"/>
      <c r="K403" s="13"/>
      <c r="L403" s="14"/>
      <c r="M403" s="9"/>
    </row>
    <row r="404" spans="1:51" ht="30" customHeight="1">
      <c r="A404" s="43" t="s">
        <v>1114</v>
      </c>
      <c r="B404" s="43"/>
      <c r="C404" s="43"/>
      <c r="D404" s="43"/>
      <c r="E404" s="44"/>
      <c r="F404" s="45"/>
      <c r="G404" s="44"/>
      <c r="H404" s="45"/>
      <c r="I404" s="44"/>
      <c r="J404" s="45"/>
      <c r="K404" s="44"/>
      <c r="L404" s="45"/>
      <c r="M404" s="43"/>
      <c r="N404" s="1" t="s">
        <v>853</v>
      </c>
    </row>
    <row r="405" spans="1:51" ht="30" customHeight="1">
      <c r="A405" s="8" t="s">
        <v>1115</v>
      </c>
      <c r="B405" s="8" t="s">
        <v>1116</v>
      </c>
      <c r="C405" s="8" t="s">
        <v>678</v>
      </c>
      <c r="D405" s="9">
        <v>1</v>
      </c>
      <c r="E405" s="13">
        <f>단가대비표!O71</f>
        <v>0</v>
      </c>
      <c r="F405" s="14">
        <f>TRUNC(E405*D405,1)</f>
        <v>0</v>
      </c>
      <c r="G405" s="13">
        <f>단가대비표!P71</f>
        <v>4510</v>
      </c>
      <c r="H405" s="14">
        <f>TRUNC(G405*D405,1)</f>
        <v>4510</v>
      </c>
      <c r="I405" s="13">
        <f>단가대비표!V71</f>
        <v>0</v>
      </c>
      <c r="J405" s="14">
        <f>TRUNC(I405*D405,1)</f>
        <v>0</v>
      </c>
      <c r="K405" s="13">
        <f>TRUNC(E405+G405+I405,1)</f>
        <v>4510</v>
      </c>
      <c r="L405" s="14">
        <f>TRUNC(F405+H405+J405,1)</f>
        <v>4510</v>
      </c>
      <c r="M405" s="8" t="s">
        <v>1117</v>
      </c>
      <c r="N405" s="2" t="s">
        <v>853</v>
      </c>
      <c r="O405" s="2" t="s">
        <v>1118</v>
      </c>
      <c r="P405" s="2" t="s">
        <v>64</v>
      </c>
      <c r="Q405" s="2" t="s">
        <v>64</v>
      </c>
      <c r="R405" s="2" t="s">
        <v>63</v>
      </c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2" t="s">
        <v>52</v>
      </c>
      <c r="AW405" s="2" t="s">
        <v>1119</v>
      </c>
      <c r="AX405" s="2" t="s">
        <v>52</v>
      </c>
      <c r="AY405" s="2" t="s">
        <v>52</v>
      </c>
    </row>
    <row r="406" spans="1:51" ht="30" customHeight="1">
      <c r="A406" s="8" t="s">
        <v>1120</v>
      </c>
      <c r="B406" s="8" t="s">
        <v>1121</v>
      </c>
      <c r="C406" s="8" t="s">
        <v>550</v>
      </c>
      <c r="D406" s="9">
        <v>0.34499999999999997</v>
      </c>
      <c r="E406" s="13">
        <f>단가대비표!O55</f>
        <v>2100</v>
      </c>
      <c r="F406" s="14">
        <f>TRUNC(E406*D406,1)</f>
        <v>724.5</v>
      </c>
      <c r="G406" s="13">
        <f>단가대비표!P55</f>
        <v>0</v>
      </c>
      <c r="H406" s="14">
        <f>TRUNC(G406*D406,1)</f>
        <v>0</v>
      </c>
      <c r="I406" s="13">
        <f>단가대비표!V55</f>
        <v>0</v>
      </c>
      <c r="J406" s="14">
        <f>TRUNC(I406*D406,1)</f>
        <v>0</v>
      </c>
      <c r="K406" s="13">
        <f>TRUNC(E406+G406+I406,1)</f>
        <v>2100</v>
      </c>
      <c r="L406" s="14">
        <f>TRUNC(F406+H406+J406,1)</f>
        <v>724.5</v>
      </c>
      <c r="M406" s="8" t="s">
        <v>1122</v>
      </c>
      <c r="N406" s="2" t="s">
        <v>853</v>
      </c>
      <c r="O406" s="2" t="s">
        <v>1123</v>
      </c>
      <c r="P406" s="2" t="s">
        <v>64</v>
      </c>
      <c r="Q406" s="2" t="s">
        <v>64</v>
      </c>
      <c r="R406" s="2" t="s">
        <v>63</v>
      </c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2" t="s">
        <v>52</v>
      </c>
      <c r="AW406" s="2" t="s">
        <v>1124</v>
      </c>
      <c r="AX406" s="2" t="s">
        <v>52</v>
      </c>
      <c r="AY406" s="2" t="s">
        <v>52</v>
      </c>
    </row>
    <row r="407" spans="1:51" ht="30" customHeight="1">
      <c r="A407" s="8" t="s">
        <v>519</v>
      </c>
      <c r="B407" s="8" t="s">
        <v>52</v>
      </c>
      <c r="C407" s="8" t="s">
        <v>52</v>
      </c>
      <c r="D407" s="9"/>
      <c r="E407" s="13"/>
      <c r="F407" s="14">
        <f>TRUNC(SUMIF(N405:N406, N404, F405:F406),0)</f>
        <v>724</v>
      </c>
      <c r="G407" s="13"/>
      <c r="H407" s="14">
        <f>TRUNC(SUMIF(N405:N406, N404, H405:H406),0)</f>
        <v>4510</v>
      </c>
      <c r="I407" s="13"/>
      <c r="J407" s="14">
        <f>TRUNC(SUMIF(N405:N406, N404, J405:J406),0)</f>
        <v>0</v>
      </c>
      <c r="K407" s="13"/>
      <c r="L407" s="14">
        <f>F407+H407+J407</f>
        <v>5234</v>
      </c>
      <c r="M407" s="8" t="s">
        <v>52</v>
      </c>
      <c r="N407" s="2" t="s">
        <v>81</v>
      </c>
      <c r="O407" s="2" t="s">
        <v>81</v>
      </c>
      <c r="P407" s="2" t="s">
        <v>52</v>
      </c>
      <c r="Q407" s="2" t="s">
        <v>52</v>
      </c>
      <c r="R407" s="2" t="s">
        <v>52</v>
      </c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2" t="s">
        <v>52</v>
      </c>
      <c r="AW407" s="2" t="s">
        <v>52</v>
      </c>
      <c r="AX407" s="2" t="s">
        <v>52</v>
      </c>
      <c r="AY407" s="2" t="s">
        <v>52</v>
      </c>
    </row>
    <row r="408" spans="1:51" ht="30" customHeight="1">
      <c r="A408" s="9"/>
      <c r="B408" s="9"/>
      <c r="C408" s="9"/>
      <c r="D408" s="9"/>
      <c r="E408" s="13"/>
      <c r="F408" s="14"/>
      <c r="G408" s="13"/>
      <c r="H408" s="14"/>
      <c r="I408" s="13"/>
      <c r="J408" s="14"/>
      <c r="K408" s="13"/>
      <c r="L408" s="14"/>
      <c r="M408" s="9"/>
    </row>
    <row r="409" spans="1:51" ht="30" customHeight="1">
      <c r="A409" s="43" t="s">
        <v>1125</v>
      </c>
      <c r="B409" s="43"/>
      <c r="C409" s="43"/>
      <c r="D409" s="43"/>
      <c r="E409" s="44"/>
      <c r="F409" s="45"/>
      <c r="G409" s="44"/>
      <c r="H409" s="45"/>
      <c r="I409" s="44"/>
      <c r="J409" s="45"/>
      <c r="K409" s="44"/>
      <c r="L409" s="45"/>
      <c r="M409" s="43"/>
      <c r="N409" s="1" t="s">
        <v>877</v>
      </c>
    </row>
    <row r="410" spans="1:51" ht="30" customHeight="1">
      <c r="A410" s="8" t="s">
        <v>573</v>
      </c>
      <c r="B410" s="8" t="s">
        <v>1126</v>
      </c>
      <c r="C410" s="8" t="s">
        <v>71</v>
      </c>
      <c r="D410" s="9">
        <v>1</v>
      </c>
      <c r="E410" s="13">
        <f>일위대가목록!E68</f>
        <v>1433</v>
      </c>
      <c r="F410" s="14">
        <f>TRUNC(E410*D410,1)</f>
        <v>1433</v>
      </c>
      <c r="G410" s="13">
        <f>일위대가목록!F68</f>
        <v>0</v>
      </c>
      <c r="H410" s="14">
        <f>TRUNC(G410*D410,1)</f>
        <v>0</v>
      </c>
      <c r="I410" s="13">
        <f>일위대가목록!G68</f>
        <v>0</v>
      </c>
      <c r="J410" s="14">
        <f>TRUNC(I410*D410,1)</f>
        <v>0</v>
      </c>
      <c r="K410" s="13">
        <f>TRUNC(E410+G410+I410,1)</f>
        <v>1433</v>
      </c>
      <c r="L410" s="14">
        <f>TRUNC(F410+H410+J410,1)</f>
        <v>1433</v>
      </c>
      <c r="M410" s="8" t="s">
        <v>1127</v>
      </c>
      <c r="N410" s="2" t="s">
        <v>877</v>
      </c>
      <c r="O410" s="2" t="s">
        <v>1128</v>
      </c>
      <c r="P410" s="2" t="s">
        <v>63</v>
      </c>
      <c r="Q410" s="2" t="s">
        <v>64</v>
      </c>
      <c r="R410" s="2" t="s">
        <v>64</v>
      </c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2" t="s">
        <v>52</v>
      </c>
      <c r="AW410" s="2" t="s">
        <v>1129</v>
      </c>
      <c r="AX410" s="2" t="s">
        <v>52</v>
      </c>
      <c r="AY410" s="2" t="s">
        <v>52</v>
      </c>
    </row>
    <row r="411" spans="1:51" ht="30" customHeight="1">
      <c r="A411" s="8" t="s">
        <v>573</v>
      </c>
      <c r="B411" s="8" t="s">
        <v>1130</v>
      </c>
      <c r="C411" s="8" t="s">
        <v>71</v>
      </c>
      <c r="D411" s="9">
        <v>1</v>
      </c>
      <c r="E411" s="13">
        <f>일위대가목록!E69</f>
        <v>0</v>
      </c>
      <c r="F411" s="14">
        <f>TRUNC(E411*D411,1)</f>
        <v>0</v>
      </c>
      <c r="G411" s="13">
        <f>일위대가목록!F69</f>
        <v>14789</v>
      </c>
      <c r="H411" s="14">
        <f>TRUNC(G411*D411,1)</f>
        <v>14789</v>
      </c>
      <c r="I411" s="13">
        <f>일위대가목록!G69</f>
        <v>0</v>
      </c>
      <c r="J411" s="14">
        <f>TRUNC(I411*D411,1)</f>
        <v>0</v>
      </c>
      <c r="K411" s="13">
        <f>TRUNC(E411+G411+I411,1)</f>
        <v>14789</v>
      </c>
      <c r="L411" s="14">
        <f>TRUNC(F411+H411+J411,1)</f>
        <v>14789</v>
      </c>
      <c r="M411" s="8" t="s">
        <v>1131</v>
      </c>
      <c r="N411" s="2" t="s">
        <v>877</v>
      </c>
      <c r="O411" s="2" t="s">
        <v>1132</v>
      </c>
      <c r="P411" s="2" t="s">
        <v>63</v>
      </c>
      <c r="Q411" s="2" t="s">
        <v>64</v>
      </c>
      <c r="R411" s="2" t="s">
        <v>64</v>
      </c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2" t="s">
        <v>52</v>
      </c>
      <c r="AW411" s="2" t="s">
        <v>1133</v>
      </c>
      <c r="AX411" s="2" t="s">
        <v>52</v>
      </c>
      <c r="AY411" s="2" t="s">
        <v>52</v>
      </c>
    </row>
    <row r="412" spans="1:51" ht="30" customHeight="1">
      <c r="A412" s="8" t="s">
        <v>519</v>
      </c>
      <c r="B412" s="8" t="s">
        <v>52</v>
      </c>
      <c r="C412" s="8" t="s">
        <v>52</v>
      </c>
      <c r="D412" s="9"/>
      <c r="E412" s="13"/>
      <c r="F412" s="14">
        <f>TRUNC(SUMIF(N410:N411, N409, F410:F411),0)</f>
        <v>1433</v>
      </c>
      <c r="G412" s="13"/>
      <c r="H412" s="14">
        <f>TRUNC(SUMIF(N410:N411, N409, H410:H411),0)</f>
        <v>14789</v>
      </c>
      <c r="I412" s="13"/>
      <c r="J412" s="14">
        <f>TRUNC(SUMIF(N410:N411, N409, J410:J411),0)</f>
        <v>0</v>
      </c>
      <c r="K412" s="13"/>
      <c r="L412" s="14">
        <f>F412+H412+J412</f>
        <v>16222</v>
      </c>
      <c r="M412" s="8" t="s">
        <v>52</v>
      </c>
      <c r="N412" s="2" t="s">
        <v>81</v>
      </c>
      <c r="O412" s="2" t="s">
        <v>81</v>
      </c>
      <c r="P412" s="2" t="s">
        <v>52</v>
      </c>
      <c r="Q412" s="2" t="s">
        <v>52</v>
      </c>
      <c r="R412" s="2" t="s">
        <v>52</v>
      </c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2" t="s">
        <v>52</v>
      </c>
      <c r="AW412" s="2" t="s">
        <v>52</v>
      </c>
      <c r="AX412" s="2" t="s">
        <v>52</v>
      </c>
      <c r="AY412" s="2" t="s">
        <v>52</v>
      </c>
    </row>
    <row r="413" spans="1:51" ht="30" customHeight="1">
      <c r="A413" s="9"/>
      <c r="B413" s="9"/>
      <c r="C413" s="9"/>
      <c r="D413" s="9"/>
      <c r="E413" s="13"/>
      <c r="F413" s="14"/>
      <c r="G413" s="13"/>
      <c r="H413" s="14"/>
      <c r="I413" s="13"/>
      <c r="J413" s="14"/>
      <c r="K413" s="13"/>
      <c r="L413" s="14"/>
      <c r="M413" s="9"/>
    </row>
    <row r="414" spans="1:51" ht="30" customHeight="1">
      <c r="A414" s="43" t="s">
        <v>1134</v>
      </c>
      <c r="B414" s="43"/>
      <c r="C414" s="43"/>
      <c r="D414" s="43"/>
      <c r="E414" s="44"/>
      <c r="F414" s="45"/>
      <c r="G414" s="44"/>
      <c r="H414" s="45"/>
      <c r="I414" s="44"/>
      <c r="J414" s="45"/>
      <c r="K414" s="44"/>
      <c r="L414" s="45"/>
      <c r="M414" s="43"/>
      <c r="N414" s="1" t="s">
        <v>1128</v>
      </c>
    </row>
    <row r="415" spans="1:51" ht="30" customHeight="1">
      <c r="A415" s="8" t="s">
        <v>1059</v>
      </c>
      <c r="B415" s="8" t="s">
        <v>1060</v>
      </c>
      <c r="C415" s="8" t="s">
        <v>749</v>
      </c>
      <c r="D415" s="9">
        <v>0.28199999999999997</v>
      </c>
      <c r="E415" s="13">
        <f>단가대비표!O58</f>
        <v>4772.22</v>
      </c>
      <c r="F415" s="14">
        <f>TRUNC(E415*D415,1)</f>
        <v>1345.7</v>
      </c>
      <c r="G415" s="13">
        <f>단가대비표!P58</f>
        <v>0</v>
      </c>
      <c r="H415" s="14">
        <f>TRUNC(G415*D415,1)</f>
        <v>0</v>
      </c>
      <c r="I415" s="13">
        <f>단가대비표!V58</f>
        <v>0</v>
      </c>
      <c r="J415" s="14">
        <f>TRUNC(I415*D415,1)</f>
        <v>0</v>
      </c>
      <c r="K415" s="13">
        <f t="shared" ref="K415:L417" si="76">TRUNC(E415+G415+I415,1)</f>
        <v>4772.2</v>
      </c>
      <c r="L415" s="14">
        <f t="shared" si="76"/>
        <v>1345.7</v>
      </c>
      <c r="M415" s="8" t="s">
        <v>1061</v>
      </c>
      <c r="N415" s="2" t="s">
        <v>1128</v>
      </c>
      <c r="O415" s="2" t="s">
        <v>1062</v>
      </c>
      <c r="P415" s="2" t="s">
        <v>64</v>
      </c>
      <c r="Q415" s="2" t="s">
        <v>64</v>
      </c>
      <c r="R415" s="2" t="s">
        <v>63</v>
      </c>
      <c r="S415" s="3"/>
      <c r="T415" s="3"/>
      <c r="U415" s="3"/>
      <c r="V415" s="3">
        <v>1</v>
      </c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2" t="s">
        <v>52</v>
      </c>
      <c r="AW415" s="2" t="s">
        <v>1135</v>
      </c>
      <c r="AX415" s="2" t="s">
        <v>52</v>
      </c>
      <c r="AY415" s="2" t="s">
        <v>52</v>
      </c>
    </row>
    <row r="416" spans="1:51" ht="30" customHeight="1">
      <c r="A416" s="8" t="s">
        <v>1046</v>
      </c>
      <c r="B416" s="8" t="s">
        <v>1047</v>
      </c>
      <c r="C416" s="8" t="s">
        <v>749</v>
      </c>
      <c r="D416" s="9">
        <v>1.2E-2</v>
      </c>
      <c r="E416" s="13">
        <f>단가대비표!O60</f>
        <v>2766.66</v>
      </c>
      <c r="F416" s="14">
        <f>TRUNC(E416*D416,1)</f>
        <v>33.1</v>
      </c>
      <c r="G416" s="13">
        <f>단가대비표!P60</f>
        <v>0</v>
      </c>
      <c r="H416" s="14">
        <f>TRUNC(G416*D416,1)</f>
        <v>0</v>
      </c>
      <c r="I416" s="13">
        <f>단가대비표!V60</f>
        <v>0</v>
      </c>
      <c r="J416" s="14">
        <f>TRUNC(I416*D416,1)</f>
        <v>0</v>
      </c>
      <c r="K416" s="13">
        <f t="shared" si="76"/>
        <v>2766.6</v>
      </c>
      <c r="L416" s="14">
        <f t="shared" si="76"/>
        <v>33.1</v>
      </c>
      <c r="M416" s="8" t="s">
        <v>1048</v>
      </c>
      <c r="N416" s="2" t="s">
        <v>1128</v>
      </c>
      <c r="O416" s="2" t="s">
        <v>1049</v>
      </c>
      <c r="P416" s="2" t="s">
        <v>64</v>
      </c>
      <c r="Q416" s="2" t="s">
        <v>64</v>
      </c>
      <c r="R416" s="2" t="s">
        <v>63</v>
      </c>
      <c r="S416" s="3"/>
      <c r="T416" s="3"/>
      <c r="U416" s="3"/>
      <c r="V416" s="3">
        <v>1</v>
      </c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2" t="s">
        <v>52</v>
      </c>
      <c r="AW416" s="2" t="s">
        <v>1136</v>
      </c>
      <c r="AX416" s="2" t="s">
        <v>52</v>
      </c>
      <c r="AY416" s="2" t="s">
        <v>52</v>
      </c>
    </row>
    <row r="417" spans="1:51" ht="30" customHeight="1">
      <c r="A417" s="8" t="s">
        <v>645</v>
      </c>
      <c r="B417" s="8" t="s">
        <v>1065</v>
      </c>
      <c r="C417" s="8" t="s">
        <v>450</v>
      </c>
      <c r="D417" s="9">
        <v>1</v>
      </c>
      <c r="E417" s="13">
        <f>TRUNC(SUMIF(V415:V417, RIGHTB(O417, 1), F415:F417)*U417, 2)</f>
        <v>55.15</v>
      </c>
      <c r="F417" s="14">
        <f>TRUNC(E417*D417,1)</f>
        <v>55.1</v>
      </c>
      <c r="G417" s="13">
        <v>0</v>
      </c>
      <c r="H417" s="14">
        <f>TRUNC(G417*D417,1)</f>
        <v>0</v>
      </c>
      <c r="I417" s="13">
        <v>0</v>
      </c>
      <c r="J417" s="14">
        <f>TRUNC(I417*D417,1)</f>
        <v>0</v>
      </c>
      <c r="K417" s="13">
        <f t="shared" si="76"/>
        <v>55.1</v>
      </c>
      <c r="L417" s="14">
        <f t="shared" si="76"/>
        <v>55.1</v>
      </c>
      <c r="M417" s="8" t="s">
        <v>52</v>
      </c>
      <c r="N417" s="2" t="s">
        <v>1128</v>
      </c>
      <c r="O417" s="2" t="s">
        <v>647</v>
      </c>
      <c r="P417" s="2" t="s">
        <v>64</v>
      </c>
      <c r="Q417" s="2" t="s">
        <v>64</v>
      </c>
      <c r="R417" s="2" t="s">
        <v>64</v>
      </c>
      <c r="S417" s="3">
        <v>0</v>
      </c>
      <c r="T417" s="3">
        <v>0</v>
      </c>
      <c r="U417" s="3">
        <v>0.04</v>
      </c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2" t="s">
        <v>52</v>
      </c>
      <c r="AW417" s="2" t="s">
        <v>1137</v>
      </c>
      <c r="AX417" s="2" t="s">
        <v>52</v>
      </c>
      <c r="AY417" s="2" t="s">
        <v>52</v>
      </c>
    </row>
    <row r="418" spans="1:51" ht="30" customHeight="1">
      <c r="A418" s="8" t="s">
        <v>519</v>
      </c>
      <c r="B418" s="8" t="s">
        <v>52</v>
      </c>
      <c r="C418" s="8" t="s">
        <v>52</v>
      </c>
      <c r="D418" s="9"/>
      <c r="E418" s="13"/>
      <c r="F418" s="14">
        <f>TRUNC(SUMIF(N415:N417, N414, F415:F417),0)</f>
        <v>1433</v>
      </c>
      <c r="G418" s="13"/>
      <c r="H418" s="14">
        <f>TRUNC(SUMIF(N415:N417, N414, H415:H417),0)</f>
        <v>0</v>
      </c>
      <c r="I418" s="13"/>
      <c r="J418" s="14">
        <f>TRUNC(SUMIF(N415:N417, N414, J415:J417),0)</f>
        <v>0</v>
      </c>
      <c r="K418" s="13"/>
      <c r="L418" s="14">
        <f>F418+H418+J418</f>
        <v>1433</v>
      </c>
      <c r="M418" s="8" t="s">
        <v>52</v>
      </c>
      <c r="N418" s="2" t="s">
        <v>81</v>
      </c>
      <c r="O418" s="2" t="s">
        <v>81</v>
      </c>
      <c r="P418" s="2" t="s">
        <v>52</v>
      </c>
      <c r="Q418" s="2" t="s">
        <v>52</v>
      </c>
      <c r="R418" s="2" t="s">
        <v>52</v>
      </c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2" t="s">
        <v>52</v>
      </c>
      <c r="AW418" s="2" t="s">
        <v>52</v>
      </c>
      <c r="AX418" s="2" t="s">
        <v>52</v>
      </c>
      <c r="AY418" s="2" t="s">
        <v>52</v>
      </c>
    </row>
    <row r="419" spans="1:51" ht="30" customHeight="1">
      <c r="A419" s="9"/>
      <c r="B419" s="9"/>
      <c r="C419" s="9"/>
      <c r="D419" s="9"/>
      <c r="E419" s="13"/>
      <c r="F419" s="14"/>
      <c r="G419" s="13"/>
      <c r="H419" s="14"/>
      <c r="I419" s="13"/>
      <c r="J419" s="14"/>
      <c r="K419" s="13"/>
      <c r="L419" s="14"/>
      <c r="M419" s="9"/>
    </row>
    <row r="420" spans="1:51" ht="30" customHeight="1">
      <c r="A420" s="43" t="s">
        <v>1138</v>
      </c>
      <c r="B420" s="43"/>
      <c r="C420" s="43"/>
      <c r="D420" s="43"/>
      <c r="E420" s="44"/>
      <c r="F420" s="45"/>
      <c r="G420" s="44"/>
      <c r="H420" s="45"/>
      <c r="I420" s="44"/>
      <c r="J420" s="45"/>
      <c r="K420" s="44"/>
      <c r="L420" s="45"/>
      <c r="M420" s="43"/>
      <c r="N420" s="1" t="s">
        <v>1132</v>
      </c>
    </row>
    <row r="421" spans="1:51" ht="30" customHeight="1">
      <c r="A421" s="8" t="s">
        <v>1053</v>
      </c>
      <c r="B421" s="8" t="s">
        <v>738</v>
      </c>
      <c r="C421" s="8" t="s">
        <v>541</v>
      </c>
      <c r="D421" s="9">
        <v>2.4E-2</v>
      </c>
      <c r="E421" s="13">
        <f>단가대비표!O83</f>
        <v>0</v>
      </c>
      <c r="F421" s="14">
        <f t="shared" ref="F421:F426" si="77">TRUNC(E421*D421,1)</f>
        <v>0</v>
      </c>
      <c r="G421" s="13">
        <f>단가대비표!P83</f>
        <v>184508</v>
      </c>
      <c r="H421" s="14">
        <f t="shared" ref="H421:H426" si="78">TRUNC(G421*D421,1)</f>
        <v>4428.1000000000004</v>
      </c>
      <c r="I421" s="13">
        <f>단가대비표!V83</f>
        <v>0</v>
      </c>
      <c r="J421" s="14">
        <f t="shared" ref="J421:J426" si="79">TRUNC(I421*D421,1)</f>
        <v>0</v>
      </c>
      <c r="K421" s="13">
        <f t="shared" ref="K421:L426" si="80">TRUNC(E421+G421+I421,1)</f>
        <v>184508</v>
      </c>
      <c r="L421" s="14">
        <f t="shared" si="80"/>
        <v>4428.1000000000004</v>
      </c>
      <c r="M421" s="8" t="s">
        <v>1054</v>
      </c>
      <c r="N421" s="2" t="s">
        <v>1132</v>
      </c>
      <c r="O421" s="2" t="s">
        <v>1055</v>
      </c>
      <c r="P421" s="2" t="s">
        <v>64</v>
      </c>
      <c r="Q421" s="2" t="s">
        <v>64</v>
      </c>
      <c r="R421" s="2" t="s">
        <v>63</v>
      </c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2" t="s">
        <v>52</v>
      </c>
      <c r="AW421" s="2" t="s">
        <v>1139</v>
      </c>
      <c r="AX421" s="2" t="s">
        <v>52</v>
      </c>
      <c r="AY421" s="2" t="s">
        <v>52</v>
      </c>
    </row>
    <row r="422" spans="1:51" ht="30" customHeight="1">
      <c r="A422" s="8" t="s">
        <v>539</v>
      </c>
      <c r="B422" s="8" t="s">
        <v>540</v>
      </c>
      <c r="C422" s="8" t="s">
        <v>541</v>
      </c>
      <c r="D422" s="9">
        <v>4.0000000000000001E-3</v>
      </c>
      <c r="E422" s="13">
        <f>단가대비표!O73</f>
        <v>0</v>
      </c>
      <c r="F422" s="14">
        <f t="shared" si="77"/>
        <v>0</v>
      </c>
      <c r="G422" s="13">
        <f>단가대비표!P73</f>
        <v>125427</v>
      </c>
      <c r="H422" s="14">
        <f t="shared" si="78"/>
        <v>501.7</v>
      </c>
      <c r="I422" s="13">
        <f>단가대비표!V73</f>
        <v>0</v>
      </c>
      <c r="J422" s="14">
        <f t="shared" si="79"/>
        <v>0</v>
      </c>
      <c r="K422" s="13">
        <f t="shared" si="80"/>
        <v>125427</v>
      </c>
      <c r="L422" s="14">
        <f t="shared" si="80"/>
        <v>501.7</v>
      </c>
      <c r="M422" s="8" t="s">
        <v>542</v>
      </c>
      <c r="N422" s="2" t="s">
        <v>1132</v>
      </c>
      <c r="O422" s="2" t="s">
        <v>543</v>
      </c>
      <c r="P422" s="2" t="s">
        <v>64</v>
      </c>
      <c r="Q422" s="2" t="s">
        <v>64</v>
      </c>
      <c r="R422" s="2" t="s">
        <v>63</v>
      </c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2" t="s">
        <v>52</v>
      </c>
      <c r="AW422" s="2" t="s">
        <v>1140</v>
      </c>
      <c r="AX422" s="2" t="s">
        <v>52</v>
      </c>
      <c r="AY422" s="2" t="s">
        <v>52</v>
      </c>
    </row>
    <row r="423" spans="1:51" ht="30" customHeight="1">
      <c r="A423" s="8" t="s">
        <v>1053</v>
      </c>
      <c r="B423" s="8" t="s">
        <v>738</v>
      </c>
      <c r="C423" s="8" t="s">
        <v>541</v>
      </c>
      <c r="D423" s="9">
        <v>2.4E-2</v>
      </c>
      <c r="E423" s="13">
        <f>단가대비표!O83</f>
        <v>0</v>
      </c>
      <c r="F423" s="14">
        <f t="shared" si="77"/>
        <v>0</v>
      </c>
      <c r="G423" s="13">
        <f>단가대비표!P83</f>
        <v>184508</v>
      </c>
      <c r="H423" s="14">
        <f t="shared" si="78"/>
        <v>4428.1000000000004</v>
      </c>
      <c r="I423" s="13">
        <f>단가대비표!V83</f>
        <v>0</v>
      </c>
      <c r="J423" s="14">
        <f t="shared" si="79"/>
        <v>0</v>
      </c>
      <c r="K423" s="13">
        <f t="shared" si="80"/>
        <v>184508</v>
      </c>
      <c r="L423" s="14">
        <f t="shared" si="80"/>
        <v>4428.1000000000004</v>
      </c>
      <c r="M423" s="8" t="s">
        <v>1054</v>
      </c>
      <c r="N423" s="2" t="s">
        <v>1132</v>
      </c>
      <c r="O423" s="2" t="s">
        <v>1055</v>
      </c>
      <c r="P423" s="2" t="s">
        <v>64</v>
      </c>
      <c r="Q423" s="2" t="s">
        <v>64</v>
      </c>
      <c r="R423" s="2" t="s">
        <v>63</v>
      </c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2" t="s">
        <v>52</v>
      </c>
      <c r="AW423" s="2" t="s">
        <v>1139</v>
      </c>
      <c r="AX423" s="2" t="s">
        <v>52</v>
      </c>
      <c r="AY423" s="2" t="s">
        <v>52</v>
      </c>
    </row>
    <row r="424" spans="1:51" ht="30" customHeight="1">
      <c r="A424" s="8" t="s">
        <v>539</v>
      </c>
      <c r="B424" s="8" t="s">
        <v>540</v>
      </c>
      <c r="C424" s="8" t="s">
        <v>541</v>
      </c>
      <c r="D424" s="9">
        <v>4.0000000000000001E-3</v>
      </c>
      <c r="E424" s="13">
        <f>단가대비표!O73</f>
        <v>0</v>
      </c>
      <c r="F424" s="14">
        <f t="shared" si="77"/>
        <v>0</v>
      </c>
      <c r="G424" s="13">
        <f>단가대비표!P73</f>
        <v>125427</v>
      </c>
      <c r="H424" s="14">
        <f t="shared" si="78"/>
        <v>501.7</v>
      </c>
      <c r="I424" s="13">
        <f>단가대비표!V73</f>
        <v>0</v>
      </c>
      <c r="J424" s="14">
        <f t="shared" si="79"/>
        <v>0</v>
      </c>
      <c r="K424" s="13">
        <f t="shared" si="80"/>
        <v>125427</v>
      </c>
      <c r="L424" s="14">
        <f t="shared" si="80"/>
        <v>501.7</v>
      </c>
      <c r="M424" s="8" t="s">
        <v>542</v>
      </c>
      <c r="N424" s="2" t="s">
        <v>1132</v>
      </c>
      <c r="O424" s="2" t="s">
        <v>543</v>
      </c>
      <c r="P424" s="2" t="s">
        <v>64</v>
      </c>
      <c r="Q424" s="2" t="s">
        <v>64</v>
      </c>
      <c r="R424" s="2" t="s">
        <v>63</v>
      </c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2" t="s">
        <v>52</v>
      </c>
      <c r="AW424" s="2" t="s">
        <v>1140</v>
      </c>
      <c r="AX424" s="2" t="s">
        <v>52</v>
      </c>
      <c r="AY424" s="2" t="s">
        <v>52</v>
      </c>
    </row>
    <row r="425" spans="1:51" ht="30" customHeight="1">
      <c r="A425" s="8" t="s">
        <v>1053</v>
      </c>
      <c r="B425" s="8" t="s">
        <v>738</v>
      </c>
      <c r="C425" s="8" t="s">
        <v>541</v>
      </c>
      <c r="D425" s="9">
        <v>2.4E-2</v>
      </c>
      <c r="E425" s="13">
        <f>단가대비표!O83</f>
        <v>0</v>
      </c>
      <c r="F425" s="14">
        <f t="shared" si="77"/>
        <v>0</v>
      </c>
      <c r="G425" s="13">
        <f>단가대비표!P83</f>
        <v>184508</v>
      </c>
      <c r="H425" s="14">
        <f t="shared" si="78"/>
        <v>4428.1000000000004</v>
      </c>
      <c r="I425" s="13">
        <f>단가대비표!V83</f>
        <v>0</v>
      </c>
      <c r="J425" s="14">
        <f t="shared" si="79"/>
        <v>0</v>
      </c>
      <c r="K425" s="13">
        <f t="shared" si="80"/>
        <v>184508</v>
      </c>
      <c r="L425" s="14">
        <f t="shared" si="80"/>
        <v>4428.1000000000004</v>
      </c>
      <c r="M425" s="8" t="s">
        <v>1054</v>
      </c>
      <c r="N425" s="2" t="s">
        <v>1132</v>
      </c>
      <c r="O425" s="2" t="s">
        <v>1055</v>
      </c>
      <c r="P425" s="2" t="s">
        <v>64</v>
      </c>
      <c r="Q425" s="2" t="s">
        <v>64</v>
      </c>
      <c r="R425" s="2" t="s">
        <v>63</v>
      </c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2" t="s">
        <v>52</v>
      </c>
      <c r="AW425" s="2" t="s">
        <v>1139</v>
      </c>
      <c r="AX425" s="2" t="s">
        <v>52</v>
      </c>
      <c r="AY425" s="2" t="s">
        <v>52</v>
      </c>
    </row>
    <row r="426" spans="1:51" ht="30" customHeight="1">
      <c r="A426" s="8" t="s">
        <v>539</v>
      </c>
      <c r="B426" s="8" t="s">
        <v>540</v>
      </c>
      <c r="C426" s="8" t="s">
        <v>541</v>
      </c>
      <c r="D426" s="9">
        <v>4.0000000000000001E-3</v>
      </c>
      <c r="E426" s="13">
        <f>단가대비표!O73</f>
        <v>0</v>
      </c>
      <c r="F426" s="14">
        <f t="shared" si="77"/>
        <v>0</v>
      </c>
      <c r="G426" s="13">
        <f>단가대비표!P73</f>
        <v>125427</v>
      </c>
      <c r="H426" s="14">
        <f t="shared" si="78"/>
        <v>501.7</v>
      </c>
      <c r="I426" s="13">
        <f>단가대비표!V73</f>
        <v>0</v>
      </c>
      <c r="J426" s="14">
        <f t="shared" si="79"/>
        <v>0</v>
      </c>
      <c r="K426" s="13">
        <f t="shared" si="80"/>
        <v>125427</v>
      </c>
      <c r="L426" s="14">
        <f t="shared" si="80"/>
        <v>501.7</v>
      </c>
      <c r="M426" s="8" t="s">
        <v>542</v>
      </c>
      <c r="N426" s="2" t="s">
        <v>1132</v>
      </c>
      <c r="O426" s="2" t="s">
        <v>543</v>
      </c>
      <c r="P426" s="2" t="s">
        <v>64</v>
      </c>
      <c r="Q426" s="2" t="s">
        <v>64</v>
      </c>
      <c r="R426" s="2" t="s">
        <v>63</v>
      </c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2" t="s">
        <v>52</v>
      </c>
      <c r="AW426" s="2" t="s">
        <v>1140</v>
      </c>
      <c r="AX426" s="2" t="s">
        <v>52</v>
      </c>
      <c r="AY426" s="2" t="s">
        <v>52</v>
      </c>
    </row>
    <row r="427" spans="1:51" ht="30" customHeight="1">
      <c r="A427" s="8" t="s">
        <v>519</v>
      </c>
      <c r="B427" s="8" t="s">
        <v>52</v>
      </c>
      <c r="C427" s="8" t="s">
        <v>52</v>
      </c>
      <c r="D427" s="9"/>
      <c r="E427" s="13"/>
      <c r="F427" s="14">
        <f>TRUNC(SUMIF(N421:N426, N420, F421:F426),0)</f>
        <v>0</v>
      </c>
      <c r="G427" s="13"/>
      <c r="H427" s="14">
        <f>TRUNC(SUMIF(N421:N426, N420, H421:H426),0)</f>
        <v>14789</v>
      </c>
      <c r="I427" s="13"/>
      <c r="J427" s="14">
        <f>TRUNC(SUMIF(N421:N426, N420, J421:J426),0)</f>
        <v>0</v>
      </c>
      <c r="K427" s="13"/>
      <c r="L427" s="14">
        <f>F427+H427+J427</f>
        <v>14789</v>
      </c>
      <c r="M427" s="8" t="s">
        <v>52</v>
      </c>
      <c r="N427" s="2" t="s">
        <v>81</v>
      </c>
      <c r="O427" s="2" t="s">
        <v>81</v>
      </c>
      <c r="P427" s="2" t="s">
        <v>52</v>
      </c>
      <c r="Q427" s="2" t="s">
        <v>52</v>
      </c>
      <c r="R427" s="2" t="s">
        <v>52</v>
      </c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2" t="s">
        <v>52</v>
      </c>
      <c r="AW427" s="2" t="s">
        <v>52</v>
      </c>
      <c r="AX427" s="2" t="s">
        <v>52</v>
      </c>
      <c r="AY427" s="2" t="s">
        <v>52</v>
      </c>
    </row>
    <row r="428" spans="1:51" ht="30" customHeight="1">
      <c r="A428" s="9"/>
      <c r="B428" s="9"/>
      <c r="C428" s="9"/>
      <c r="D428" s="9"/>
      <c r="E428" s="13"/>
      <c r="F428" s="14"/>
      <c r="G428" s="13"/>
      <c r="H428" s="14"/>
      <c r="I428" s="13"/>
      <c r="J428" s="14"/>
      <c r="K428" s="13"/>
      <c r="L428" s="14"/>
      <c r="M428" s="9"/>
    </row>
    <row r="429" spans="1:51" ht="30" customHeight="1">
      <c r="A429" s="43" t="s">
        <v>1141</v>
      </c>
      <c r="B429" s="43"/>
      <c r="C429" s="43"/>
      <c r="D429" s="43"/>
      <c r="E429" s="44"/>
      <c r="F429" s="45"/>
      <c r="G429" s="44"/>
      <c r="H429" s="45"/>
      <c r="I429" s="44"/>
      <c r="J429" s="45"/>
      <c r="K429" s="44"/>
      <c r="L429" s="45"/>
      <c r="M429" s="43"/>
      <c r="N429" s="1" t="s">
        <v>893</v>
      </c>
    </row>
    <row r="430" spans="1:51" ht="30" customHeight="1">
      <c r="A430" s="8" t="s">
        <v>921</v>
      </c>
      <c r="B430" s="8" t="s">
        <v>738</v>
      </c>
      <c r="C430" s="8" t="s">
        <v>541</v>
      </c>
      <c r="D430" s="9">
        <v>1.4E-2</v>
      </c>
      <c r="E430" s="13">
        <f>단가대비표!O84</f>
        <v>0</v>
      </c>
      <c r="F430" s="14">
        <f>TRUNC(E430*D430,1)</f>
        <v>0</v>
      </c>
      <c r="G430" s="13">
        <f>단가대비표!P84</f>
        <v>189600</v>
      </c>
      <c r="H430" s="14">
        <f>TRUNC(G430*D430,1)</f>
        <v>2654.4</v>
      </c>
      <c r="I430" s="13">
        <f>단가대비표!V84</f>
        <v>0</v>
      </c>
      <c r="J430" s="14">
        <f>TRUNC(I430*D430,1)</f>
        <v>0</v>
      </c>
      <c r="K430" s="13">
        <f t="shared" ref="K430:L432" si="81">TRUNC(E430+G430+I430,1)</f>
        <v>189600</v>
      </c>
      <c r="L430" s="14">
        <f t="shared" si="81"/>
        <v>2654.4</v>
      </c>
      <c r="M430" s="8" t="s">
        <v>922</v>
      </c>
      <c r="N430" s="2" t="s">
        <v>893</v>
      </c>
      <c r="O430" s="2" t="s">
        <v>923</v>
      </c>
      <c r="P430" s="2" t="s">
        <v>64</v>
      </c>
      <c r="Q430" s="2" t="s">
        <v>64</v>
      </c>
      <c r="R430" s="2" t="s">
        <v>63</v>
      </c>
      <c r="S430" s="3"/>
      <c r="T430" s="3"/>
      <c r="U430" s="3"/>
      <c r="V430" s="3">
        <v>1</v>
      </c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2" t="s">
        <v>52</v>
      </c>
      <c r="AW430" s="2" t="s">
        <v>1143</v>
      </c>
      <c r="AX430" s="2" t="s">
        <v>52</v>
      </c>
      <c r="AY430" s="2" t="s">
        <v>52</v>
      </c>
    </row>
    <row r="431" spans="1:51" ht="30" customHeight="1">
      <c r="A431" s="8" t="s">
        <v>539</v>
      </c>
      <c r="B431" s="8" t="s">
        <v>540</v>
      </c>
      <c r="C431" s="8" t="s">
        <v>541</v>
      </c>
      <c r="D431" s="9">
        <v>3.0000000000000001E-3</v>
      </c>
      <c r="E431" s="13">
        <f>단가대비표!O73</f>
        <v>0</v>
      </c>
      <c r="F431" s="14">
        <f>TRUNC(E431*D431,1)</f>
        <v>0</v>
      </c>
      <c r="G431" s="13">
        <f>단가대비표!P73</f>
        <v>125427</v>
      </c>
      <c r="H431" s="14">
        <f>TRUNC(G431*D431,1)</f>
        <v>376.2</v>
      </c>
      <c r="I431" s="13">
        <f>단가대비표!V73</f>
        <v>0</v>
      </c>
      <c r="J431" s="14">
        <f>TRUNC(I431*D431,1)</f>
        <v>0</v>
      </c>
      <c r="K431" s="13">
        <f t="shared" si="81"/>
        <v>125427</v>
      </c>
      <c r="L431" s="14">
        <f t="shared" si="81"/>
        <v>376.2</v>
      </c>
      <c r="M431" s="8" t="s">
        <v>542</v>
      </c>
      <c r="N431" s="2" t="s">
        <v>893</v>
      </c>
      <c r="O431" s="2" t="s">
        <v>543</v>
      </c>
      <c r="P431" s="2" t="s">
        <v>64</v>
      </c>
      <c r="Q431" s="2" t="s">
        <v>64</v>
      </c>
      <c r="R431" s="2" t="s">
        <v>63</v>
      </c>
      <c r="S431" s="3"/>
      <c r="T431" s="3"/>
      <c r="U431" s="3"/>
      <c r="V431" s="3">
        <v>1</v>
      </c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2" t="s">
        <v>52</v>
      </c>
      <c r="AW431" s="2" t="s">
        <v>1144</v>
      </c>
      <c r="AX431" s="2" t="s">
        <v>52</v>
      </c>
      <c r="AY431" s="2" t="s">
        <v>52</v>
      </c>
    </row>
    <row r="432" spans="1:51" ht="30" customHeight="1">
      <c r="A432" s="8" t="s">
        <v>742</v>
      </c>
      <c r="B432" s="8" t="s">
        <v>743</v>
      </c>
      <c r="C432" s="8" t="s">
        <v>450</v>
      </c>
      <c r="D432" s="9">
        <v>1</v>
      </c>
      <c r="E432" s="13">
        <v>0</v>
      </c>
      <c r="F432" s="14">
        <f>TRUNC(E432*D432,1)</f>
        <v>0</v>
      </c>
      <c r="G432" s="13">
        <v>0</v>
      </c>
      <c r="H432" s="14">
        <f>TRUNC(G432*D432,1)</f>
        <v>0</v>
      </c>
      <c r="I432" s="13">
        <f>TRUNC(SUMIF(V430:V432, RIGHTB(O432, 1), H430:H432)*U432, 2)</f>
        <v>60.61</v>
      </c>
      <c r="J432" s="14">
        <f>TRUNC(I432*D432,1)</f>
        <v>60.6</v>
      </c>
      <c r="K432" s="13">
        <f t="shared" si="81"/>
        <v>60.6</v>
      </c>
      <c r="L432" s="14">
        <f t="shared" si="81"/>
        <v>60.6</v>
      </c>
      <c r="M432" s="8" t="s">
        <v>52</v>
      </c>
      <c r="N432" s="2" t="s">
        <v>893</v>
      </c>
      <c r="O432" s="2" t="s">
        <v>647</v>
      </c>
      <c r="P432" s="2" t="s">
        <v>64</v>
      </c>
      <c r="Q432" s="2" t="s">
        <v>64</v>
      </c>
      <c r="R432" s="2" t="s">
        <v>64</v>
      </c>
      <c r="S432" s="3">
        <v>1</v>
      </c>
      <c r="T432" s="3">
        <v>2</v>
      </c>
      <c r="U432" s="3">
        <v>0.02</v>
      </c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2" t="s">
        <v>52</v>
      </c>
      <c r="AW432" s="2" t="s">
        <v>1145</v>
      </c>
      <c r="AX432" s="2" t="s">
        <v>52</v>
      </c>
      <c r="AY432" s="2" t="s">
        <v>52</v>
      </c>
    </row>
    <row r="433" spans="1:51" ht="30" customHeight="1">
      <c r="A433" s="8" t="s">
        <v>519</v>
      </c>
      <c r="B433" s="8" t="s">
        <v>52</v>
      </c>
      <c r="C433" s="8" t="s">
        <v>52</v>
      </c>
      <c r="D433" s="9"/>
      <c r="E433" s="13"/>
      <c r="F433" s="14">
        <f>TRUNC(SUMIF(N430:N432, N429, F430:F432),0)</f>
        <v>0</v>
      </c>
      <c r="G433" s="13"/>
      <c r="H433" s="14">
        <f>TRUNC(SUMIF(N430:N432, N429, H430:H432),0)</f>
        <v>3030</v>
      </c>
      <c r="I433" s="13"/>
      <c r="J433" s="14">
        <f>TRUNC(SUMIF(N430:N432, N429, J430:J432),0)</f>
        <v>60</v>
      </c>
      <c r="K433" s="13"/>
      <c r="L433" s="14">
        <f>F433+H433+J433</f>
        <v>3090</v>
      </c>
      <c r="M433" s="8" t="s">
        <v>52</v>
      </c>
      <c r="N433" s="2" t="s">
        <v>81</v>
      </c>
      <c r="O433" s="2" t="s">
        <v>81</v>
      </c>
      <c r="P433" s="2" t="s">
        <v>52</v>
      </c>
      <c r="Q433" s="2" t="s">
        <v>52</v>
      </c>
      <c r="R433" s="2" t="s">
        <v>52</v>
      </c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2" t="s">
        <v>52</v>
      </c>
      <c r="AW433" s="2" t="s">
        <v>52</v>
      </c>
      <c r="AX433" s="2" t="s">
        <v>52</v>
      </c>
      <c r="AY433" s="2" t="s">
        <v>52</v>
      </c>
    </row>
    <row r="434" spans="1:51" ht="30" customHeight="1">
      <c r="A434" s="9"/>
      <c r="B434" s="9"/>
      <c r="C434" s="9"/>
      <c r="D434" s="9"/>
      <c r="E434" s="13"/>
      <c r="F434" s="14"/>
      <c r="G434" s="13"/>
      <c r="H434" s="14"/>
      <c r="I434" s="13"/>
      <c r="J434" s="14"/>
      <c r="K434" s="13"/>
      <c r="L434" s="14"/>
      <c r="M434" s="9"/>
    </row>
    <row r="435" spans="1:51" ht="30" customHeight="1">
      <c r="A435" s="43" t="s">
        <v>1146</v>
      </c>
      <c r="B435" s="43"/>
      <c r="C435" s="43"/>
      <c r="D435" s="43"/>
      <c r="E435" s="44"/>
      <c r="F435" s="45"/>
      <c r="G435" s="44"/>
      <c r="H435" s="45"/>
      <c r="I435" s="44"/>
      <c r="J435" s="45"/>
      <c r="K435" s="44"/>
      <c r="L435" s="45"/>
      <c r="M435" s="43"/>
      <c r="N435" s="1" t="s">
        <v>936</v>
      </c>
    </row>
    <row r="436" spans="1:51" ht="30" customHeight="1">
      <c r="A436" s="8" t="s">
        <v>539</v>
      </c>
      <c r="B436" s="8" t="s">
        <v>540</v>
      </c>
      <c r="C436" s="8" t="s">
        <v>541</v>
      </c>
      <c r="D436" s="9">
        <v>0.03</v>
      </c>
      <c r="E436" s="13">
        <f>단가대비표!O73</f>
        <v>0</v>
      </c>
      <c r="F436" s="14">
        <f>TRUNC(E436*D436,1)</f>
        <v>0</v>
      </c>
      <c r="G436" s="13">
        <f>단가대비표!P73</f>
        <v>125427</v>
      </c>
      <c r="H436" s="14">
        <f>TRUNC(G436*D436,1)</f>
        <v>3762.8</v>
      </c>
      <c r="I436" s="13">
        <f>단가대비표!V73</f>
        <v>0</v>
      </c>
      <c r="J436" s="14">
        <f>TRUNC(I436*D436,1)</f>
        <v>0</v>
      </c>
      <c r="K436" s="13">
        <f>TRUNC(E436+G436+I436,1)</f>
        <v>125427</v>
      </c>
      <c r="L436" s="14">
        <f>TRUNC(F436+H436+J436,1)</f>
        <v>3762.8</v>
      </c>
      <c r="M436" s="8" t="s">
        <v>542</v>
      </c>
      <c r="N436" s="2" t="s">
        <v>936</v>
      </c>
      <c r="O436" s="2" t="s">
        <v>543</v>
      </c>
      <c r="P436" s="2" t="s">
        <v>64</v>
      </c>
      <c r="Q436" s="2" t="s">
        <v>64</v>
      </c>
      <c r="R436" s="2" t="s">
        <v>63</v>
      </c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2" t="s">
        <v>52</v>
      </c>
      <c r="AW436" s="2" t="s">
        <v>1148</v>
      </c>
      <c r="AX436" s="2" t="s">
        <v>52</v>
      </c>
      <c r="AY436" s="2" t="s">
        <v>52</v>
      </c>
    </row>
    <row r="437" spans="1:51" ht="30" customHeight="1">
      <c r="A437" s="8" t="s">
        <v>519</v>
      </c>
      <c r="B437" s="8" t="s">
        <v>52</v>
      </c>
      <c r="C437" s="8" t="s">
        <v>52</v>
      </c>
      <c r="D437" s="9"/>
      <c r="E437" s="13"/>
      <c r="F437" s="14">
        <f>TRUNC(SUMIF(N436:N436, N435, F436:F436),0)</f>
        <v>0</v>
      </c>
      <c r="G437" s="13"/>
      <c r="H437" s="14">
        <f>TRUNC(SUMIF(N436:N436, N435, H436:H436),0)</f>
        <v>3762</v>
      </c>
      <c r="I437" s="13"/>
      <c r="J437" s="14">
        <f>TRUNC(SUMIF(N436:N436, N435, J436:J436),0)</f>
        <v>0</v>
      </c>
      <c r="K437" s="13"/>
      <c r="L437" s="14">
        <f>F437+H437+J437</f>
        <v>3762</v>
      </c>
      <c r="M437" s="8" t="s">
        <v>52</v>
      </c>
      <c r="N437" s="2" t="s">
        <v>81</v>
      </c>
      <c r="O437" s="2" t="s">
        <v>81</v>
      </c>
      <c r="P437" s="2" t="s">
        <v>52</v>
      </c>
      <c r="Q437" s="2" t="s">
        <v>52</v>
      </c>
      <c r="R437" s="2" t="s">
        <v>52</v>
      </c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2" t="s">
        <v>52</v>
      </c>
      <c r="AW437" s="2" t="s">
        <v>52</v>
      </c>
      <c r="AX437" s="2" t="s">
        <v>52</v>
      </c>
      <c r="AY437" s="2" t="s">
        <v>52</v>
      </c>
    </row>
  </sheetData>
  <mergeCells count="114">
    <mergeCell ref="A429:M429"/>
    <mergeCell ref="A435:M435"/>
    <mergeCell ref="A392:M392"/>
    <mergeCell ref="A398:M398"/>
    <mergeCell ref="A404:M404"/>
    <mergeCell ref="A409:M409"/>
    <mergeCell ref="A414:M414"/>
    <mergeCell ref="A420:M420"/>
    <mergeCell ref="A358:M358"/>
    <mergeCell ref="A364:M364"/>
    <mergeCell ref="A370:M370"/>
    <mergeCell ref="A376:M376"/>
    <mergeCell ref="A382:M382"/>
    <mergeCell ref="A388:M388"/>
    <mergeCell ref="A325:M325"/>
    <mergeCell ref="A330:M330"/>
    <mergeCell ref="A334:M334"/>
    <mergeCell ref="A340:M340"/>
    <mergeCell ref="A345:M345"/>
    <mergeCell ref="A351:M351"/>
    <mergeCell ref="A278:M278"/>
    <mergeCell ref="A284:M284"/>
    <mergeCell ref="A289:M289"/>
    <mergeCell ref="A294:M294"/>
    <mergeCell ref="A307:M307"/>
    <mergeCell ref="A320:M320"/>
    <mergeCell ref="A242:M242"/>
    <mergeCell ref="A248:M248"/>
    <mergeCell ref="A255:M255"/>
    <mergeCell ref="A262:M262"/>
    <mergeCell ref="A266:M266"/>
    <mergeCell ref="A272:M272"/>
    <mergeCell ref="A208:M208"/>
    <mergeCell ref="A214:M214"/>
    <mergeCell ref="A219:M219"/>
    <mergeCell ref="A223:M223"/>
    <mergeCell ref="A231:M231"/>
    <mergeCell ref="A238:M238"/>
    <mergeCell ref="A173:M173"/>
    <mergeCell ref="A177:M177"/>
    <mergeCell ref="A181:M181"/>
    <mergeCell ref="A185:M185"/>
    <mergeCell ref="A189:M189"/>
    <mergeCell ref="A202:M202"/>
    <mergeCell ref="A139:M139"/>
    <mergeCell ref="A145:M145"/>
    <mergeCell ref="A153:M153"/>
    <mergeCell ref="A159:M159"/>
    <mergeCell ref="A164:M164"/>
    <mergeCell ref="A169:M169"/>
    <mergeCell ref="A107:M107"/>
    <mergeCell ref="A113:M113"/>
    <mergeCell ref="A119:M119"/>
    <mergeCell ref="A124:M124"/>
    <mergeCell ref="A129:M129"/>
    <mergeCell ref="A134:M134"/>
    <mergeCell ref="A57:M57"/>
    <mergeCell ref="A66:M66"/>
    <mergeCell ref="A75:M75"/>
    <mergeCell ref="A84:M84"/>
    <mergeCell ref="A95:M95"/>
    <mergeCell ref="A101:M101"/>
    <mergeCell ref="A4:M4"/>
    <mergeCell ref="A17:M17"/>
    <mergeCell ref="A31:M31"/>
    <mergeCell ref="A35:M35"/>
    <mergeCell ref="A39:M39"/>
    <mergeCell ref="A48:M48"/>
    <mergeCell ref="AR2:AR3"/>
    <mergeCell ref="AS2:AS3"/>
    <mergeCell ref="AT2:AT3"/>
    <mergeCell ref="AF2:AF3"/>
    <mergeCell ref="AG2:AG3"/>
    <mergeCell ref="AH2:AH3"/>
    <mergeCell ref="AI2:AI3"/>
    <mergeCell ref="AJ2:AJ3"/>
    <mergeCell ref="AK2:AK3"/>
    <mergeCell ref="Z2:Z3"/>
    <mergeCell ref="AA2:AA3"/>
    <mergeCell ref="AB2:AB3"/>
    <mergeCell ref="AC2:AC3"/>
    <mergeCell ref="AD2:AD3"/>
    <mergeCell ref="AE2:AE3"/>
    <mergeCell ref="T2:T3"/>
    <mergeCell ref="U2:U3"/>
    <mergeCell ref="V2:V3"/>
    <mergeCell ref="AU2:AU3"/>
    <mergeCell ref="AV2:AV3"/>
    <mergeCell ref="AW2:AW3"/>
    <mergeCell ref="AL2:AL3"/>
    <mergeCell ref="AM2:AM3"/>
    <mergeCell ref="AN2:AN3"/>
    <mergeCell ref="AO2:AO3"/>
    <mergeCell ref="AP2:AP3"/>
    <mergeCell ref="AQ2:AQ3"/>
    <mergeCell ref="W2:W3"/>
    <mergeCell ref="X2:X3"/>
    <mergeCell ref="Y2:Y3"/>
    <mergeCell ref="N2:N3"/>
    <mergeCell ref="O2:O3"/>
    <mergeCell ref="P2:P3"/>
    <mergeCell ref="Q2:Q3"/>
    <mergeCell ref="R2:R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8740157480314965" right="0" top="0.39370078740157483" bottom="0.39370078740157483" header="0" footer="0"/>
  <pageSetup paperSize="9" scale="6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13"/>
  <sheetViews>
    <sheetView topLeftCell="B28" workbookViewId="0">
      <selection activeCell="B17" sqref="B17"/>
    </sheetView>
  </sheetViews>
  <sheetFormatPr defaultRowHeight="16.5"/>
  <cols>
    <col min="1" max="1" width="21.625" hidden="1" customWidth="1"/>
    <col min="2" max="2" width="30.5" bestFit="1" customWidth="1"/>
    <col min="3" max="3" width="33.875" bestFit="1" customWidth="1"/>
    <col min="4" max="4" width="5.5" bestFit="1" customWidth="1"/>
    <col min="5" max="5" width="11.625" bestFit="1" customWidth="1"/>
    <col min="6" max="6" width="6.625" bestFit="1" customWidth="1"/>
    <col min="7" max="7" width="11.625" bestFit="1" customWidth="1"/>
    <col min="8" max="8" width="6.625" bestFit="1" customWidth="1"/>
    <col min="9" max="9" width="13.875" bestFit="1" customWidth="1"/>
    <col min="10" max="10" width="6.625" bestFit="1" customWidth="1"/>
    <col min="11" max="11" width="11.625" bestFit="1" customWidth="1"/>
    <col min="12" max="12" width="8.5" bestFit="1" customWidth="1"/>
    <col min="13" max="13" width="13.875" bestFit="1" customWidth="1"/>
    <col min="14" max="14" width="6.625" bestFit="1" customWidth="1"/>
    <col min="15" max="15" width="13.875" bestFit="1" customWidth="1"/>
    <col min="16" max="16" width="11.625" bestFit="1" customWidth="1"/>
    <col min="17" max="17" width="11.25" bestFit="1" customWidth="1"/>
    <col min="18" max="19" width="9.25" bestFit="1" customWidth="1"/>
    <col min="20" max="20" width="10.375" bestFit="1" customWidth="1"/>
    <col min="21" max="22" width="11.625" bestFit="1" customWidth="1"/>
    <col min="23" max="23" width="8.5" bestFit="1" customWidth="1"/>
    <col min="24" max="24" width="11.62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>
      <c r="A1" s="38" t="s">
        <v>1149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</row>
    <row r="2" spans="1:28" ht="30" customHeight="1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</row>
    <row r="3" spans="1:28" ht="30" customHeight="1">
      <c r="A3" s="40" t="s">
        <v>455</v>
      </c>
      <c r="B3" s="40" t="s">
        <v>2</v>
      </c>
      <c r="C3" s="40" t="s">
        <v>1150</v>
      </c>
      <c r="D3" s="40" t="s">
        <v>4</v>
      </c>
      <c r="E3" s="40" t="s">
        <v>6</v>
      </c>
      <c r="F3" s="40"/>
      <c r="G3" s="40"/>
      <c r="H3" s="40"/>
      <c r="I3" s="40"/>
      <c r="J3" s="40"/>
      <c r="K3" s="40"/>
      <c r="L3" s="40"/>
      <c r="M3" s="40"/>
      <c r="N3" s="40"/>
      <c r="O3" s="40"/>
      <c r="P3" s="40" t="s">
        <v>457</v>
      </c>
      <c r="Q3" s="40" t="s">
        <v>458</v>
      </c>
      <c r="R3" s="40"/>
      <c r="S3" s="40"/>
      <c r="T3" s="40"/>
      <c r="U3" s="40"/>
      <c r="V3" s="40"/>
      <c r="W3" s="40" t="s">
        <v>460</v>
      </c>
      <c r="X3" s="40" t="s">
        <v>12</v>
      </c>
      <c r="Y3" s="42" t="s">
        <v>1158</v>
      </c>
      <c r="Z3" s="42" t="s">
        <v>1159</v>
      </c>
      <c r="AA3" s="42" t="s">
        <v>1160</v>
      </c>
      <c r="AB3" s="42" t="s">
        <v>48</v>
      </c>
    </row>
    <row r="4" spans="1:28" ht="30" customHeight="1">
      <c r="A4" s="40"/>
      <c r="B4" s="40"/>
      <c r="C4" s="40"/>
      <c r="D4" s="40"/>
      <c r="E4" s="4" t="s">
        <v>1151</v>
      </c>
      <c r="F4" s="4" t="s">
        <v>1152</v>
      </c>
      <c r="G4" s="4" t="s">
        <v>1153</v>
      </c>
      <c r="H4" s="4" t="s">
        <v>1152</v>
      </c>
      <c r="I4" s="4" t="s">
        <v>1154</v>
      </c>
      <c r="J4" s="4" t="s">
        <v>1152</v>
      </c>
      <c r="K4" s="4" t="s">
        <v>1155</v>
      </c>
      <c r="L4" s="4" t="s">
        <v>1152</v>
      </c>
      <c r="M4" s="4" t="s">
        <v>1156</v>
      </c>
      <c r="N4" s="4" t="s">
        <v>1152</v>
      </c>
      <c r="O4" s="4" t="s">
        <v>1157</v>
      </c>
      <c r="P4" s="40"/>
      <c r="Q4" s="4" t="s">
        <v>1151</v>
      </c>
      <c r="R4" s="4" t="s">
        <v>1153</v>
      </c>
      <c r="S4" s="4" t="s">
        <v>1154</v>
      </c>
      <c r="T4" s="4" t="s">
        <v>1155</v>
      </c>
      <c r="U4" s="4" t="s">
        <v>1156</v>
      </c>
      <c r="V4" s="4" t="s">
        <v>1157</v>
      </c>
      <c r="W4" s="40"/>
      <c r="X4" s="40"/>
      <c r="Y4" s="42"/>
      <c r="Z4" s="42"/>
      <c r="AA4" s="42"/>
      <c r="AB4" s="42"/>
    </row>
    <row r="5" spans="1:28" ht="30" customHeight="1">
      <c r="A5" s="8" t="s">
        <v>1038</v>
      </c>
      <c r="B5" s="8" t="s">
        <v>977</v>
      </c>
      <c r="C5" s="8" t="s">
        <v>978</v>
      </c>
      <c r="D5" s="15" t="s">
        <v>60</v>
      </c>
      <c r="E5" s="16">
        <v>0</v>
      </c>
      <c r="F5" s="8" t="s">
        <v>52</v>
      </c>
      <c r="G5" s="16">
        <v>0</v>
      </c>
      <c r="H5" s="8" t="s">
        <v>52</v>
      </c>
      <c r="I5" s="16">
        <v>0</v>
      </c>
      <c r="J5" s="8" t="s">
        <v>52</v>
      </c>
      <c r="K5" s="16">
        <v>0</v>
      </c>
      <c r="L5" s="8" t="s">
        <v>52</v>
      </c>
      <c r="M5" s="16">
        <v>0</v>
      </c>
      <c r="N5" s="8" t="s">
        <v>52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583</v>
      </c>
      <c r="V5" s="16">
        <f>SMALL(Q5:U5,COUNTIF(Q5:U5,0)+1)</f>
        <v>583</v>
      </c>
      <c r="W5" s="8" t="s">
        <v>1037</v>
      </c>
      <c r="X5" s="8" t="s">
        <v>1161</v>
      </c>
      <c r="Y5" s="2" t="s">
        <v>52</v>
      </c>
      <c r="Z5" s="2" t="s">
        <v>52</v>
      </c>
      <c r="AA5" s="17"/>
      <c r="AB5" s="2" t="s">
        <v>52</v>
      </c>
    </row>
    <row r="6" spans="1:28" ht="30" customHeight="1">
      <c r="A6" s="8" t="s">
        <v>883</v>
      </c>
      <c r="B6" s="8" t="s">
        <v>880</v>
      </c>
      <c r="C6" s="8" t="s">
        <v>881</v>
      </c>
      <c r="D6" s="15" t="s">
        <v>71</v>
      </c>
      <c r="E6" s="16">
        <v>3811</v>
      </c>
      <c r="F6" s="8" t="s">
        <v>52</v>
      </c>
      <c r="G6" s="16">
        <v>4703.03</v>
      </c>
      <c r="H6" s="8" t="s">
        <v>1162</v>
      </c>
      <c r="I6" s="16">
        <v>3997.58</v>
      </c>
      <c r="J6" s="8" t="s">
        <v>1163</v>
      </c>
      <c r="K6" s="16">
        <v>0</v>
      </c>
      <c r="L6" s="8" t="s">
        <v>52</v>
      </c>
      <c r="M6" s="16">
        <v>0</v>
      </c>
      <c r="N6" s="8" t="s">
        <v>52</v>
      </c>
      <c r="O6" s="16">
        <f t="shared" ref="O6:O37" si="0">SMALL(E6:M6,COUNTIF(E6:M6,0)+1)</f>
        <v>3811</v>
      </c>
      <c r="P6" s="16">
        <v>0</v>
      </c>
      <c r="Q6" s="16">
        <v>0</v>
      </c>
      <c r="R6" s="16">
        <v>0</v>
      </c>
      <c r="S6" s="16">
        <v>0</v>
      </c>
      <c r="T6" s="16">
        <v>0</v>
      </c>
      <c r="U6" s="16">
        <v>0</v>
      </c>
      <c r="V6" s="16">
        <v>0</v>
      </c>
      <c r="W6" s="8" t="s">
        <v>882</v>
      </c>
      <c r="X6" s="8" t="s">
        <v>52</v>
      </c>
      <c r="Y6" s="2" t="s">
        <v>52</v>
      </c>
      <c r="Z6" s="2" t="s">
        <v>52</v>
      </c>
      <c r="AA6" s="17"/>
      <c r="AB6" s="2" t="s">
        <v>52</v>
      </c>
    </row>
    <row r="7" spans="1:28" ht="30" customHeight="1">
      <c r="A7" s="8" t="s">
        <v>566</v>
      </c>
      <c r="B7" s="8" t="s">
        <v>563</v>
      </c>
      <c r="C7" s="8" t="s">
        <v>564</v>
      </c>
      <c r="D7" s="15" t="s">
        <v>550</v>
      </c>
      <c r="E7" s="16">
        <v>340</v>
      </c>
      <c r="F7" s="8" t="s">
        <v>52</v>
      </c>
      <c r="G7" s="16">
        <v>0</v>
      </c>
      <c r="H7" s="8" t="s">
        <v>1164</v>
      </c>
      <c r="I7" s="16">
        <v>0</v>
      </c>
      <c r="J7" s="8" t="s">
        <v>1165</v>
      </c>
      <c r="K7" s="16">
        <v>0</v>
      </c>
      <c r="L7" s="8" t="s">
        <v>52</v>
      </c>
      <c r="M7" s="16">
        <v>0</v>
      </c>
      <c r="N7" s="8" t="s">
        <v>52</v>
      </c>
      <c r="O7" s="16">
        <f t="shared" si="0"/>
        <v>340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8" t="s">
        <v>565</v>
      </c>
      <c r="X7" s="8" t="s">
        <v>1166</v>
      </c>
      <c r="Y7" s="2" t="s">
        <v>52</v>
      </c>
      <c r="Z7" s="2" t="s">
        <v>52</v>
      </c>
      <c r="AA7" s="17"/>
      <c r="AB7" s="2" t="s">
        <v>52</v>
      </c>
    </row>
    <row r="8" spans="1:28" ht="30" customHeight="1">
      <c r="A8" s="8" t="s">
        <v>970</v>
      </c>
      <c r="B8" s="8" t="s">
        <v>967</v>
      </c>
      <c r="C8" s="8" t="s">
        <v>968</v>
      </c>
      <c r="D8" s="15" t="s">
        <v>749</v>
      </c>
      <c r="E8" s="16">
        <v>2.2200000000000002</v>
      </c>
      <c r="F8" s="8" t="s">
        <v>52</v>
      </c>
      <c r="G8" s="16">
        <v>2.7</v>
      </c>
      <c r="H8" s="8" t="s">
        <v>1167</v>
      </c>
      <c r="I8" s="16">
        <v>2.5</v>
      </c>
      <c r="J8" s="8" t="s">
        <v>1168</v>
      </c>
      <c r="K8" s="16">
        <v>0</v>
      </c>
      <c r="L8" s="8" t="s">
        <v>52</v>
      </c>
      <c r="M8" s="16">
        <v>0</v>
      </c>
      <c r="N8" s="8" t="s">
        <v>52</v>
      </c>
      <c r="O8" s="16">
        <f t="shared" si="0"/>
        <v>2.2200000000000002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8" t="s">
        <v>969</v>
      </c>
      <c r="X8" s="8" t="s">
        <v>1169</v>
      </c>
      <c r="Y8" s="2" t="s">
        <v>52</v>
      </c>
      <c r="Z8" s="2" t="s">
        <v>52</v>
      </c>
      <c r="AA8" s="17"/>
      <c r="AB8" s="2" t="s">
        <v>52</v>
      </c>
    </row>
    <row r="9" spans="1:28" ht="30" customHeight="1">
      <c r="A9" s="8" t="s">
        <v>975</v>
      </c>
      <c r="B9" s="8" t="s">
        <v>972</v>
      </c>
      <c r="C9" s="8" t="s">
        <v>973</v>
      </c>
      <c r="D9" s="15" t="s">
        <v>550</v>
      </c>
      <c r="E9" s="16">
        <v>10652</v>
      </c>
      <c r="F9" s="8" t="s">
        <v>52</v>
      </c>
      <c r="G9" s="16">
        <v>13200</v>
      </c>
      <c r="H9" s="8" t="s">
        <v>1167</v>
      </c>
      <c r="I9" s="16">
        <v>13000</v>
      </c>
      <c r="J9" s="8" t="s">
        <v>1168</v>
      </c>
      <c r="K9" s="16">
        <v>0</v>
      </c>
      <c r="L9" s="8" t="s">
        <v>52</v>
      </c>
      <c r="M9" s="16">
        <v>0</v>
      </c>
      <c r="N9" s="8" t="s">
        <v>52</v>
      </c>
      <c r="O9" s="16">
        <f t="shared" si="0"/>
        <v>10652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8" t="s">
        <v>974</v>
      </c>
      <c r="X9" s="8" t="s">
        <v>52</v>
      </c>
      <c r="Y9" s="2" t="s">
        <v>52</v>
      </c>
      <c r="Z9" s="2" t="s">
        <v>52</v>
      </c>
      <c r="AA9" s="17"/>
      <c r="AB9" s="2" t="s">
        <v>52</v>
      </c>
    </row>
    <row r="10" spans="1:28" ht="30" customHeight="1">
      <c r="A10" s="8" t="s">
        <v>965</v>
      </c>
      <c r="B10" s="8" t="s">
        <v>962</v>
      </c>
      <c r="C10" s="8" t="s">
        <v>963</v>
      </c>
      <c r="D10" s="15" t="s">
        <v>550</v>
      </c>
      <c r="E10" s="16">
        <v>0</v>
      </c>
      <c r="F10" s="8" t="s">
        <v>52</v>
      </c>
      <c r="G10" s="16">
        <v>2290</v>
      </c>
      <c r="H10" s="8" t="s">
        <v>1170</v>
      </c>
      <c r="I10" s="16">
        <v>2390</v>
      </c>
      <c r="J10" s="8" t="s">
        <v>1171</v>
      </c>
      <c r="K10" s="16">
        <v>0</v>
      </c>
      <c r="L10" s="8" t="s">
        <v>52</v>
      </c>
      <c r="M10" s="16">
        <v>0</v>
      </c>
      <c r="N10" s="8" t="s">
        <v>52</v>
      </c>
      <c r="O10" s="16">
        <f t="shared" si="0"/>
        <v>2290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8" t="s">
        <v>964</v>
      </c>
      <c r="X10" s="8" t="s">
        <v>52</v>
      </c>
      <c r="Y10" s="2" t="s">
        <v>52</v>
      </c>
      <c r="Z10" s="2" t="s">
        <v>52</v>
      </c>
      <c r="AA10" s="17"/>
      <c r="AB10" s="2" t="s">
        <v>52</v>
      </c>
    </row>
    <row r="11" spans="1:28" ht="30" customHeight="1">
      <c r="A11" s="8" t="s">
        <v>552</v>
      </c>
      <c r="B11" s="8" t="s">
        <v>548</v>
      </c>
      <c r="C11" s="8" t="s">
        <v>549</v>
      </c>
      <c r="D11" s="15" t="s">
        <v>550</v>
      </c>
      <c r="E11" s="16">
        <v>728</v>
      </c>
      <c r="F11" s="8" t="s">
        <v>52</v>
      </c>
      <c r="G11" s="16">
        <v>810</v>
      </c>
      <c r="H11" s="8" t="s">
        <v>1172</v>
      </c>
      <c r="I11" s="16">
        <v>772</v>
      </c>
      <c r="J11" s="8" t="s">
        <v>1173</v>
      </c>
      <c r="K11" s="16">
        <v>0</v>
      </c>
      <c r="L11" s="8" t="s">
        <v>52</v>
      </c>
      <c r="M11" s="16">
        <v>0</v>
      </c>
      <c r="N11" s="8" t="s">
        <v>52</v>
      </c>
      <c r="O11" s="16">
        <f t="shared" si="0"/>
        <v>728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8" t="s">
        <v>551</v>
      </c>
      <c r="X11" s="8" t="s">
        <v>52</v>
      </c>
      <c r="Y11" s="2" t="s">
        <v>52</v>
      </c>
      <c r="Z11" s="2" t="s">
        <v>52</v>
      </c>
      <c r="AA11" s="17"/>
      <c r="AB11" s="2" t="s">
        <v>52</v>
      </c>
    </row>
    <row r="12" spans="1:28" ht="30" customHeight="1">
      <c r="A12" s="8" t="s">
        <v>581</v>
      </c>
      <c r="B12" s="8" t="s">
        <v>548</v>
      </c>
      <c r="C12" s="8" t="s">
        <v>579</v>
      </c>
      <c r="D12" s="15" t="s">
        <v>550</v>
      </c>
      <c r="E12" s="16">
        <v>728</v>
      </c>
      <c r="F12" s="8" t="s">
        <v>52</v>
      </c>
      <c r="G12" s="16">
        <v>810</v>
      </c>
      <c r="H12" s="8" t="s">
        <v>1172</v>
      </c>
      <c r="I12" s="16">
        <v>772</v>
      </c>
      <c r="J12" s="8" t="s">
        <v>1173</v>
      </c>
      <c r="K12" s="16">
        <v>0</v>
      </c>
      <c r="L12" s="8" t="s">
        <v>52</v>
      </c>
      <c r="M12" s="16">
        <v>0</v>
      </c>
      <c r="N12" s="8" t="s">
        <v>52</v>
      </c>
      <c r="O12" s="16">
        <f t="shared" si="0"/>
        <v>728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8" t="s">
        <v>580</v>
      </c>
      <c r="X12" s="8" t="s">
        <v>52</v>
      </c>
      <c r="Y12" s="2" t="s">
        <v>52</v>
      </c>
      <c r="Z12" s="2" t="s">
        <v>52</v>
      </c>
      <c r="AA12" s="17"/>
      <c r="AB12" s="2" t="s">
        <v>52</v>
      </c>
    </row>
    <row r="13" spans="1:28" ht="30" customHeight="1">
      <c r="A13" s="8" t="s">
        <v>617</v>
      </c>
      <c r="B13" s="8" t="s">
        <v>614</v>
      </c>
      <c r="C13" s="8" t="s">
        <v>615</v>
      </c>
      <c r="D13" s="15" t="s">
        <v>550</v>
      </c>
      <c r="E13" s="16">
        <v>0</v>
      </c>
      <c r="F13" s="8" t="s">
        <v>52</v>
      </c>
      <c r="G13" s="16">
        <v>901.6</v>
      </c>
      <c r="H13" s="8" t="s">
        <v>1174</v>
      </c>
      <c r="I13" s="16">
        <v>841.54</v>
      </c>
      <c r="J13" s="8" t="s">
        <v>1175</v>
      </c>
      <c r="K13" s="16">
        <v>0</v>
      </c>
      <c r="L13" s="8" t="s">
        <v>52</v>
      </c>
      <c r="M13" s="16">
        <v>0</v>
      </c>
      <c r="N13" s="8" t="s">
        <v>52</v>
      </c>
      <c r="O13" s="16">
        <f t="shared" si="0"/>
        <v>841.54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8" t="s">
        <v>616</v>
      </c>
      <c r="X13" s="8" t="s">
        <v>52</v>
      </c>
      <c r="Y13" s="2" t="s">
        <v>52</v>
      </c>
      <c r="Z13" s="2" t="s">
        <v>52</v>
      </c>
      <c r="AA13" s="17"/>
      <c r="AB13" s="2" t="s">
        <v>52</v>
      </c>
    </row>
    <row r="14" spans="1:28" ht="30" customHeight="1">
      <c r="A14" s="8" t="s">
        <v>863</v>
      </c>
      <c r="B14" s="8" t="s">
        <v>859</v>
      </c>
      <c r="C14" s="8" t="s">
        <v>860</v>
      </c>
      <c r="D14" s="15" t="s">
        <v>861</v>
      </c>
      <c r="E14" s="16">
        <v>4433</v>
      </c>
      <c r="F14" s="8" t="s">
        <v>52</v>
      </c>
      <c r="G14" s="16">
        <v>0</v>
      </c>
      <c r="H14" s="8" t="s">
        <v>52</v>
      </c>
      <c r="I14" s="16">
        <v>0</v>
      </c>
      <c r="J14" s="8" t="s">
        <v>52</v>
      </c>
      <c r="K14" s="16">
        <v>0</v>
      </c>
      <c r="L14" s="8" t="s">
        <v>52</v>
      </c>
      <c r="M14" s="16">
        <v>0</v>
      </c>
      <c r="N14" s="8" t="s">
        <v>52</v>
      </c>
      <c r="O14" s="16">
        <f t="shared" si="0"/>
        <v>4433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8" t="s">
        <v>862</v>
      </c>
      <c r="X14" s="8" t="s">
        <v>52</v>
      </c>
      <c r="Y14" s="2" t="s">
        <v>52</v>
      </c>
      <c r="Z14" s="2" t="s">
        <v>52</v>
      </c>
      <c r="AA14" s="17"/>
      <c r="AB14" s="2" t="s">
        <v>52</v>
      </c>
    </row>
    <row r="15" spans="1:28" ht="30" customHeight="1">
      <c r="A15" s="8" t="s">
        <v>919</v>
      </c>
      <c r="B15" s="21" t="s">
        <v>1341</v>
      </c>
      <c r="C15" s="21" t="s">
        <v>1334</v>
      </c>
      <c r="D15" s="15" t="s">
        <v>71</v>
      </c>
      <c r="E15" s="16">
        <v>0</v>
      </c>
      <c r="F15" s="8" t="s">
        <v>52</v>
      </c>
      <c r="G15" s="16">
        <v>4688.88</v>
      </c>
      <c r="H15" s="8">
        <v>87</v>
      </c>
      <c r="I15" s="16">
        <v>6541.22</v>
      </c>
      <c r="J15" s="8" t="s">
        <v>1176</v>
      </c>
      <c r="K15" s="16">
        <v>0</v>
      </c>
      <c r="L15" s="8" t="s">
        <v>52</v>
      </c>
      <c r="M15" s="16">
        <v>0</v>
      </c>
      <c r="N15" s="8" t="s">
        <v>52</v>
      </c>
      <c r="O15" s="16">
        <v>4688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8" t="s">
        <v>918</v>
      </c>
      <c r="X15" s="8" t="s">
        <v>52</v>
      </c>
      <c r="Y15" s="2" t="s">
        <v>52</v>
      </c>
      <c r="Z15" s="2" t="s">
        <v>52</v>
      </c>
      <c r="AA15" s="17"/>
      <c r="AB15" s="2" t="s">
        <v>52</v>
      </c>
    </row>
    <row r="16" spans="1:28" ht="30" customHeight="1">
      <c r="A16" s="8" t="s">
        <v>910</v>
      </c>
      <c r="B16" s="8" t="s">
        <v>907</v>
      </c>
      <c r="C16" s="8" t="s">
        <v>908</v>
      </c>
      <c r="D16" s="15" t="s">
        <v>71</v>
      </c>
      <c r="E16" s="16">
        <v>0</v>
      </c>
      <c r="F16" s="8" t="s">
        <v>52</v>
      </c>
      <c r="G16" s="16">
        <v>11000</v>
      </c>
      <c r="H16" s="8" t="s">
        <v>1177</v>
      </c>
      <c r="I16" s="16">
        <v>0</v>
      </c>
      <c r="J16" s="8" t="s">
        <v>52</v>
      </c>
      <c r="K16" s="16">
        <v>0</v>
      </c>
      <c r="L16" s="8" t="s">
        <v>52</v>
      </c>
      <c r="M16" s="16">
        <v>0</v>
      </c>
      <c r="N16" s="8" t="s">
        <v>52</v>
      </c>
      <c r="O16" s="16">
        <f t="shared" si="0"/>
        <v>11000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8" t="s">
        <v>909</v>
      </c>
      <c r="X16" s="8" t="s">
        <v>52</v>
      </c>
      <c r="Y16" s="2" t="s">
        <v>52</v>
      </c>
      <c r="Z16" s="2" t="s">
        <v>52</v>
      </c>
      <c r="AA16" s="17"/>
      <c r="AB16" s="2" t="s">
        <v>52</v>
      </c>
    </row>
    <row r="17" spans="1:28" ht="30" customHeight="1">
      <c r="A17" s="8" t="s">
        <v>638</v>
      </c>
      <c r="B17" s="8" t="s">
        <v>635</v>
      </c>
      <c r="C17" s="8" t="s">
        <v>1332</v>
      </c>
      <c r="D17" s="15" t="s">
        <v>71</v>
      </c>
      <c r="E17" s="16">
        <v>0</v>
      </c>
      <c r="F17" s="8" t="s">
        <v>52</v>
      </c>
      <c r="G17" s="16">
        <v>34500</v>
      </c>
      <c r="H17" s="8">
        <v>694</v>
      </c>
      <c r="I17" s="16">
        <v>46100</v>
      </c>
      <c r="J17" s="8" t="s">
        <v>1178</v>
      </c>
      <c r="K17" s="16">
        <v>0</v>
      </c>
      <c r="L17" s="8" t="s">
        <v>52</v>
      </c>
      <c r="M17" s="16">
        <v>0</v>
      </c>
      <c r="N17" s="8" t="s">
        <v>52</v>
      </c>
      <c r="O17" s="16">
        <v>34500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8" t="s">
        <v>637</v>
      </c>
      <c r="X17" s="8" t="s">
        <v>52</v>
      </c>
      <c r="Y17" s="2" t="s">
        <v>52</v>
      </c>
      <c r="Z17" s="2" t="s">
        <v>52</v>
      </c>
      <c r="AA17" s="17"/>
      <c r="AB17" s="2" t="s">
        <v>52</v>
      </c>
    </row>
    <row r="18" spans="1:28" ht="30" customHeight="1">
      <c r="A18" s="8" t="s">
        <v>763</v>
      </c>
      <c r="B18" s="8" t="s">
        <v>759</v>
      </c>
      <c r="C18" s="8" t="s">
        <v>760</v>
      </c>
      <c r="D18" s="15" t="s">
        <v>761</v>
      </c>
      <c r="E18" s="16">
        <v>0</v>
      </c>
      <c r="F18" s="8" t="s">
        <v>52</v>
      </c>
      <c r="G18" s="16">
        <v>0</v>
      </c>
      <c r="H18" s="8" t="s">
        <v>52</v>
      </c>
      <c r="I18" s="16">
        <v>0</v>
      </c>
      <c r="J18" s="8" t="s">
        <v>52</v>
      </c>
      <c r="K18" s="16">
        <v>250000</v>
      </c>
      <c r="L18" s="8" t="s">
        <v>1329</v>
      </c>
      <c r="M18" s="16">
        <v>0</v>
      </c>
      <c r="N18" s="8" t="s">
        <v>52</v>
      </c>
      <c r="O18" s="16">
        <f t="shared" si="0"/>
        <v>250000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8" t="s">
        <v>762</v>
      </c>
      <c r="X18" s="8" t="s">
        <v>52</v>
      </c>
      <c r="Y18" s="2" t="s">
        <v>52</v>
      </c>
      <c r="Z18" s="2" t="s">
        <v>52</v>
      </c>
      <c r="AA18" s="17"/>
      <c r="AB18" s="2" t="s">
        <v>52</v>
      </c>
    </row>
    <row r="19" spans="1:28" ht="30" customHeight="1">
      <c r="A19" s="8" t="s">
        <v>260</v>
      </c>
      <c r="B19" s="8" t="s">
        <v>257</v>
      </c>
      <c r="C19" s="8" t="s">
        <v>258</v>
      </c>
      <c r="D19" s="15" t="s">
        <v>71</v>
      </c>
      <c r="E19" s="16">
        <v>0</v>
      </c>
      <c r="F19" s="8" t="s">
        <v>52</v>
      </c>
      <c r="G19" s="16">
        <v>0</v>
      </c>
      <c r="H19" s="8" t="s">
        <v>52</v>
      </c>
      <c r="I19" s="16">
        <v>79000</v>
      </c>
      <c r="J19" s="8" t="s">
        <v>1179</v>
      </c>
      <c r="K19" s="16">
        <v>0</v>
      </c>
      <c r="L19" s="8" t="s">
        <v>52</v>
      </c>
      <c r="M19" s="16">
        <v>0</v>
      </c>
      <c r="N19" s="8" t="s">
        <v>52</v>
      </c>
      <c r="O19" s="16">
        <f t="shared" si="0"/>
        <v>79000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8" t="s">
        <v>259</v>
      </c>
      <c r="X19" s="8" t="s">
        <v>52</v>
      </c>
      <c r="Y19" s="2" t="s">
        <v>52</v>
      </c>
      <c r="Z19" s="2" t="s">
        <v>52</v>
      </c>
      <c r="AA19" s="17"/>
      <c r="AB19" s="2" t="s">
        <v>52</v>
      </c>
    </row>
    <row r="20" spans="1:28" ht="30" customHeight="1">
      <c r="A20" s="8" t="s">
        <v>701</v>
      </c>
      <c r="B20" s="8" t="s">
        <v>698</v>
      </c>
      <c r="C20" s="8" t="s">
        <v>699</v>
      </c>
      <c r="D20" s="15" t="s">
        <v>478</v>
      </c>
      <c r="E20" s="16">
        <v>0</v>
      </c>
      <c r="F20" s="8" t="s">
        <v>52</v>
      </c>
      <c r="G20" s="16">
        <v>186000</v>
      </c>
      <c r="H20" s="8" t="s">
        <v>1179</v>
      </c>
      <c r="I20" s="16">
        <v>0</v>
      </c>
      <c r="J20" s="8" t="s">
        <v>52</v>
      </c>
      <c r="K20" s="16">
        <v>0</v>
      </c>
      <c r="L20" s="8" t="s">
        <v>52</v>
      </c>
      <c r="M20" s="16">
        <v>0</v>
      </c>
      <c r="N20" s="8" t="s">
        <v>52</v>
      </c>
      <c r="O20" s="16">
        <f t="shared" si="0"/>
        <v>186000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8" t="s">
        <v>700</v>
      </c>
      <c r="X20" s="8" t="s">
        <v>52</v>
      </c>
      <c r="Y20" s="2" t="s">
        <v>52</v>
      </c>
      <c r="Z20" s="2" t="s">
        <v>52</v>
      </c>
      <c r="AA20" s="17"/>
      <c r="AB20" s="2" t="s">
        <v>52</v>
      </c>
    </row>
    <row r="21" spans="1:28" ht="30" customHeight="1">
      <c r="A21" s="8" t="s">
        <v>898</v>
      </c>
      <c r="B21" s="8" t="s">
        <v>895</v>
      </c>
      <c r="C21" s="8" t="s">
        <v>896</v>
      </c>
      <c r="D21" s="15" t="s">
        <v>71</v>
      </c>
      <c r="E21" s="16">
        <v>0</v>
      </c>
      <c r="F21" s="8" t="s">
        <v>52</v>
      </c>
      <c r="G21" s="16">
        <v>29500</v>
      </c>
      <c r="H21" s="8" t="s">
        <v>1180</v>
      </c>
      <c r="I21" s="16">
        <v>26000</v>
      </c>
      <c r="J21" s="8" t="s">
        <v>1181</v>
      </c>
      <c r="K21" s="16">
        <v>0</v>
      </c>
      <c r="L21" s="8" t="s">
        <v>52</v>
      </c>
      <c r="M21" s="16">
        <v>0</v>
      </c>
      <c r="N21" s="8" t="s">
        <v>52</v>
      </c>
      <c r="O21" s="16">
        <f t="shared" si="0"/>
        <v>26000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8" t="s">
        <v>897</v>
      </c>
      <c r="X21" s="8" t="s">
        <v>52</v>
      </c>
      <c r="Y21" s="2" t="s">
        <v>52</v>
      </c>
      <c r="Z21" s="2" t="s">
        <v>52</v>
      </c>
      <c r="AA21" s="17"/>
      <c r="AB21" s="2" t="s">
        <v>52</v>
      </c>
    </row>
    <row r="22" spans="1:28" ht="30" customHeight="1">
      <c r="A22" s="8" t="s">
        <v>825</v>
      </c>
      <c r="B22" s="8" t="s">
        <v>822</v>
      </c>
      <c r="C22" s="8" t="s">
        <v>823</v>
      </c>
      <c r="D22" s="15" t="s">
        <v>71</v>
      </c>
      <c r="E22" s="16">
        <v>0</v>
      </c>
      <c r="F22" s="8" t="s">
        <v>52</v>
      </c>
      <c r="G22" s="16">
        <v>4000</v>
      </c>
      <c r="H22" s="8" t="s">
        <v>1182</v>
      </c>
      <c r="I22" s="16">
        <v>0</v>
      </c>
      <c r="J22" s="8" t="s">
        <v>52</v>
      </c>
      <c r="K22" s="16">
        <v>0</v>
      </c>
      <c r="L22" s="8" t="s">
        <v>52</v>
      </c>
      <c r="M22" s="16">
        <v>0</v>
      </c>
      <c r="N22" s="8" t="s">
        <v>52</v>
      </c>
      <c r="O22" s="16">
        <f t="shared" si="0"/>
        <v>4000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8" t="s">
        <v>824</v>
      </c>
      <c r="X22" s="8" t="s">
        <v>52</v>
      </c>
      <c r="Y22" s="2" t="s">
        <v>52</v>
      </c>
      <c r="Z22" s="2" t="s">
        <v>52</v>
      </c>
      <c r="AA22" s="17"/>
      <c r="AB22" s="2" t="s">
        <v>52</v>
      </c>
    </row>
    <row r="23" spans="1:28" ht="30" customHeight="1">
      <c r="A23" s="8" t="s">
        <v>807</v>
      </c>
      <c r="B23" s="8" t="s">
        <v>780</v>
      </c>
      <c r="C23" s="8" t="s">
        <v>805</v>
      </c>
      <c r="D23" s="15" t="s">
        <v>86</v>
      </c>
      <c r="E23" s="16">
        <v>0</v>
      </c>
      <c r="F23" s="8" t="s">
        <v>52</v>
      </c>
      <c r="G23" s="16">
        <v>930</v>
      </c>
      <c r="H23" s="8" t="s">
        <v>1183</v>
      </c>
      <c r="I23" s="16">
        <v>620</v>
      </c>
      <c r="J23" s="8" t="s">
        <v>1184</v>
      </c>
      <c r="K23" s="16">
        <v>0</v>
      </c>
      <c r="L23" s="8" t="s">
        <v>52</v>
      </c>
      <c r="M23" s="16">
        <v>0</v>
      </c>
      <c r="N23" s="8" t="s">
        <v>52</v>
      </c>
      <c r="O23" s="16">
        <f t="shared" si="0"/>
        <v>620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8" t="s">
        <v>806</v>
      </c>
      <c r="X23" s="8" t="s">
        <v>52</v>
      </c>
      <c r="Y23" s="2" t="s">
        <v>52</v>
      </c>
      <c r="Z23" s="2" t="s">
        <v>52</v>
      </c>
      <c r="AA23" s="17"/>
      <c r="AB23" s="2" t="s">
        <v>52</v>
      </c>
    </row>
    <row r="24" spans="1:28" ht="30" customHeight="1">
      <c r="A24" s="8" t="s">
        <v>783</v>
      </c>
      <c r="B24" s="8" t="s">
        <v>780</v>
      </c>
      <c r="C24" s="8" t="s">
        <v>781</v>
      </c>
      <c r="D24" s="15" t="s">
        <v>478</v>
      </c>
      <c r="E24" s="16">
        <v>0</v>
      </c>
      <c r="F24" s="8" t="s">
        <v>52</v>
      </c>
      <c r="G24" s="16">
        <v>690</v>
      </c>
      <c r="H24" s="8" t="s">
        <v>1183</v>
      </c>
      <c r="I24" s="16">
        <v>0</v>
      </c>
      <c r="J24" s="8" t="s">
        <v>52</v>
      </c>
      <c r="K24" s="16">
        <v>0</v>
      </c>
      <c r="L24" s="8" t="s">
        <v>52</v>
      </c>
      <c r="M24" s="16">
        <v>0</v>
      </c>
      <c r="N24" s="8" t="s">
        <v>52</v>
      </c>
      <c r="O24" s="16">
        <f t="shared" si="0"/>
        <v>690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8" t="s">
        <v>782</v>
      </c>
      <c r="X24" s="8" t="s">
        <v>52</v>
      </c>
      <c r="Y24" s="2" t="s">
        <v>52</v>
      </c>
      <c r="Z24" s="2" t="s">
        <v>52</v>
      </c>
      <c r="AA24" s="17"/>
      <c r="AB24" s="2" t="s">
        <v>52</v>
      </c>
    </row>
    <row r="25" spans="1:28" ht="30" customHeight="1">
      <c r="A25" s="8" t="s">
        <v>787</v>
      </c>
      <c r="B25" s="8" t="s">
        <v>780</v>
      </c>
      <c r="C25" s="8" t="s">
        <v>785</v>
      </c>
      <c r="D25" s="15" t="s">
        <v>86</v>
      </c>
      <c r="E25" s="16">
        <v>0</v>
      </c>
      <c r="F25" s="8" t="s">
        <v>52</v>
      </c>
      <c r="G25" s="16">
        <v>1250</v>
      </c>
      <c r="H25" s="8" t="s">
        <v>1183</v>
      </c>
      <c r="I25" s="16">
        <v>0</v>
      </c>
      <c r="J25" s="8" t="s">
        <v>52</v>
      </c>
      <c r="K25" s="16">
        <v>0</v>
      </c>
      <c r="L25" s="8" t="s">
        <v>52</v>
      </c>
      <c r="M25" s="16">
        <v>0</v>
      </c>
      <c r="N25" s="8" t="s">
        <v>52</v>
      </c>
      <c r="O25" s="16">
        <f t="shared" si="0"/>
        <v>1250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8" t="s">
        <v>786</v>
      </c>
      <c r="X25" s="8" t="s">
        <v>52</v>
      </c>
      <c r="Y25" s="2" t="s">
        <v>52</v>
      </c>
      <c r="Z25" s="2" t="s">
        <v>52</v>
      </c>
      <c r="AA25" s="17"/>
      <c r="AB25" s="2" t="s">
        <v>52</v>
      </c>
    </row>
    <row r="26" spans="1:28" ht="30" customHeight="1">
      <c r="A26" s="8" t="s">
        <v>791</v>
      </c>
      <c r="B26" s="8" t="s">
        <v>780</v>
      </c>
      <c r="C26" s="8" t="s">
        <v>789</v>
      </c>
      <c r="D26" s="15" t="s">
        <v>86</v>
      </c>
      <c r="E26" s="16">
        <v>0</v>
      </c>
      <c r="F26" s="8" t="s">
        <v>52</v>
      </c>
      <c r="G26" s="16">
        <v>780</v>
      </c>
      <c r="H26" s="8" t="s">
        <v>1183</v>
      </c>
      <c r="I26" s="16">
        <v>0</v>
      </c>
      <c r="J26" s="8" t="s">
        <v>52</v>
      </c>
      <c r="K26" s="16">
        <v>0</v>
      </c>
      <c r="L26" s="8" t="s">
        <v>52</v>
      </c>
      <c r="M26" s="16">
        <v>0</v>
      </c>
      <c r="N26" s="8" t="s">
        <v>52</v>
      </c>
      <c r="O26" s="16">
        <f t="shared" si="0"/>
        <v>780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8" t="s">
        <v>790</v>
      </c>
      <c r="X26" s="8" t="s">
        <v>52</v>
      </c>
      <c r="Y26" s="2" t="s">
        <v>52</v>
      </c>
      <c r="Z26" s="2" t="s">
        <v>52</v>
      </c>
      <c r="AA26" s="17"/>
      <c r="AB26" s="2" t="s">
        <v>52</v>
      </c>
    </row>
    <row r="27" spans="1:28" ht="30" customHeight="1">
      <c r="A27" s="8" t="s">
        <v>795</v>
      </c>
      <c r="B27" s="8" t="s">
        <v>780</v>
      </c>
      <c r="C27" s="8" t="s">
        <v>793</v>
      </c>
      <c r="D27" s="15" t="s">
        <v>171</v>
      </c>
      <c r="E27" s="16">
        <v>250</v>
      </c>
      <c r="F27" s="8" t="s">
        <v>52</v>
      </c>
      <c r="G27" s="16">
        <v>0</v>
      </c>
      <c r="H27" s="8" t="s">
        <v>52</v>
      </c>
      <c r="I27" s="16">
        <v>0</v>
      </c>
      <c r="J27" s="8" t="s">
        <v>52</v>
      </c>
      <c r="K27" s="16">
        <v>0</v>
      </c>
      <c r="L27" s="8" t="s">
        <v>52</v>
      </c>
      <c r="M27" s="16">
        <v>0</v>
      </c>
      <c r="N27" s="8" t="s">
        <v>52</v>
      </c>
      <c r="O27" s="16">
        <f t="shared" si="0"/>
        <v>250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8" t="s">
        <v>794</v>
      </c>
      <c r="X27" s="8" t="s">
        <v>52</v>
      </c>
      <c r="Y27" s="2" t="s">
        <v>52</v>
      </c>
      <c r="Z27" s="2" t="s">
        <v>52</v>
      </c>
      <c r="AA27" s="17"/>
      <c r="AB27" s="2" t="s">
        <v>52</v>
      </c>
    </row>
    <row r="28" spans="1:28" ht="30" customHeight="1">
      <c r="A28" s="8" t="s">
        <v>799</v>
      </c>
      <c r="B28" s="8" t="s">
        <v>780</v>
      </c>
      <c r="C28" s="8" t="s">
        <v>797</v>
      </c>
      <c r="D28" s="15" t="s">
        <v>171</v>
      </c>
      <c r="E28" s="16">
        <v>0</v>
      </c>
      <c r="F28" s="8" t="s">
        <v>52</v>
      </c>
      <c r="G28" s="16">
        <v>0</v>
      </c>
      <c r="H28" s="8" t="s">
        <v>52</v>
      </c>
      <c r="I28" s="16">
        <v>0</v>
      </c>
      <c r="J28" s="8" t="s">
        <v>52</v>
      </c>
      <c r="K28" s="16">
        <v>0</v>
      </c>
      <c r="L28" s="8" t="s">
        <v>52</v>
      </c>
      <c r="M28" s="16">
        <v>111</v>
      </c>
      <c r="N28" s="8" t="s">
        <v>52</v>
      </c>
      <c r="O28" s="16">
        <f t="shared" si="0"/>
        <v>111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8" t="s">
        <v>798</v>
      </c>
      <c r="X28" s="8" t="s">
        <v>52</v>
      </c>
      <c r="Y28" s="2" t="s">
        <v>52</v>
      </c>
      <c r="Z28" s="2" t="s">
        <v>52</v>
      </c>
      <c r="AA28" s="17"/>
      <c r="AB28" s="2" t="s">
        <v>52</v>
      </c>
    </row>
    <row r="29" spans="1:28" ht="30" customHeight="1">
      <c r="A29" s="8" t="s">
        <v>803</v>
      </c>
      <c r="B29" s="8" t="s">
        <v>780</v>
      </c>
      <c r="C29" s="8" t="s">
        <v>801</v>
      </c>
      <c r="D29" s="15" t="s">
        <v>171</v>
      </c>
      <c r="E29" s="16">
        <v>0</v>
      </c>
      <c r="F29" s="8" t="s">
        <v>52</v>
      </c>
      <c r="G29" s="16">
        <v>0</v>
      </c>
      <c r="H29" s="8" t="s">
        <v>52</v>
      </c>
      <c r="I29" s="16">
        <v>0</v>
      </c>
      <c r="J29" s="8" t="s">
        <v>52</v>
      </c>
      <c r="K29" s="16">
        <v>0</v>
      </c>
      <c r="L29" s="8" t="s">
        <v>52</v>
      </c>
      <c r="M29" s="16">
        <v>107</v>
      </c>
      <c r="N29" s="8" t="s">
        <v>52</v>
      </c>
      <c r="O29" s="16">
        <f t="shared" si="0"/>
        <v>107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8" t="s">
        <v>802</v>
      </c>
      <c r="X29" s="8" t="s">
        <v>52</v>
      </c>
      <c r="Y29" s="2" t="s">
        <v>52</v>
      </c>
      <c r="Z29" s="2" t="s">
        <v>52</v>
      </c>
      <c r="AA29" s="17"/>
      <c r="AB29" s="2" t="s">
        <v>52</v>
      </c>
    </row>
    <row r="30" spans="1:28" ht="30" customHeight="1">
      <c r="A30" s="8" t="s">
        <v>811</v>
      </c>
      <c r="B30" s="8" t="s">
        <v>780</v>
      </c>
      <c r="C30" s="8" t="s">
        <v>809</v>
      </c>
      <c r="D30" s="15" t="s">
        <v>478</v>
      </c>
      <c r="E30" s="16">
        <v>0</v>
      </c>
      <c r="F30" s="8" t="s">
        <v>52</v>
      </c>
      <c r="G30" s="16">
        <v>0</v>
      </c>
      <c r="H30" s="8" t="s">
        <v>52</v>
      </c>
      <c r="I30" s="16">
        <v>0</v>
      </c>
      <c r="J30" s="8" t="s">
        <v>52</v>
      </c>
      <c r="K30" s="16">
        <v>0</v>
      </c>
      <c r="L30" s="8" t="s">
        <v>52</v>
      </c>
      <c r="M30" s="16">
        <v>60</v>
      </c>
      <c r="N30" s="8" t="s">
        <v>52</v>
      </c>
      <c r="O30" s="16">
        <f t="shared" si="0"/>
        <v>60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8" t="s">
        <v>810</v>
      </c>
      <c r="X30" s="8" t="s">
        <v>52</v>
      </c>
      <c r="Y30" s="2" t="s">
        <v>52</v>
      </c>
      <c r="Z30" s="2" t="s">
        <v>52</v>
      </c>
      <c r="AA30" s="17"/>
      <c r="AB30" s="2" t="s">
        <v>52</v>
      </c>
    </row>
    <row r="31" spans="1:28" ht="30" customHeight="1">
      <c r="A31" s="8" t="s">
        <v>815</v>
      </c>
      <c r="B31" s="8" t="s">
        <v>780</v>
      </c>
      <c r="C31" s="8" t="s">
        <v>813</v>
      </c>
      <c r="D31" s="15" t="s">
        <v>478</v>
      </c>
      <c r="E31" s="16">
        <v>0</v>
      </c>
      <c r="F31" s="8" t="s">
        <v>52</v>
      </c>
      <c r="G31" s="16">
        <v>0</v>
      </c>
      <c r="H31" s="8" t="s">
        <v>52</v>
      </c>
      <c r="I31" s="16">
        <v>0</v>
      </c>
      <c r="J31" s="8" t="s">
        <v>52</v>
      </c>
      <c r="K31" s="16">
        <v>0</v>
      </c>
      <c r="L31" s="8" t="s">
        <v>52</v>
      </c>
      <c r="M31" s="16">
        <v>80</v>
      </c>
      <c r="N31" s="8" t="s">
        <v>52</v>
      </c>
      <c r="O31" s="16">
        <f t="shared" si="0"/>
        <v>80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8" t="s">
        <v>814</v>
      </c>
      <c r="X31" s="8" t="s">
        <v>52</v>
      </c>
      <c r="Y31" s="2" t="s">
        <v>52</v>
      </c>
      <c r="Z31" s="2" t="s">
        <v>52</v>
      </c>
      <c r="AA31" s="17"/>
      <c r="AB31" s="2" t="s">
        <v>52</v>
      </c>
    </row>
    <row r="32" spans="1:28" ht="30" customHeight="1">
      <c r="A32" s="8" t="s">
        <v>837</v>
      </c>
      <c r="B32" s="8" t="s">
        <v>780</v>
      </c>
      <c r="C32" s="8" t="s">
        <v>835</v>
      </c>
      <c r="D32" s="15" t="s">
        <v>86</v>
      </c>
      <c r="E32" s="16">
        <v>1890</v>
      </c>
      <c r="F32" s="8" t="s">
        <v>52</v>
      </c>
      <c r="G32" s="16">
        <v>0</v>
      </c>
      <c r="H32" s="8" t="s">
        <v>52</v>
      </c>
      <c r="I32" s="16">
        <v>0</v>
      </c>
      <c r="J32" s="8" t="s">
        <v>52</v>
      </c>
      <c r="K32" s="16">
        <v>0</v>
      </c>
      <c r="L32" s="8" t="s">
        <v>52</v>
      </c>
      <c r="M32" s="16">
        <v>0</v>
      </c>
      <c r="N32" s="8" t="s">
        <v>52</v>
      </c>
      <c r="O32" s="16">
        <f t="shared" si="0"/>
        <v>1890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8" t="s">
        <v>836</v>
      </c>
      <c r="X32" s="8" t="s">
        <v>52</v>
      </c>
      <c r="Y32" s="2" t="s">
        <v>52</v>
      </c>
      <c r="Z32" s="2" t="s">
        <v>52</v>
      </c>
      <c r="AA32" s="17"/>
      <c r="AB32" s="2" t="s">
        <v>52</v>
      </c>
    </row>
    <row r="33" spans="1:28" ht="30" customHeight="1">
      <c r="A33" s="8" t="s">
        <v>856</v>
      </c>
      <c r="B33" s="21" t="s">
        <v>1339</v>
      </c>
      <c r="C33" s="21" t="s">
        <v>1340</v>
      </c>
      <c r="D33" s="15" t="s">
        <v>71</v>
      </c>
      <c r="E33" s="16">
        <v>11655</v>
      </c>
      <c r="F33" s="8" t="s">
        <v>52</v>
      </c>
      <c r="G33" s="16">
        <v>0</v>
      </c>
      <c r="H33" s="8" t="s">
        <v>52</v>
      </c>
      <c r="I33" s="16">
        <v>0</v>
      </c>
      <c r="J33" s="8" t="s">
        <v>52</v>
      </c>
      <c r="K33" s="16">
        <v>41000</v>
      </c>
      <c r="L33" s="8" t="s">
        <v>1328</v>
      </c>
      <c r="M33" s="16">
        <v>0</v>
      </c>
      <c r="N33" s="8" t="s">
        <v>52</v>
      </c>
      <c r="O33" s="16">
        <f t="shared" si="0"/>
        <v>11655</v>
      </c>
      <c r="P33" s="16">
        <v>5046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8" t="s">
        <v>855</v>
      </c>
      <c r="X33" s="8" t="s">
        <v>52</v>
      </c>
      <c r="Y33" s="2" t="s">
        <v>52</v>
      </c>
      <c r="Z33" s="2" t="s">
        <v>52</v>
      </c>
      <c r="AA33" s="17"/>
      <c r="AB33" s="2" t="s">
        <v>52</v>
      </c>
    </row>
    <row r="34" spans="1:28" ht="30" customHeight="1">
      <c r="A34" s="8" t="s">
        <v>848</v>
      </c>
      <c r="B34" s="8" t="s">
        <v>846</v>
      </c>
      <c r="C34" s="8" t="s">
        <v>243</v>
      </c>
      <c r="D34" s="15" t="s">
        <v>71</v>
      </c>
      <c r="E34" s="16">
        <v>0</v>
      </c>
      <c r="F34" s="8" t="s">
        <v>52</v>
      </c>
      <c r="G34" s="16">
        <v>0</v>
      </c>
      <c r="H34" s="8" t="s">
        <v>52</v>
      </c>
      <c r="I34" s="16">
        <v>13000</v>
      </c>
      <c r="J34" s="8" t="s">
        <v>1185</v>
      </c>
      <c r="K34" s="16">
        <v>0</v>
      </c>
      <c r="L34" s="8" t="s">
        <v>52</v>
      </c>
      <c r="M34" s="16">
        <v>0</v>
      </c>
      <c r="N34" s="8" t="s">
        <v>52</v>
      </c>
      <c r="O34" s="16">
        <f t="shared" si="0"/>
        <v>13000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8" t="s">
        <v>847</v>
      </c>
      <c r="X34" s="8" t="s">
        <v>52</v>
      </c>
      <c r="Y34" s="2" t="s">
        <v>52</v>
      </c>
      <c r="Z34" s="2" t="s">
        <v>52</v>
      </c>
      <c r="AA34" s="17"/>
      <c r="AB34" s="2" t="s">
        <v>52</v>
      </c>
    </row>
    <row r="35" spans="1:28" ht="30" customHeight="1">
      <c r="A35" s="8" t="s">
        <v>665</v>
      </c>
      <c r="B35" s="8" t="s">
        <v>662</v>
      </c>
      <c r="C35" s="8" t="s">
        <v>663</v>
      </c>
      <c r="D35" s="15" t="s">
        <v>550</v>
      </c>
      <c r="E35" s="16">
        <v>0</v>
      </c>
      <c r="F35" s="8" t="s">
        <v>52</v>
      </c>
      <c r="G35" s="16">
        <v>0</v>
      </c>
      <c r="H35" s="8" t="s">
        <v>52</v>
      </c>
      <c r="I35" s="16">
        <v>8700</v>
      </c>
      <c r="J35" s="8" t="s">
        <v>1186</v>
      </c>
      <c r="K35" s="16">
        <v>0</v>
      </c>
      <c r="L35" s="8" t="s">
        <v>52</v>
      </c>
      <c r="M35" s="16">
        <v>0</v>
      </c>
      <c r="N35" s="8" t="s">
        <v>52</v>
      </c>
      <c r="O35" s="16">
        <f t="shared" si="0"/>
        <v>8700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8" t="s">
        <v>664</v>
      </c>
      <c r="X35" s="8" t="s">
        <v>52</v>
      </c>
      <c r="Y35" s="2" t="s">
        <v>52</v>
      </c>
      <c r="Z35" s="2" t="s">
        <v>52</v>
      </c>
      <c r="AA35" s="17"/>
      <c r="AB35" s="2" t="s">
        <v>52</v>
      </c>
    </row>
    <row r="36" spans="1:28" ht="30" customHeight="1">
      <c r="A36" s="8" t="s">
        <v>729</v>
      </c>
      <c r="B36" s="8" t="s">
        <v>726</v>
      </c>
      <c r="C36" s="8" t="s">
        <v>727</v>
      </c>
      <c r="D36" s="15" t="s">
        <v>478</v>
      </c>
      <c r="E36" s="16">
        <v>333050</v>
      </c>
      <c r="F36" s="8" t="s">
        <v>52</v>
      </c>
      <c r="G36" s="16">
        <v>0</v>
      </c>
      <c r="H36" s="8" t="s">
        <v>52</v>
      </c>
      <c r="I36" s="16">
        <v>0</v>
      </c>
      <c r="J36" s="8" t="s">
        <v>52</v>
      </c>
      <c r="K36" s="16">
        <v>0</v>
      </c>
      <c r="L36" s="8" t="s">
        <v>52</v>
      </c>
      <c r="M36" s="16">
        <v>0</v>
      </c>
      <c r="N36" s="8" t="s">
        <v>52</v>
      </c>
      <c r="O36" s="16">
        <f t="shared" si="0"/>
        <v>333050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8" t="s">
        <v>728</v>
      </c>
      <c r="X36" s="8" t="s">
        <v>52</v>
      </c>
      <c r="Y36" s="2" t="s">
        <v>52</v>
      </c>
      <c r="Z36" s="2" t="s">
        <v>52</v>
      </c>
      <c r="AA36" s="17"/>
      <c r="AB36" s="2" t="s">
        <v>52</v>
      </c>
    </row>
    <row r="37" spans="1:28" ht="30" customHeight="1">
      <c r="A37" s="8" t="s">
        <v>724</v>
      </c>
      <c r="B37" s="8" t="s">
        <v>721</v>
      </c>
      <c r="C37" s="8" t="s">
        <v>722</v>
      </c>
      <c r="D37" s="15" t="s">
        <v>110</v>
      </c>
      <c r="E37" s="16">
        <v>0</v>
      </c>
      <c r="F37" s="8" t="s">
        <v>52</v>
      </c>
      <c r="G37" s="16">
        <v>0</v>
      </c>
      <c r="H37" s="8" t="s">
        <v>52</v>
      </c>
      <c r="I37" s="16">
        <v>1000000</v>
      </c>
      <c r="J37" s="8" t="s">
        <v>1187</v>
      </c>
      <c r="K37" s="16">
        <v>0</v>
      </c>
      <c r="L37" s="8" t="s">
        <v>52</v>
      </c>
      <c r="M37" s="16">
        <v>0</v>
      </c>
      <c r="N37" s="8" t="s">
        <v>52</v>
      </c>
      <c r="O37" s="16">
        <f t="shared" si="0"/>
        <v>1000000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8" t="s">
        <v>723</v>
      </c>
      <c r="X37" s="8" t="s">
        <v>52</v>
      </c>
      <c r="Y37" s="2" t="s">
        <v>52</v>
      </c>
      <c r="Z37" s="2" t="s">
        <v>52</v>
      </c>
      <c r="AA37" s="17"/>
      <c r="AB37" s="2" t="s">
        <v>52</v>
      </c>
    </row>
    <row r="38" spans="1:28" ht="30" customHeight="1">
      <c r="A38" s="8" t="s">
        <v>199</v>
      </c>
      <c r="B38" s="8" t="s">
        <v>196</v>
      </c>
      <c r="C38" s="8" t="s">
        <v>197</v>
      </c>
      <c r="D38" s="15" t="s">
        <v>71</v>
      </c>
      <c r="E38" s="16">
        <v>33250</v>
      </c>
      <c r="F38" s="8" t="s">
        <v>52</v>
      </c>
      <c r="G38" s="16">
        <v>36800</v>
      </c>
      <c r="H38" s="8" t="s">
        <v>1188</v>
      </c>
      <c r="I38" s="16">
        <v>37000</v>
      </c>
      <c r="J38" s="8" t="s">
        <v>1189</v>
      </c>
      <c r="K38" s="16">
        <v>0</v>
      </c>
      <c r="L38" s="8" t="s">
        <v>52</v>
      </c>
      <c r="M38" s="16">
        <v>0</v>
      </c>
      <c r="N38" s="8" t="s">
        <v>52</v>
      </c>
      <c r="O38" s="16">
        <f t="shared" ref="O38:O61" si="1">SMALL(E38:M38,COUNTIF(E38:M38,0)+1)</f>
        <v>33250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8" t="s">
        <v>198</v>
      </c>
      <c r="X38" s="8" t="s">
        <v>52</v>
      </c>
      <c r="Y38" s="2" t="s">
        <v>52</v>
      </c>
      <c r="Z38" s="2" t="s">
        <v>52</v>
      </c>
      <c r="AA38" s="17"/>
      <c r="AB38" s="2" t="s">
        <v>52</v>
      </c>
    </row>
    <row r="39" spans="1:28" ht="30" customHeight="1">
      <c r="A39" s="8" t="s">
        <v>204</v>
      </c>
      <c r="B39" s="8" t="s">
        <v>201</v>
      </c>
      <c r="C39" s="8" t="s">
        <v>202</v>
      </c>
      <c r="D39" s="15" t="s">
        <v>71</v>
      </c>
      <c r="E39" s="16">
        <v>25250</v>
      </c>
      <c r="F39" s="8" t="s">
        <v>52</v>
      </c>
      <c r="G39" s="16">
        <v>26580</v>
      </c>
      <c r="H39" s="8" t="s">
        <v>1190</v>
      </c>
      <c r="I39" s="16">
        <v>26580</v>
      </c>
      <c r="J39" s="8" t="s">
        <v>1191</v>
      </c>
      <c r="K39" s="16">
        <v>0</v>
      </c>
      <c r="L39" s="8" t="s">
        <v>52</v>
      </c>
      <c r="M39" s="16">
        <v>0</v>
      </c>
      <c r="N39" s="8" t="s">
        <v>52</v>
      </c>
      <c r="O39" s="16">
        <f t="shared" si="1"/>
        <v>25250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8" t="s">
        <v>203</v>
      </c>
      <c r="X39" s="8" t="s">
        <v>52</v>
      </c>
      <c r="Y39" s="2" t="s">
        <v>52</v>
      </c>
      <c r="Z39" s="2" t="s">
        <v>52</v>
      </c>
      <c r="AA39" s="17"/>
      <c r="AB39" s="2" t="s">
        <v>52</v>
      </c>
    </row>
    <row r="40" spans="1:28" ht="30" customHeight="1">
      <c r="A40" s="8" t="s">
        <v>904</v>
      </c>
      <c r="B40" s="8" t="s">
        <v>901</v>
      </c>
      <c r="C40" s="8" t="s">
        <v>902</v>
      </c>
      <c r="D40" s="15" t="s">
        <v>71</v>
      </c>
      <c r="E40" s="16">
        <v>105000</v>
      </c>
      <c r="F40" s="8" t="s">
        <v>52</v>
      </c>
      <c r="G40" s="16">
        <v>0</v>
      </c>
      <c r="H40" s="8" t="s">
        <v>52</v>
      </c>
      <c r="I40" s="16">
        <v>0</v>
      </c>
      <c r="J40" s="8" t="s">
        <v>52</v>
      </c>
      <c r="K40" s="16">
        <v>0</v>
      </c>
      <c r="L40" s="8" t="s">
        <v>52</v>
      </c>
      <c r="M40" s="16">
        <v>0</v>
      </c>
      <c r="N40" s="8" t="s">
        <v>52</v>
      </c>
      <c r="O40" s="16">
        <f t="shared" si="1"/>
        <v>105000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8" t="s">
        <v>903</v>
      </c>
      <c r="X40" s="8" t="s">
        <v>52</v>
      </c>
      <c r="Y40" s="2" t="s">
        <v>52</v>
      </c>
      <c r="Z40" s="2" t="s">
        <v>52</v>
      </c>
      <c r="AA40" s="17"/>
      <c r="AB40" s="2" t="s">
        <v>52</v>
      </c>
    </row>
    <row r="41" spans="1:28" ht="30" customHeight="1">
      <c r="A41" s="8" t="s">
        <v>529</v>
      </c>
      <c r="B41" s="8" t="s">
        <v>476</v>
      </c>
      <c r="C41" s="8" t="s">
        <v>527</v>
      </c>
      <c r="D41" s="15" t="s">
        <v>478</v>
      </c>
      <c r="E41" s="16">
        <v>830</v>
      </c>
      <c r="F41" s="8" t="s">
        <v>52</v>
      </c>
      <c r="G41" s="16">
        <v>0</v>
      </c>
      <c r="H41" s="8" t="s">
        <v>52</v>
      </c>
      <c r="I41" s="16">
        <v>0</v>
      </c>
      <c r="J41" s="8" t="s">
        <v>52</v>
      </c>
      <c r="K41" s="16">
        <v>0</v>
      </c>
      <c r="L41" s="8" t="s">
        <v>52</v>
      </c>
      <c r="M41" s="16">
        <v>0</v>
      </c>
      <c r="N41" s="8" t="s">
        <v>52</v>
      </c>
      <c r="O41" s="16">
        <f t="shared" si="1"/>
        <v>830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8" t="s">
        <v>528</v>
      </c>
      <c r="X41" s="8" t="s">
        <v>52</v>
      </c>
      <c r="Y41" s="2" t="s">
        <v>52</v>
      </c>
      <c r="Z41" s="2" t="s">
        <v>52</v>
      </c>
      <c r="AA41" s="17"/>
      <c r="AB41" s="2" t="s">
        <v>52</v>
      </c>
    </row>
    <row r="42" spans="1:28" ht="30" customHeight="1">
      <c r="A42" s="8" t="s">
        <v>480</v>
      </c>
      <c r="B42" s="8" t="s">
        <v>476</v>
      </c>
      <c r="C42" s="8" t="s">
        <v>477</v>
      </c>
      <c r="D42" s="15" t="s">
        <v>478</v>
      </c>
      <c r="E42" s="16">
        <v>20830</v>
      </c>
      <c r="F42" s="8" t="s">
        <v>52</v>
      </c>
      <c r="G42" s="16">
        <v>0</v>
      </c>
      <c r="H42" s="8" t="s">
        <v>52</v>
      </c>
      <c r="I42" s="16">
        <v>0</v>
      </c>
      <c r="J42" s="8" t="s">
        <v>52</v>
      </c>
      <c r="K42" s="16">
        <v>0</v>
      </c>
      <c r="L42" s="8" t="s">
        <v>52</v>
      </c>
      <c r="M42" s="16">
        <v>0</v>
      </c>
      <c r="N42" s="8" t="s">
        <v>52</v>
      </c>
      <c r="O42" s="16">
        <f t="shared" si="1"/>
        <v>20830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8" t="s">
        <v>479</v>
      </c>
      <c r="X42" s="8" t="s">
        <v>52</v>
      </c>
      <c r="Y42" s="2" t="s">
        <v>52</v>
      </c>
      <c r="Z42" s="2" t="s">
        <v>52</v>
      </c>
      <c r="AA42" s="17"/>
      <c r="AB42" s="2" t="s">
        <v>52</v>
      </c>
    </row>
    <row r="43" spans="1:28" ht="30" customHeight="1">
      <c r="A43" s="8" t="s">
        <v>484</v>
      </c>
      <c r="B43" s="8" t="s">
        <v>476</v>
      </c>
      <c r="C43" s="8" t="s">
        <v>482</v>
      </c>
      <c r="D43" s="15" t="s">
        <v>478</v>
      </c>
      <c r="E43" s="16">
        <v>6640</v>
      </c>
      <c r="F43" s="8" t="s">
        <v>52</v>
      </c>
      <c r="G43" s="16">
        <v>0</v>
      </c>
      <c r="H43" s="8" t="s">
        <v>52</v>
      </c>
      <c r="I43" s="16">
        <v>0</v>
      </c>
      <c r="J43" s="8" t="s">
        <v>52</v>
      </c>
      <c r="K43" s="16">
        <v>0</v>
      </c>
      <c r="L43" s="8" t="s">
        <v>52</v>
      </c>
      <c r="M43" s="16">
        <v>0</v>
      </c>
      <c r="N43" s="8" t="s">
        <v>52</v>
      </c>
      <c r="O43" s="16">
        <f t="shared" si="1"/>
        <v>6640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8" t="s">
        <v>483</v>
      </c>
      <c r="X43" s="8" t="s">
        <v>52</v>
      </c>
      <c r="Y43" s="2" t="s">
        <v>52</v>
      </c>
      <c r="Z43" s="2" t="s">
        <v>52</v>
      </c>
      <c r="AA43" s="17"/>
      <c r="AB43" s="2" t="s">
        <v>52</v>
      </c>
    </row>
    <row r="44" spans="1:28" ht="30" customHeight="1">
      <c r="A44" s="8" t="s">
        <v>488</v>
      </c>
      <c r="B44" s="8" t="s">
        <v>476</v>
      </c>
      <c r="C44" s="8" t="s">
        <v>486</v>
      </c>
      <c r="D44" s="15" t="s">
        <v>478</v>
      </c>
      <c r="E44" s="16">
        <v>0</v>
      </c>
      <c r="F44" s="8" t="s">
        <v>52</v>
      </c>
      <c r="G44" s="16">
        <v>24500</v>
      </c>
      <c r="H44" s="8" t="s">
        <v>1192</v>
      </c>
      <c r="I44" s="16">
        <v>0</v>
      </c>
      <c r="J44" s="8" t="s">
        <v>52</v>
      </c>
      <c r="K44" s="16">
        <v>0</v>
      </c>
      <c r="L44" s="8" t="s">
        <v>52</v>
      </c>
      <c r="M44" s="16">
        <v>0</v>
      </c>
      <c r="N44" s="8" t="s">
        <v>52</v>
      </c>
      <c r="O44" s="16">
        <f t="shared" si="1"/>
        <v>24500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8" t="s">
        <v>487</v>
      </c>
      <c r="X44" s="8" t="s">
        <v>52</v>
      </c>
      <c r="Y44" s="2" t="s">
        <v>52</v>
      </c>
      <c r="Z44" s="2" t="s">
        <v>52</v>
      </c>
      <c r="AA44" s="17"/>
      <c r="AB44" s="2" t="s">
        <v>52</v>
      </c>
    </row>
    <row r="45" spans="1:28" ht="30" customHeight="1">
      <c r="A45" s="8" t="s">
        <v>496</v>
      </c>
      <c r="B45" s="8" t="s">
        <v>476</v>
      </c>
      <c r="C45" s="8" t="s">
        <v>494</v>
      </c>
      <c r="D45" s="15" t="s">
        <v>478</v>
      </c>
      <c r="E45" s="16">
        <v>1440</v>
      </c>
      <c r="F45" s="8" t="s">
        <v>52</v>
      </c>
      <c r="G45" s="16">
        <v>0</v>
      </c>
      <c r="H45" s="8" t="s">
        <v>52</v>
      </c>
      <c r="I45" s="16">
        <v>0</v>
      </c>
      <c r="J45" s="8" t="s">
        <v>52</v>
      </c>
      <c r="K45" s="16">
        <v>0</v>
      </c>
      <c r="L45" s="8" t="s">
        <v>52</v>
      </c>
      <c r="M45" s="16">
        <v>0</v>
      </c>
      <c r="N45" s="8" t="s">
        <v>52</v>
      </c>
      <c r="O45" s="16">
        <f t="shared" si="1"/>
        <v>1440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8" t="s">
        <v>495</v>
      </c>
      <c r="X45" s="8" t="s">
        <v>52</v>
      </c>
      <c r="Y45" s="2" t="s">
        <v>52</v>
      </c>
      <c r="Z45" s="2" t="s">
        <v>52</v>
      </c>
      <c r="AA45" s="17"/>
      <c r="AB45" s="2" t="s">
        <v>52</v>
      </c>
    </row>
    <row r="46" spans="1:28" ht="30" customHeight="1">
      <c r="A46" s="8" t="s">
        <v>500</v>
      </c>
      <c r="B46" s="8" t="s">
        <v>476</v>
      </c>
      <c r="C46" s="8" t="s">
        <v>498</v>
      </c>
      <c r="D46" s="15" t="s">
        <v>478</v>
      </c>
      <c r="E46" s="16">
        <v>2100</v>
      </c>
      <c r="F46" s="8" t="s">
        <v>52</v>
      </c>
      <c r="G46" s="16">
        <v>0</v>
      </c>
      <c r="H46" s="8" t="s">
        <v>52</v>
      </c>
      <c r="I46" s="16">
        <v>0</v>
      </c>
      <c r="J46" s="8" t="s">
        <v>52</v>
      </c>
      <c r="K46" s="16">
        <v>0</v>
      </c>
      <c r="L46" s="8" t="s">
        <v>52</v>
      </c>
      <c r="M46" s="16">
        <v>0</v>
      </c>
      <c r="N46" s="8" t="s">
        <v>52</v>
      </c>
      <c r="O46" s="16">
        <f t="shared" si="1"/>
        <v>2100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8" t="s">
        <v>499</v>
      </c>
      <c r="X46" s="8" t="s">
        <v>52</v>
      </c>
      <c r="Y46" s="2" t="s">
        <v>52</v>
      </c>
      <c r="Z46" s="2" t="s">
        <v>52</v>
      </c>
      <c r="AA46" s="17"/>
      <c r="AB46" s="2" t="s">
        <v>52</v>
      </c>
    </row>
    <row r="47" spans="1:28" ht="30" customHeight="1">
      <c r="A47" s="8" t="s">
        <v>492</v>
      </c>
      <c r="B47" s="8" t="s">
        <v>476</v>
      </c>
      <c r="C47" s="8" t="s">
        <v>490</v>
      </c>
      <c r="D47" s="15" t="s">
        <v>478</v>
      </c>
      <c r="E47" s="16">
        <v>5700</v>
      </c>
      <c r="F47" s="8" t="s">
        <v>52</v>
      </c>
      <c r="G47" s="16">
        <v>0</v>
      </c>
      <c r="H47" s="8" t="s">
        <v>52</v>
      </c>
      <c r="I47" s="16">
        <v>0</v>
      </c>
      <c r="J47" s="8" t="s">
        <v>52</v>
      </c>
      <c r="K47" s="16">
        <v>0</v>
      </c>
      <c r="L47" s="8" t="s">
        <v>52</v>
      </c>
      <c r="M47" s="16">
        <v>0</v>
      </c>
      <c r="N47" s="8" t="s">
        <v>52</v>
      </c>
      <c r="O47" s="16">
        <f t="shared" si="1"/>
        <v>5700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8" t="s">
        <v>491</v>
      </c>
      <c r="X47" s="8" t="s">
        <v>52</v>
      </c>
      <c r="Y47" s="2" t="s">
        <v>52</v>
      </c>
      <c r="Z47" s="2" t="s">
        <v>52</v>
      </c>
      <c r="AA47" s="17"/>
      <c r="AB47" s="2" t="s">
        <v>52</v>
      </c>
    </row>
    <row r="48" spans="1:28" ht="30" customHeight="1">
      <c r="A48" s="8" t="s">
        <v>504</v>
      </c>
      <c r="B48" s="8" t="s">
        <v>476</v>
      </c>
      <c r="C48" s="8" t="s">
        <v>502</v>
      </c>
      <c r="D48" s="15" t="s">
        <v>478</v>
      </c>
      <c r="E48" s="16">
        <v>0</v>
      </c>
      <c r="F48" s="8" t="s">
        <v>52</v>
      </c>
      <c r="G48" s="16">
        <v>10000</v>
      </c>
      <c r="H48" s="8" t="s">
        <v>1193</v>
      </c>
      <c r="I48" s="16">
        <v>0</v>
      </c>
      <c r="J48" s="8" t="s">
        <v>52</v>
      </c>
      <c r="K48" s="16">
        <v>0</v>
      </c>
      <c r="L48" s="8" t="s">
        <v>52</v>
      </c>
      <c r="M48" s="16">
        <v>0</v>
      </c>
      <c r="N48" s="8" t="s">
        <v>52</v>
      </c>
      <c r="O48" s="16">
        <f t="shared" si="1"/>
        <v>10000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8" t="s">
        <v>503</v>
      </c>
      <c r="X48" s="8" t="s">
        <v>52</v>
      </c>
      <c r="Y48" s="2" t="s">
        <v>52</v>
      </c>
      <c r="Z48" s="2" t="s">
        <v>52</v>
      </c>
      <c r="AA48" s="17"/>
      <c r="AB48" s="2" t="s">
        <v>52</v>
      </c>
    </row>
    <row r="49" spans="1:28" ht="30" customHeight="1">
      <c r="A49" s="8" t="s">
        <v>508</v>
      </c>
      <c r="B49" s="8" t="s">
        <v>476</v>
      </c>
      <c r="C49" s="8" t="s">
        <v>506</v>
      </c>
      <c r="D49" s="15" t="s">
        <v>478</v>
      </c>
      <c r="E49" s="16">
        <v>0</v>
      </c>
      <c r="F49" s="8" t="s">
        <v>52</v>
      </c>
      <c r="G49" s="16">
        <v>9000</v>
      </c>
      <c r="H49" s="8" t="s">
        <v>1192</v>
      </c>
      <c r="I49" s="16">
        <v>0</v>
      </c>
      <c r="J49" s="8" t="s">
        <v>52</v>
      </c>
      <c r="K49" s="16">
        <v>0</v>
      </c>
      <c r="L49" s="8" t="s">
        <v>52</v>
      </c>
      <c r="M49" s="16">
        <v>0</v>
      </c>
      <c r="N49" s="8" t="s">
        <v>52</v>
      </c>
      <c r="O49" s="16">
        <f t="shared" si="1"/>
        <v>9000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8" t="s">
        <v>507</v>
      </c>
      <c r="X49" s="8" t="s">
        <v>52</v>
      </c>
      <c r="Y49" s="2" t="s">
        <v>52</v>
      </c>
      <c r="Z49" s="2" t="s">
        <v>52</v>
      </c>
      <c r="AA49" s="17"/>
      <c r="AB49" s="2" t="s">
        <v>52</v>
      </c>
    </row>
    <row r="50" spans="1:28" ht="30" customHeight="1">
      <c r="A50" s="8" t="s">
        <v>513</v>
      </c>
      <c r="B50" s="8" t="s">
        <v>476</v>
      </c>
      <c r="C50" s="8" t="s">
        <v>510</v>
      </c>
      <c r="D50" s="15" t="s">
        <v>511</v>
      </c>
      <c r="E50" s="16">
        <v>0</v>
      </c>
      <c r="F50" s="8" t="s">
        <v>52</v>
      </c>
      <c r="G50" s="16">
        <v>18500</v>
      </c>
      <c r="H50" s="8" t="s">
        <v>1194</v>
      </c>
      <c r="I50" s="16">
        <v>24900</v>
      </c>
      <c r="J50" s="8" t="s">
        <v>1195</v>
      </c>
      <c r="K50" s="16">
        <v>18500</v>
      </c>
      <c r="L50" s="8" t="s">
        <v>1327</v>
      </c>
      <c r="M50" s="16">
        <v>0</v>
      </c>
      <c r="N50" s="8" t="s">
        <v>52</v>
      </c>
      <c r="O50" s="16">
        <f t="shared" si="1"/>
        <v>18500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8" t="s">
        <v>512</v>
      </c>
      <c r="X50" s="8" t="s">
        <v>52</v>
      </c>
      <c r="Y50" s="2" t="s">
        <v>52</v>
      </c>
      <c r="Z50" s="2" t="s">
        <v>52</v>
      </c>
      <c r="AA50" s="17"/>
      <c r="AB50" s="2" t="s">
        <v>52</v>
      </c>
    </row>
    <row r="51" spans="1:28" ht="30" customHeight="1">
      <c r="A51" s="8" t="s">
        <v>868</v>
      </c>
      <c r="B51" s="8" t="s">
        <v>865</v>
      </c>
      <c r="C51" s="8" t="s">
        <v>866</v>
      </c>
      <c r="D51" s="15" t="s">
        <v>550</v>
      </c>
      <c r="E51" s="16">
        <v>1093</v>
      </c>
      <c r="F51" s="8" t="s">
        <v>52</v>
      </c>
      <c r="G51" s="16">
        <v>1150.8</v>
      </c>
      <c r="H51" s="8" t="s">
        <v>1196</v>
      </c>
      <c r="I51" s="16">
        <v>1376.4</v>
      </c>
      <c r="J51" s="8" t="s">
        <v>1197</v>
      </c>
      <c r="K51" s="16">
        <v>0</v>
      </c>
      <c r="L51" s="8" t="s">
        <v>52</v>
      </c>
      <c r="M51" s="16">
        <v>0</v>
      </c>
      <c r="N51" s="8" t="s">
        <v>52</v>
      </c>
      <c r="O51" s="16">
        <f t="shared" si="1"/>
        <v>1093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8" t="s">
        <v>867</v>
      </c>
      <c r="X51" s="8" t="s">
        <v>52</v>
      </c>
      <c r="Y51" s="2" t="s">
        <v>52</v>
      </c>
      <c r="Z51" s="2" t="s">
        <v>52</v>
      </c>
      <c r="AA51" s="17"/>
      <c r="AB51" s="2" t="s">
        <v>52</v>
      </c>
    </row>
    <row r="52" spans="1:28" ht="30" customHeight="1">
      <c r="A52" s="8" t="s">
        <v>627</v>
      </c>
      <c r="B52" s="8" t="s">
        <v>624</v>
      </c>
      <c r="C52" s="8" t="s">
        <v>625</v>
      </c>
      <c r="D52" s="15" t="s">
        <v>478</v>
      </c>
      <c r="E52" s="16">
        <v>0</v>
      </c>
      <c r="F52" s="8" t="s">
        <v>52</v>
      </c>
      <c r="G52" s="16">
        <v>0</v>
      </c>
      <c r="H52" s="8" t="s">
        <v>52</v>
      </c>
      <c r="I52" s="16">
        <v>894</v>
      </c>
      <c r="J52" s="8" t="s">
        <v>1198</v>
      </c>
      <c r="K52" s="16">
        <v>0</v>
      </c>
      <c r="L52" s="8" t="s">
        <v>52</v>
      </c>
      <c r="M52" s="16">
        <v>0</v>
      </c>
      <c r="N52" s="8" t="s">
        <v>52</v>
      </c>
      <c r="O52" s="16">
        <f t="shared" si="1"/>
        <v>894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8" t="s">
        <v>626</v>
      </c>
      <c r="X52" s="8" t="s">
        <v>52</v>
      </c>
      <c r="Y52" s="2" t="s">
        <v>52</v>
      </c>
      <c r="Z52" s="2" t="s">
        <v>52</v>
      </c>
      <c r="AA52" s="17"/>
      <c r="AB52" s="2" t="s">
        <v>52</v>
      </c>
    </row>
    <row r="53" spans="1:28" ht="30" customHeight="1">
      <c r="A53" s="8" t="s">
        <v>173</v>
      </c>
      <c r="B53" s="8" t="s">
        <v>169</v>
      </c>
      <c r="C53" s="8" t="s">
        <v>170</v>
      </c>
      <c r="D53" s="15" t="s">
        <v>171</v>
      </c>
      <c r="E53" s="16">
        <v>0</v>
      </c>
      <c r="F53" s="8" t="s">
        <v>52</v>
      </c>
      <c r="G53" s="16">
        <v>0</v>
      </c>
      <c r="H53" s="8" t="s">
        <v>52</v>
      </c>
      <c r="I53" s="16">
        <v>0</v>
      </c>
      <c r="J53" s="8" t="s">
        <v>52</v>
      </c>
      <c r="K53" s="16">
        <v>25000</v>
      </c>
      <c r="L53" s="8" t="s">
        <v>1199</v>
      </c>
      <c r="M53" s="16">
        <v>0</v>
      </c>
      <c r="N53" s="8" t="s">
        <v>52</v>
      </c>
      <c r="O53" s="16">
        <f t="shared" si="1"/>
        <v>25000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8" t="s">
        <v>172</v>
      </c>
      <c r="X53" s="8" t="s">
        <v>52</v>
      </c>
      <c r="Y53" s="2" t="s">
        <v>52</v>
      </c>
      <c r="Z53" s="2" t="s">
        <v>52</v>
      </c>
      <c r="AA53" s="17"/>
      <c r="AB53" s="2" t="s">
        <v>52</v>
      </c>
    </row>
    <row r="54" spans="1:28" ht="30" customHeight="1">
      <c r="A54" s="8" t="s">
        <v>178</v>
      </c>
      <c r="B54" s="8" t="s">
        <v>175</v>
      </c>
      <c r="C54" s="8" t="s">
        <v>176</v>
      </c>
      <c r="D54" s="15" t="s">
        <v>171</v>
      </c>
      <c r="E54" s="16">
        <v>0</v>
      </c>
      <c r="F54" s="8" t="s">
        <v>52</v>
      </c>
      <c r="G54" s="16">
        <v>15000</v>
      </c>
      <c r="H54" s="8" t="s">
        <v>1200</v>
      </c>
      <c r="I54" s="16">
        <v>0</v>
      </c>
      <c r="J54" s="8" t="s">
        <v>52</v>
      </c>
      <c r="K54" s="16">
        <v>15000</v>
      </c>
      <c r="L54" s="8" t="s">
        <v>1201</v>
      </c>
      <c r="M54" s="16">
        <v>0</v>
      </c>
      <c r="N54" s="8" t="s">
        <v>52</v>
      </c>
      <c r="O54" s="16">
        <f t="shared" si="1"/>
        <v>15000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8" t="s">
        <v>177</v>
      </c>
      <c r="X54" s="8" t="s">
        <v>52</v>
      </c>
      <c r="Y54" s="2" t="s">
        <v>52</v>
      </c>
      <c r="Z54" s="2" t="s">
        <v>52</v>
      </c>
      <c r="AA54" s="17"/>
      <c r="AB54" s="2" t="s">
        <v>52</v>
      </c>
    </row>
    <row r="55" spans="1:28" ht="30" customHeight="1">
      <c r="A55" s="8" t="s">
        <v>1123</v>
      </c>
      <c r="B55" s="8" t="s">
        <v>1120</v>
      </c>
      <c r="C55" s="8" t="s">
        <v>1121</v>
      </c>
      <c r="D55" s="15" t="s">
        <v>550</v>
      </c>
      <c r="E55" s="16">
        <v>2100</v>
      </c>
      <c r="F55" s="8" t="s">
        <v>52</v>
      </c>
      <c r="G55" s="16">
        <v>0</v>
      </c>
      <c r="H55" s="8" t="s">
        <v>52</v>
      </c>
      <c r="I55" s="16">
        <v>0</v>
      </c>
      <c r="J55" s="8" t="s">
        <v>52</v>
      </c>
      <c r="K55" s="16">
        <v>0</v>
      </c>
      <c r="L55" s="8" t="s">
        <v>52</v>
      </c>
      <c r="M55" s="16">
        <v>0</v>
      </c>
      <c r="N55" s="8" t="s">
        <v>52</v>
      </c>
      <c r="O55" s="16">
        <f t="shared" si="1"/>
        <v>2100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8" t="s">
        <v>1122</v>
      </c>
      <c r="X55" s="8" t="s">
        <v>52</v>
      </c>
      <c r="Y55" s="2" t="s">
        <v>52</v>
      </c>
      <c r="Z55" s="2" t="s">
        <v>52</v>
      </c>
      <c r="AA55" s="17"/>
      <c r="AB55" s="2" t="s">
        <v>52</v>
      </c>
    </row>
    <row r="56" spans="1:28" ht="30" customHeight="1">
      <c r="A56" s="8" t="s">
        <v>888</v>
      </c>
      <c r="B56" s="8" t="s">
        <v>885</v>
      </c>
      <c r="C56" s="8" t="s">
        <v>886</v>
      </c>
      <c r="D56" s="15" t="s">
        <v>550</v>
      </c>
      <c r="E56" s="16">
        <v>0</v>
      </c>
      <c r="F56" s="8" t="s">
        <v>52</v>
      </c>
      <c r="G56" s="16">
        <v>11000</v>
      </c>
      <c r="H56" s="8" t="s">
        <v>1202</v>
      </c>
      <c r="I56" s="16">
        <v>0</v>
      </c>
      <c r="J56" s="8" t="s">
        <v>52</v>
      </c>
      <c r="K56" s="16">
        <v>0</v>
      </c>
      <c r="L56" s="8" t="s">
        <v>52</v>
      </c>
      <c r="M56" s="16">
        <v>0</v>
      </c>
      <c r="N56" s="8" t="s">
        <v>52</v>
      </c>
      <c r="O56" s="16">
        <f t="shared" si="1"/>
        <v>11000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8" t="s">
        <v>887</v>
      </c>
      <c r="X56" s="8" t="s">
        <v>52</v>
      </c>
      <c r="Y56" s="2" t="s">
        <v>52</v>
      </c>
      <c r="Z56" s="2" t="s">
        <v>52</v>
      </c>
      <c r="AA56" s="17"/>
      <c r="AB56" s="2" t="s">
        <v>52</v>
      </c>
    </row>
    <row r="57" spans="1:28" ht="30" customHeight="1">
      <c r="A57" s="8" t="s">
        <v>1044</v>
      </c>
      <c r="B57" s="8" t="s">
        <v>1041</v>
      </c>
      <c r="C57" s="8" t="s">
        <v>1042</v>
      </c>
      <c r="D57" s="15" t="s">
        <v>749</v>
      </c>
      <c r="E57" s="16">
        <v>9492</v>
      </c>
      <c r="F57" s="8" t="s">
        <v>52</v>
      </c>
      <c r="G57" s="16">
        <v>11027.77</v>
      </c>
      <c r="H57" s="8" t="s">
        <v>1203</v>
      </c>
      <c r="I57" s="16">
        <v>11027.77</v>
      </c>
      <c r="J57" s="8" t="s">
        <v>1204</v>
      </c>
      <c r="K57" s="16">
        <v>0</v>
      </c>
      <c r="L57" s="8" t="s">
        <v>52</v>
      </c>
      <c r="M57" s="16">
        <v>0</v>
      </c>
      <c r="N57" s="8" t="s">
        <v>52</v>
      </c>
      <c r="O57" s="16">
        <f t="shared" si="1"/>
        <v>9492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8" t="s">
        <v>1043</v>
      </c>
      <c r="X57" s="8" t="s">
        <v>52</v>
      </c>
      <c r="Y57" s="2" t="s">
        <v>52</v>
      </c>
      <c r="Z57" s="2" t="s">
        <v>52</v>
      </c>
      <c r="AA57" s="17"/>
      <c r="AB57" s="2" t="s">
        <v>52</v>
      </c>
    </row>
    <row r="58" spans="1:28" ht="30" customHeight="1">
      <c r="A58" s="8" t="s">
        <v>1062</v>
      </c>
      <c r="B58" s="8" t="s">
        <v>1059</v>
      </c>
      <c r="C58" s="8" t="s">
        <v>1060</v>
      </c>
      <c r="D58" s="15" t="s">
        <v>749</v>
      </c>
      <c r="E58" s="16">
        <v>5060</v>
      </c>
      <c r="F58" s="8" t="s">
        <v>52</v>
      </c>
      <c r="G58" s="16">
        <v>6083.33</v>
      </c>
      <c r="H58" s="8" t="s">
        <v>1203</v>
      </c>
      <c r="I58" s="16">
        <v>4772.22</v>
      </c>
      <c r="J58" s="8" t="s">
        <v>1205</v>
      </c>
      <c r="K58" s="16">
        <v>0</v>
      </c>
      <c r="L58" s="8" t="s">
        <v>52</v>
      </c>
      <c r="M58" s="16">
        <v>0</v>
      </c>
      <c r="N58" s="8" t="s">
        <v>52</v>
      </c>
      <c r="O58" s="16">
        <f t="shared" si="1"/>
        <v>4772.22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8" t="s">
        <v>1061</v>
      </c>
      <c r="X58" s="8" t="s">
        <v>52</v>
      </c>
      <c r="Y58" s="2" t="s">
        <v>52</v>
      </c>
      <c r="Z58" s="2" t="s">
        <v>52</v>
      </c>
      <c r="AA58" s="17"/>
      <c r="AB58" s="2" t="s">
        <v>52</v>
      </c>
    </row>
    <row r="59" spans="1:28" ht="30" customHeight="1">
      <c r="A59" s="8" t="s">
        <v>751</v>
      </c>
      <c r="B59" s="8" t="s">
        <v>747</v>
      </c>
      <c r="C59" s="8" t="s">
        <v>748</v>
      </c>
      <c r="D59" s="15" t="s">
        <v>749</v>
      </c>
      <c r="E59" s="16">
        <v>9433</v>
      </c>
      <c r="F59" s="8" t="s">
        <v>52</v>
      </c>
      <c r="G59" s="16">
        <v>11665.5</v>
      </c>
      <c r="H59" s="8" t="s">
        <v>1206</v>
      </c>
      <c r="I59" s="16">
        <v>10332.299999999999</v>
      </c>
      <c r="J59" s="8" t="s">
        <v>1207</v>
      </c>
      <c r="K59" s="16">
        <v>0</v>
      </c>
      <c r="L59" s="8" t="s">
        <v>52</v>
      </c>
      <c r="M59" s="16">
        <v>0</v>
      </c>
      <c r="N59" s="8" t="s">
        <v>52</v>
      </c>
      <c r="O59" s="16">
        <f t="shared" si="1"/>
        <v>9433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8" t="s">
        <v>750</v>
      </c>
      <c r="X59" s="8" t="s">
        <v>52</v>
      </c>
      <c r="Y59" s="2" t="s">
        <v>52</v>
      </c>
      <c r="Z59" s="2" t="s">
        <v>52</v>
      </c>
      <c r="AA59" s="17"/>
      <c r="AB59" s="2" t="s">
        <v>52</v>
      </c>
    </row>
    <row r="60" spans="1:28" ht="30" customHeight="1">
      <c r="A60" s="8" t="s">
        <v>1049</v>
      </c>
      <c r="B60" s="8" t="s">
        <v>1046</v>
      </c>
      <c r="C60" s="8" t="s">
        <v>1047</v>
      </c>
      <c r="D60" s="15" t="s">
        <v>749</v>
      </c>
      <c r="E60" s="16">
        <v>0</v>
      </c>
      <c r="F60" s="8" t="s">
        <v>52</v>
      </c>
      <c r="G60" s="16">
        <v>3483.33</v>
      </c>
      <c r="H60" s="8" t="s">
        <v>1203</v>
      </c>
      <c r="I60" s="16">
        <v>2766.66</v>
      </c>
      <c r="J60" s="8" t="s">
        <v>1204</v>
      </c>
      <c r="K60" s="16">
        <v>0</v>
      </c>
      <c r="L60" s="8" t="s">
        <v>52</v>
      </c>
      <c r="M60" s="16">
        <v>0</v>
      </c>
      <c r="N60" s="8" t="s">
        <v>52</v>
      </c>
      <c r="O60" s="16">
        <f t="shared" si="1"/>
        <v>2766.66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8" t="s">
        <v>1048</v>
      </c>
      <c r="X60" s="8" t="s">
        <v>52</v>
      </c>
      <c r="Y60" s="2" t="s">
        <v>52</v>
      </c>
      <c r="Z60" s="2" t="s">
        <v>52</v>
      </c>
      <c r="AA60" s="17"/>
      <c r="AB60" s="2" t="s">
        <v>52</v>
      </c>
    </row>
    <row r="61" spans="1:28" ht="30" customHeight="1">
      <c r="A61" s="8" t="s">
        <v>592</v>
      </c>
      <c r="B61" s="8" t="s">
        <v>589</v>
      </c>
      <c r="C61" s="8" t="s">
        <v>590</v>
      </c>
      <c r="D61" s="15" t="s">
        <v>86</v>
      </c>
      <c r="E61" s="16">
        <v>5149</v>
      </c>
      <c r="F61" s="8" t="s">
        <v>52</v>
      </c>
      <c r="G61" s="16">
        <v>6420</v>
      </c>
      <c r="H61" s="8" t="s">
        <v>1208</v>
      </c>
      <c r="I61" s="16">
        <v>0</v>
      </c>
      <c r="J61" s="8" t="s">
        <v>52</v>
      </c>
      <c r="K61" s="16">
        <v>0</v>
      </c>
      <c r="L61" s="8" t="s">
        <v>52</v>
      </c>
      <c r="M61" s="16">
        <v>0</v>
      </c>
      <c r="N61" s="8" t="s">
        <v>52</v>
      </c>
      <c r="O61" s="16">
        <f t="shared" si="1"/>
        <v>5149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8" t="s">
        <v>591</v>
      </c>
      <c r="X61" s="8" t="s">
        <v>52</v>
      </c>
      <c r="Y61" s="2" t="s">
        <v>52</v>
      </c>
      <c r="Z61" s="2" t="s">
        <v>52</v>
      </c>
      <c r="AA61" s="17"/>
      <c r="AB61" s="2" t="s">
        <v>52</v>
      </c>
    </row>
    <row r="62" spans="1:28" ht="30" customHeight="1">
      <c r="A62" s="8" t="s">
        <v>440</v>
      </c>
      <c r="B62" s="8" t="s">
        <v>437</v>
      </c>
      <c r="C62" s="8" t="s">
        <v>438</v>
      </c>
      <c r="D62" s="15" t="s">
        <v>430</v>
      </c>
      <c r="E62" s="16">
        <v>0</v>
      </c>
      <c r="F62" s="8" t="s">
        <v>52</v>
      </c>
      <c r="G62" s="16">
        <v>0</v>
      </c>
      <c r="H62" s="8" t="s">
        <v>52</v>
      </c>
      <c r="I62" s="16">
        <v>0</v>
      </c>
      <c r="J62" s="8" t="s">
        <v>52</v>
      </c>
      <c r="K62" s="16">
        <v>0</v>
      </c>
      <c r="L62" s="8" t="s">
        <v>52</v>
      </c>
      <c r="M62" s="16">
        <v>0</v>
      </c>
      <c r="N62" s="8" t="s">
        <v>52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141759</v>
      </c>
      <c r="V62" s="16">
        <f>SMALL(Q62:U62,COUNTIF(Q62:U62,0)+1)</f>
        <v>141759</v>
      </c>
      <c r="W62" s="8" t="s">
        <v>439</v>
      </c>
      <c r="X62" s="8" t="s">
        <v>52</v>
      </c>
      <c r="Y62" s="2" t="s">
        <v>1209</v>
      </c>
      <c r="Z62" s="2" t="s">
        <v>52</v>
      </c>
      <c r="AA62" s="17"/>
      <c r="AB62" s="2" t="s">
        <v>52</v>
      </c>
    </row>
    <row r="63" spans="1:28" ht="30" customHeight="1">
      <c r="A63" s="8" t="s">
        <v>432</v>
      </c>
      <c r="B63" s="8" t="s">
        <v>428</v>
      </c>
      <c r="C63" s="8" t="s">
        <v>429</v>
      </c>
      <c r="D63" s="15" t="s">
        <v>430</v>
      </c>
      <c r="E63" s="16">
        <v>0</v>
      </c>
      <c r="F63" s="8" t="s">
        <v>52</v>
      </c>
      <c r="G63" s="16">
        <v>0</v>
      </c>
      <c r="H63" s="8" t="s">
        <v>52</v>
      </c>
      <c r="I63" s="16">
        <v>0</v>
      </c>
      <c r="J63" s="8" t="s">
        <v>52</v>
      </c>
      <c r="K63" s="16">
        <v>0</v>
      </c>
      <c r="L63" s="8" t="s">
        <v>52</v>
      </c>
      <c r="M63" s="16">
        <v>0</v>
      </c>
      <c r="N63" s="8" t="s">
        <v>52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2016</v>
      </c>
      <c r="V63" s="16">
        <f>SMALL(Q63:U63,COUNTIF(Q63:U63,0)+1)</f>
        <v>2016</v>
      </c>
      <c r="W63" s="8" t="s">
        <v>431</v>
      </c>
      <c r="X63" s="8" t="s">
        <v>52</v>
      </c>
      <c r="Y63" s="2" t="s">
        <v>1209</v>
      </c>
      <c r="Z63" s="2" t="s">
        <v>52</v>
      </c>
      <c r="AA63" s="17"/>
      <c r="AB63" s="2" t="s">
        <v>52</v>
      </c>
    </row>
    <row r="64" spans="1:28" ht="30" customHeight="1">
      <c r="A64" s="8" t="s">
        <v>445</v>
      </c>
      <c r="B64" s="8" t="s">
        <v>442</v>
      </c>
      <c r="C64" s="8" t="s">
        <v>443</v>
      </c>
      <c r="D64" s="15" t="s">
        <v>430</v>
      </c>
      <c r="E64" s="16">
        <v>0</v>
      </c>
      <c r="F64" s="8" t="s">
        <v>52</v>
      </c>
      <c r="G64" s="16">
        <v>0</v>
      </c>
      <c r="H64" s="8" t="s">
        <v>52</v>
      </c>
      <c r="I64" s="16">
        <v>0</v>
      </c>
      <c r="J64" s="8" t="s">
        <v>52</v>
      </c>
      <c r="K64" s="16">
        <v>0</v>
      </c>
      <c r="L64" s="8" t="s">
        <v>52</v>
      </c>
      <c r="M64" s="16">
        <v>0</v>
      </c>
      <c r="N64" s="8" t="s">
        <v>52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13210</v>
      </c>
      <c r="V64" s="16">
        <f>SMALL(Q64:U64,COUNTIF(Q64:U64,0)+1)</f>
        <v>13210</v>
      </c>
      <c r="W64" s="8" t="s">
        <v>444</v>
      </c>
      <c r="X64" s="8" t="s">
        <v>52</v>
      </c>
      <c r="Y64" s="2" t="s">
        <v>1209</v>
      </c>
      <c r="Z64" s="2" t="s">
        <v>52</v>
      </c>
      <c r="AA64" s="17"/>
      <c r="AB64" s="2" t="s">
        <v>52</v>
      </c>
    </row>
    <row r="65" spans="1:28" ht="30" customHeight="1">
      <c r="A65" s="8" t="s">
        <v>842</v>
      </c>
      <c r="B65" s="8" t="s">
        <v>237</v>
      </c>
      <c r="C65" s="8" t="s">
        <v>754</v>
      </c>
      <c r="D65" s="15" t="s">
        <v>709</v>
      </c>
      <c r="E65" s="16">
        <v>0</v>
      </c>
      <c r="F65" s="8" t="s">
        <v>52</v>
      </c>
      <c r="G65" s="16">
        <v>0</v>
      </c>
      <c r="H65" s="8" t="s">
        <v>52</v>
      </c>
      <c r="I65" s="16">
        <v>0</v>
      </c>
      <c r="J65" s="8" t="s">
        <v>52</v>
      </c>
      <c r="K65" s="16">
        <v>0</v>
      </c>
      <c r="L65" s="8" t="s">
        <v>52</v>
      </c>
      <c r="M65" s="16">
        <v>0</v>
      </c>
      <c r="N65" s="8" t="s">
        <v>52</v>
      </c>
      <c r="O65" s="16">
        <v>0</v>
      </c>
      <c r="P65" s="16">
        <v>1280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8" t="s">
        <v>841</v>
      </c>
      <c r="X65" s="8" t="s">
        <v>52</v>
      </c>
      <c r="Y65" s="2" t="s">
        <v>1210</v>
      </c>
      <c r="Z65" s="2" t="s">
        <v>52</v>
      </c>
      <c r="AA65" s="17"/>
      <c r="AB65" s="2" t="s">
        <v>52</v>
      </c>
    </row>
    <row r="66" spans="1:28" ht="30" customHeight="1">
      <c r="A66" s="8" t="s">
        <v>690</v>
      </c>
      <c r="B66" s="8" t="s">
        <v>676</v>
      </c>
      <c r="C66" s="8" t="s">
        <v>688</v>
      </c>
      <c r="D66" s="15" t="s">
        <v>678</v>
      </c>
      <c r="E66" s="16">
        <v>88200</v>
      </c>
      <c r="F66" s="8" t="s">
        <v>52</v>
      </c>
      <c r="G66" s="16">
        <v>0</v>
      </c>
      <c r="H66" s="8" t="s">
        <v>52</v>
      </c>
      <c r="I66" s="16">
        <v>0</v>
      </c>
      <c r="J66" s="8" t="s">
        <v>52</v>
      </c>
      <c r="K66" s="16">
        <v>0</v>
      </c>
      <c r="L66" s="8" t="s">
        <v>52</v>
      </c>
      <c r="M66" s="16">
        <v>0</v>
      </c>
      <c r="N66" s="8" t="s">
        <v>52</v>
      </c>
      <c r="O66" s="16">
        <f>SMALL(E66:M66,COUNTIF(E66:M66,0)+1)</f>
        <v>88200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8" t="s">
        <v>689</v>
      </c>
      <c r="X66" s="8" t="s">
        <v>52</v>
      </c>
      <c r="Y66" s="2" t="s">
        <v>1210</v>
      </c>
      <c r="Z66" s="2" t="s">
        <v>52</v>
      </c>
      <c r="AA66" s="17"/>
      <c r="AB66" s="2" t="s">
        <v>52</v>
      </c>
    </row>
    <row r="67" spans="1:28" ht="30" customHeight="1">
      <c r="A67" s="8" t="s">
        <v>680</v>
      </c>
      <c r="B67" s="8" t="s">
        <v>676</v>
      </c>
      <c r="C67" s="8" t="s">
        <v>677</v>
      </c>
      <c r="D67" s="15" t="s">
        <v>678</v>
      </c>
      <c r="E67" s="16">
        <v>84300</v>
      </c>
      <c r="F67" s="8" t="s">
        <v>52</v>
      </c>
      <c r="G67" s="16">
        <v>0</v>
      </c>
      <c r="H67" s="8" t="s">
        <v>52</v>
      </c>
      <c r="I67" s="16">
        <v>0</v>
      </c>
      <c r="J67" s="8" t="s">
        <v>52</v>
      </c>
      <c r="K67" s="16">
        <v>0</v>
      </c>
      <c r="L67" s="8" t="s">
        <v>52</v>
      </c>
      <c r="M67" s="16">
        <v>0</v>
      </c>
      <c r="N67" s="8" t="s">
        <v>52</v>
      </c>
      <c r="O67" s="16">
        <f>SMALL(E67:M67,COUNTIF(E67:M67,0)+1)</f>
        <v>84300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8" t="s">
        <v>679</v>
      </c>
      <c r="X67" s="8" t="s">
        <v>52</v>
      </c>
      <c r="Y67" s="2" t="s">
        <v>1210</v>
      </c>
      <c r="Z67" s="2" t="s">
        <v>52</v>
      </c>
      <c r="AA67" s="17"/>
      <c r="AB67" s="2" t="s">
        <v>52</v>
      </c>
    </row>
    <row r="68" spans="1:28" ht="30" customHeight="1">
      <c r="A68" s="8" t="s">
        <v>711</v>
      </c>
      <c r="B68" s="8" t="s">
        <v>707</v>
      </c>
      <c r="C68" s="8" t="s">
        <v>708</v>
      </c>
      <c r="D68" s="15" t="s">
        <v>709</v>
      </c>
      <c r="E68" s="16">
        <v>32700</v>
      </c>
      <c r="F68" s="8" t="s">
        <v>52</v>
      </c>
      <c r="G68" s="16">
        <v>0</v>
      </c>
      <c r="H68" s="8" t="s">
        <v>52</v>
      </c>
      <c r="I68" s="16">
        <v>0</v>
      </c>
      <c r="J68" s="8" t="s">
        <v>52</v>
      </c>
      <c r="K68" s="16">
        <v>0</v>
      </c>
      <c r="L68" s="8" t="s">
        <v>52</v>
      </c>
      <c r="M68" s="16">
        <v>0</v>
      </c>
      <c r="N68" s="8" t="s">
        <v>52</v>
      </c>
      <c r="O68" s="16">
        <f>SMALL(E68:M68,COUNTIF(E68:M68,0)+1)</f>
        <v>32700</v>
      </c>
      <c r="P68" s="16">
        <v>20000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8" t="s">
        <v>710</v>
      </c>
      <c r="X68" s="8" t="s">
        <v>52</v>
      </c>
      <c r="Y68" s="2" t="s">
        <v>1210</v>
      </c>
      <c r="Z68" s="2" t="s">
        <v>52</v>
      </c>
      <c r="AA68" s="17"/>
      <c r="AB68" s="2" t="s">
        <v>52</v>
      </c>
    </row>
    <row r="69" spans="1:28" ht="30" customHeight="1">
      <c r="A69" s="8" t="s">
        <v>715</v>
      </c>
      <c r="B69" s="8" t="s">
        <v>713</v>
      </c>
      <c r="C69" s="8" t="s">
        <v>708</v>
      </c>
      <c r="D69" s="15" t="s">
        <v>709</v>
      </c>
      <c r="E69" s="16">
        <v>39500</v>
      </c>
      <c r="F69" s="8" t="s">
        <v>52</v>
      </c>
      <c r="G69" s="16">
        <v>0</v>
      </c>
      <c r="H69" s="8" t="s">
        <v>52</v>
      </c>
      <c r="I69" s="16">
        <v>0</v>
      </c>
      <c r="J69" s="8" t="s">
        <v>52</v>
      </c>
      <c r="K69" s="16">
        <v>0</v>
      </c>
      <c r="L69" s="8" t="s">
        <v>52</v>
      </c>
      <c r="M69" s="16">
        <v>0</v>
      </c>
      <c r="N69" s="8" t="s">
        <v>52</v>
      </c>
      <c r="O69" s="16">
        <f>SMALL(E69:M69,COUNTIF(E69:M69,0)+1)</f>
        <v>39500</v>
      </c>
      <c r="P69" s="16">
        <v>23700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8" t="s">
        <v>714</v>
      </c>
      <c r="X69" s="8" t="s">
        <v>52</v>
      </c>
      <c r="Y69" s="2" t="s">
        <v>1210</v>
      </c>
      <c r="Z69" s="2" t="s">
        <v>52</v>
      </c>
      <c r="AA69" s="17"/>
      <c r="AB69" s="2" t="s">
        <v>52</v>
      </c>
    </row>
    <row r="70" spans="1:28" ht="30" customHeight="1">
      <c r="A70" s="8" t="s">
        <v>719</v>
      </c>
      <c r="B70" s="8" t="s">
        <v>717</v>
      </c>
      <c r="C70" s="8" t="s">
        <v>708</v>
      </c>
      <c r="D70" s="15" t="s">
        <v>709</v>
      </c>
      <c r="E70" s="16">
        <v>34200</v>
      </c>
      <c r="F70" s="8" t="s">
        <v>52</v>
      </c>
      <c r="G70" s="16">
        <v>0</v>
      </c>
      <c r="H70" s="8" t="s">
        <v>52</v>
      </c>
      <c r="I70" s="16">
        <v>0</v>
      </c>
      <c r="J70" s="8" t="s">
        <v>52</v>
      </c>
      <c r="K70" s="16">
        <v>0</v>
      </c>
      <c r="L70" s="8" t="s">
        <v>52</v>
      </c>
      <c r="M70" s="16">
        <v>0</v>
      </c>
      <c r="N70" s="8" t="s">
        <v>52</v>
      </c>
      <c r="O70" s="16">
        <f>SMALL(E70:M70,COUNTIF(E70:M70,0)+1)</f>
        <v>34200</v>
      </c>
      <c r="P70" s="16">
        <v>20900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8" t="s">
        <v>718</v>
      </c>
      <c r="X70" s="8" t="s">
        <v>52</v>
      </c>
      <c r="Y70" s="2" t="s">
        <v>1210</v>
      </c>
      <c r="Z70" s="2" t="s">
        <v>52</v>
      </c>
      <c r="AA70" s="17"/>
      <c r="AB70" s="2" t="s">
        <v>52</v>
      </c>
    </row>
    <row r="71" spans="1:28" ht="30" customHeight="1">
      <c r="A71" s="8" t="s">
        <v>1118</v>
      </c>
      <c r="B71" s="8" t="s">
        <v>1115</v>
      </c>
      <c r="C71" s="8" t="s">
        <v>1116</v>
      </c>
      <c r="D71" s="15" t="s">
        <v>678</v>
      </c>
      <c r="E71" s="16">
        <v>0</v>
      </c>
      <c r="F71" s="8" t="s">
        <v>52</v>
      </c>
      <c r="G71" s="16">
        <v>0</v>
      </c>
      <c r="H71" s="8" t="s">
        <v>52</v>
      </c>
      <c r="I71" s="16">
        <v>0</v>
      </c>
      <c r="J71" s="8" t="s">
        <v>52</v>
      </c>
      <c r="K71" s="16">
        <v>0</v>
      </c>
      <c r="L71" s="8" t="s">
        <v>52</v>
      </c>
      <c r="M71" s="16">
        <v>0</v>
      </c>
      <c r="N71" s="8" t="s">
        <v>52</v>
      </c>
      <c r="O71" s="16">
        <v>0</v>
      </c>
      <c r="P71" s="16">
        <v>4510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8" t="s">
        <v>1117</v>
      </c>
      <c r="X71" s="8" t="s">
        <v>52</v>
      </c>
      <c r="Y71" s="2" t="s">
        <v>1210</v>
      </c>
      <c r="Z71" s="2" t="s">
        <v>52</v>
      </c>
      <c r="AA71" s="17"/>
      <c r="AB71" s="2" t="s">
        <v>52</v>
      </c>
    </row>
    <row r="72" spans="1:28" ht="30" customHeight="1">
      <c r="A72" s="8" t="s">
        <v>987</v>
      </c>
      <c r="B72" s="8" t="s">
        <v>983</v>
      </c>
      <c r="C72" s="8" t="s">
        <v>984</v>
      </c>
      <c r="D72" s="15" t="s">
        <v>985</v>
      </c>
      <c r="E72" s="16">
        <v>0</v>
      </c>
      <c r="F72" s="8" t="s">
        <v>52</v>
      </c>
      <c r="G72" s="16">
        <v>0</v>
      </c>
      <c r="H72" s="8" t="s">
        <v>52</v>
      </c>
      <c r="I72" s="16">
        <v>0</v>
      </c>
      <c r="J72" s="8" t="s">
        <v>52</v>
      </c>
      <c r="K72" s="16">
        <v>0</v>
      </c>
      <c r="L72" s="8" t="s">
        <v>52</v>
      </c>
      <c r="M72" s="16">
        <v>0</v>
      </c>
      <c r="N72" s="8" t="s">
        <v>52</v>
      </c>
      <c r="O72" s="16">
        <v>0</v>
      </c>
      <c r="P72" s="16">
        <v>0</v>
      </c>
      <c r="Q72" s="16">
        <v>87</v>
      </c>
      <c r="R72" s="16">
        <v>0</v>
      </c>
      <c r="S72" s="16">
        <v>0</v>
      </c>
      <c r="T72" s="16">
        <v>0</v>
      </c>
      <c r="U72" s="16">
        <v>0</v>
      </c>
      <c r="V72" s="16">
        <f>SMALL(Q72:U72,COUNTIF(Q72:U72,0)+1)</f>
        <v>87</v>
      </c>
      <c r="W72" s="8" t="s">
        <v>986</v>
      </c>
      <c r="X72" s="8" t="s">
        <v>52</v>
      </c>
      <c r="Y72" s="2" t="s">
        <v>52</v>
      </c>
      <c r="Z72" s="2" t="s">
        <v>52</v>
      </c>
      <c r="AA72" s="17"/>
      <c r="AB72" s="2" t="s">
        <v>52</v>
      </c>
    </row>
    <row r="73" spans="1:28" ht="30" customHeight="1">
      <c r="A73" s="8" t="s">
        <v>543</v>
      </c>
      <c r="B73" s="8" t="s">
        <v>539</v>
      </c>
      <c r="C73" s="8" t="s">
        <v>540</v>
      </c>
      <c r="D73" s="15" t="s">
        <v>541</v>
      </c>
      <c r="E73" s="16">
        <v>0</v>
      </c>
      <c r="F73" s="8" t="s">
        <v>52</v>
      </c>
      <c r="G73" s="16">
        <v>0</v>
      </c>
      <c r="H73" s="8" t="s">
        <v>52</v>
      </c>
      <c r="I73" s="16">
        <v>0</v>
      </c>
      <c r="J73" s="8" t="s">
        <v>52</v>
      </c>
      <c r="K73" s="16">
        <v>0</v>
      </c>
      <c r="L73" s="8" t="s">
        <v>52</v>
      </c>
      <c r="M73" s="16">
        <v>0</v>
      </c>
      <c r="N73" s="8" t="s">
        <v>52</v>
      </c>
      <c r="O73" s="16">
        <v>0</v>
      </c>
      <c r="P73" s="16">
        <v>125427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  <c r="W73" s="8" t="s">
        <v>542</v>
      </c>
      <c r="X73" s="8" t="s">
        <v>52</v>
      </c>
      <c r="Y73" s="2" t="s">
        <v>1211</v>
      </c>
      <c r="Z73" s="2" t="s">
        <v>52</v>
      </c>
      <c r="AA73" s="17"/>
      <c r="AB73" s="2" t="s">
        <v>52</v>
      </c>
    </row>
    <row r="74" spans="1:28" ht="30" customHeight="1">
      <c r="A74" s="8" t="s">
        <v>1000</v>
      </c>
      <c r="B74" s="8" t="s">
        <v>998</v>
      </c>
      <c r="C74" s="8" t="s">
        <v>540</v>
      </c>
      <c r="D74" s="15" t="s">
        <v>541</v>
      </c>
      <c r="E74" s="16">
        <v>0</v>
      </c>
      <c r="F74" s="8" t="s">
        <v>52</v>
      </c>
      <c r="G74" s="16">
        <v>0</v>
      </c>
      <c r="H74" s="8" t="s">
        <v>52</v>
      </c>
      <c r="I74" s="16">
        <v>0</v>
      </c>
      <c r="J74" s="8" t="s">
        <v>52</v>
      </c>
      <c r="K74" s="16">
        <v>0</v>
      </c>
      <c r="L74" s="8" t="s">
        <v>52</v>
      </c>
      <c r="M74" s="16">
        <v>0</v>
      </c>
      <c r="N74" s="8" t="s">
        <v>52</v>
      </c>
      <c r="O74" s="16">
        <v>0</v>
      </c>
      <c r="P74" s="16">
        <v>152019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8" t="s">
        <v>999</v>
      </c>
      <c r="X74" s="8" t="s">
        <v>52</v>
      </c>
      <c r="Y74" s="2" t="s">
        <v>1211</v>
      </c>
      <c r="Z74" s="2" t="s">
        <v>52</v>
      </c>
      <c r="AA74" s="17"/>
      <c r="AB74" s="2" t="s">
        <v>52</v>
      </c>
    </row>
    <row r="75" spans="1:28" ht="30" customHeight="1">
      <c r="A75" s="8" t="s">
        <v>954</v>
      </c>
      <c r="B75" s="8" t="s">
        <v>952</v>
      </c>
      <c r="C75" s="8" t="s">
        <v>738</v>
      </c>
      <c r="D75" s="15" t="s">
        <v>541</v>
      </c>
      <c r="E75" s="16">
        <v>0</v>
      </c>
      <c r="F75" s="8" t="s">
        <v>52</v>
      </c>
      <c r="G75" s="16">
        <v>0</v>
      </c>
      <c r="H75" s="8" t="s">
        <v>52</v>
      </c>
      <c r="I75" s="16">
        <v>0</v>
      </c>
      <c r="J75" s="8" t="s">
        <v>52</v>
      </c>
      <c r="K75" s="16">
        <v>0</v>
      </c>
      <c r="L75" s="8" t="s">
        <v>52</v>
      </c>
      <c r="M75" s="16">
        <v>0</v>
      </c>
      <c r="N75" s="8" t="s">
        <v>52</v>
      </c>
      <c r="O75" s="16">
        <v>0</v>
      </c>
      <c r="P75" s="16">
        <v>224359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  <c r="W75" s="8" t="s">
        <v>953</v>
      </c>
      <c r="X75" s="8" t="s">
        <v>52</v>
      </c>
      <c r="Y75" s="2" t="s">
        <v>1211</v>
      </c>
      <c r="Z75" s="2" t="s">
        <v>52</v>
      </c>
      <c r="AA75" s="17"/>
      <c r="AB75" s="2" t="s">
        <v>52</v>
      </c>
    </row>
    <row r="76" spans="1:28" ht="30" customHeight="1">
      <c r="A76" s="8" t="s">
        <v>991</v>
      </c>
      <c r="B76" s="8" t="s">
        <v>989</v>
      </c>
      <c r="C76" s="8" t="s">
        <v>738</v>
      </c>
      <c r="D76" s="15" t="s">
        <v>541</v>
      </c>
      <c r="E76" s="16">
        <v>0</v>
      </c>
      <c r="F76" s="8" t="s">
        <v>52</v>
      </c>
      <c r="G76" s="16">
        <v>0</v>
      </c>
      <c r="H76" s="8" t="s">
        <v>52</v>
      </c>
      <c r="I76" s="16">
        <v>0</v>
      </c>
      <c r="J76" s="8" t="s">
        <v>52</v>
      </c>
      <c r="K76" s="16">
        <v>0</v>
      </c>
      <c r="L76" s="8" t="s">
        <v>52</v>
      </c>
      <c r="M76" s="16">
        <v>0</v>
      </c>
      <c r="N76" s="8" t="s">
        <v>52</v>
      </c>
      <c r="O76" s="16">
        <v>0</v>
      </c>
      <c r="P76" s="16">
        <v>178249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8" t="s">
        <v>990</v>
      </c>
      <c r="X76" s="8" t="s">
        <v>52</v>
      </c>
      <c r="Y76" s="2" t="s">
        <v>1211</v>
      </c>
      <c r="Z76" s="2" t="s">
        <v>52</v>
      </c>
      <c r="AA76" s="17"/>
      <c r="AB76" s="2" t="s">
        <v>52</v>
      </c>
    </row>
    <row r="77" spans="1:28" ht="30" customHeight="1">
      <c r="A77" s="8" t="s">
        <v>1074</v>
      </c>
      <c r="B77" s="8" t="s">
        <v>1072</v>
      </c>
      <c r="C77" s="8" t="s">
        <v>738</v>
      </c>
      <c r="D77" s="15" t="s">
        <v>541</v>
      </c>
      <c r="E77" s="16">
        <v>0</v>
      </c>
      <c r="F77" s="8" t="s">
        <v>52</v>
      </c>
      <c r="G77" s="16">
        <v>0</v>
      </c>
      <c r="H77" s="8" t="s">
        <v>52</v>
      </c>
      <c r="I77" s="16">
        <v>0</v>
      </c>
      <c r="J77" s="8" t="s">
        <v>52</v>
      </c>
      <c r="K77" s="16">
        <v>0</v>
      </c>
      <c r="L77" s="8" t="s">
        <v>52</v>
      </c>
      <c r="M77" s="16">
        <v>0</v>
      </c>
      <c r="N77" s="8" t="s">
        <v>52</v>
      </c>
      <c r="O77" s="16">
        <v>0</v>
      </c>
      <c r="P77" s="16">
        <v>195321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  <c r="W77" s="8" t="s">
        <v>1073</v>
      </c>
      <c r="X77" s="8" t="s">
        <v>52</v>
      </c>
      <c r="Y77" s="2" t="s">
        <v>1211</v>
      </c>
      <c r="Z77" s="2" t="s">
        <v>52</v>
      </c>
      <c r="AA77" s="17"/>
      <c r="AB77" s="2" t="s">
        <v>52</v>
      </c>
    </row>
    <row r="78" spans="1:28" ht="30" customHeight="1">
      <c r="A78" s="8" t="s">
        <v>996</v>
      </c>
      <c r="B78" s="8" t="s">
        <v>994</v>
      </c>
      <c r="C78" s="8" t="s">
        <v>738</v>
      </c>
      <c r="D78" s="15" t="s">
        <v>541</v>
      </c>
      <c r="E78" s="16">
        <v>0</v>
      </c>
      <c r="F78" s="8" t="s">
        <v>52</v>
      </c>
      <c r="G78" s="16">
        <v>0</v>
      </c>
      <c r="H78" s="8" t="s">
        <v>52</v>
      </c>
      <c r="I78" s="16">
        <v>0</v>
      </c>
      <c r="J78" s="8" t="s">
        <v>52</v>
      </c>
      <c r="K78" s="16">
        <v>0</v>
      </c>
      <c r="L78" s="8" t="s">
        <v>52</v>
      </c>
      <c r="M78" s="16">
        <v>0</v>
      </c>
      <c r="N78" s="8" t="s">
        <v>52</v>
      </c>
      <c r="O78" s="16">
        <v>0</v>
      </c>
      <c r="P78" s="16">
        <v>198711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  <c r="W78" s="8" t="s">
        <v>995</v>
      </c>
      <c r="X78" s="8" t="s">
        <v>52</v>
      </c>
      <c r="Y78" s="2" t="s">
        <v>1211</v>
      </c>
      <c r="Z78" s="2" t="s">
        <v>52</v>
      </c>
      <c r="AA78" s="17"/>
      <c r="AB78" s="2" t="s">
        <v>52</v>
      </c>
    </row>
    <row r="79" spans="1:28" ht="30" customHeight="1">
      <c r="A79" s="8" t="s">
        <v>872</v>
      </c>
      <c r="B79" s="8" t="s">
        <v>870</v>
      </c>
      <c r="C79" s="8" t="s">
        <v>540</v>
      </c>
      <c r="D79" s="15" t="s">
        <v>541</v>
      </c>
      <c r="E79" s="16">
        <v>0</v>
      </c>
      <c r="F79" s="8" t="s">
        <v>52</v>
      </c>
      <c r="G79" s="16">
        <v>0</v>
      </c>
      <c r="H79" s="8" t="s">
        <v>52</v>
      </c>
      <c r="I79" s="16">
        <v>0</v>
      </c>
      <c r="J79" s="8" t="s">
        <v>52</v>
      </c>
      <c r="K79" s="16">
        <v>0</v>
      </c>
      <c r="L79" s="8" t="s">
        <v>52</v>
      </c>
      <c r="M79" s="16">
        <v>0</v>
      </c>
      <c r="N79" s="8" t="s">
        <v>52</v>
      </c>
      <c r="O79" s="16">
        <v>0</v>
      </c>
      <c r="P79" s="16">
        <v>200925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  <c r="W79" s="8" t="s">
        <v>871</v>
      </c>
      <c r="X79" s="8" t="s">
        <v>52</v>
      </c>
      <c r="Y79" s="2" t="s">
        <v>1211</v>
      </c>
      <c r="Z79" s="2" t="s">
        <v>52</v>
      </c>
      <c r="AA79" s="17"/>
      <c r="AB79" s="2" t="s">
        <v>52</v>
      </c>
    </row>
    <row r="80" spans="1:28" ht="30" customHeight="1">
      <c r="A80" s="8" t="s">
        <v>740</v>
      </c>
      <c r="B80" s="8" t="s">
        <v>737</v>
      </c>
      <c r="C80" s="8" t="s">
        <v>738</v>
      </c>
      <c r="D80" s="15" t="s">
        <v>541</v>
      </c>
      <c r="E80" s="16">
        <v>0</v>
      </c>
      <c r="F80" s="8" t="s">
        <v>52</v>
      </c>
      <c r="G80" s="16">
        <v>0</v>
      </c>
      <c r="H80" s="8" t="s">
        <v>52</v>
      </c>
      <c r="I80" s="16">
        <v>0</v>
      </c>
      <c r="J80" s="8" t="s">
        <v>52</v>
      </c>
      <c r="K80" s="16">
        <v>0</v>
      </c>
      <c r="L80" s="8" t="s">
        <v>52</v>
      </c>
      <c r="M80" s="16">
        <v>0</v>
      </c>
      <c r="N80" s="8" t="s">
        <v>52</v>
      </c>
      <c r="O80" s="16">
        <v>0</v>
      </c>
      <c r="P80" s="16">
        <v>187530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  <c r="W80" s="8" t="s">
        <v>739</v>
      </c>
      <c r="X80" s="8" t="s">
        <v>52</v>
      </c>
      <c r="Y80" s="2" t="s">
        <v>1211</v>
      </c>
      <c r="Z80" s="2" t="s">
        <v>52</v>
      </c>
      <c r="AA80" s="17"/>
      <c r="AB80" s="2" t="s">
        <v>52</v>
      </c>
    </row>
    <row r="81" spans="1:28" ht="30" customHeight="1">
      <c r="A81" s="8" t="s">
        <v>769</v>
      </c>
      <c r="B81" s="8" t="s">
        <v>767</v>
      </c>
      <c r="C81" s="8" t="s">
        <v>738</v>
      </c>
      <c r="D81" s="15" t="s">
        <v>541</v>
      </c>
      <c r="E81" s="16">
        <v>0</v>
      </c>
      <c r="F81" s="8" t="s">
        <v>52</v>
      </c>
      <c r="G81" s="16">
        <v>0</v>
      </c>
      <c r="H81" s="8" t="s">
        <v>52</v>
      </c>
      <c r="I81" s="16">
        <v>0</v>
      </c>
      <c r="J81" s="8" t="s">
        <v>52</v>
      </c>
      <c r="K81" s="16">
        <v>0</v>
      </c>
      <c r="L81" s="8" t="s">
        <v>52</v>
      </c>
      <c r="M81" s="16">
        <v>0</v>
      </c>
      <c r="N81" s="8" t="s">
        <v>52</v>
      </c>
      <c r="O81" s="16">
        <v>0</v>
      </c>
      <c r="P81" s="16">
        <v>181240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  <c r="W81" s="8" t="s">
        <v>768</v>
      </c>
      <c r="X81" s="8" t="s">
        <v>52</v>
      </c>
      <c r="Y81" s="2" t="s">
        <v>1211</v>
      </c>
      <c r="Z81" s="2" t="s">
        <v>52</v>
      </c>
      <c r="AA81" s="17"/>
      <c r="AB81" s="2" t="s">
        <v>52</v>
      </c>
    </row>
    <row r="82" spans="1:28" ht="30" customHeight="1">
      <c r="A82" s="8" t="s">
        <v>916</v>
      </c>
      <c r="B82" s="8" t="s">
        <v>914</v>
      </c>
      <c r="C82" s="8" t="s">
        <v>738</v>
      </c>
      <c r="D82" s="15" t="s">
        <v>541</v>
      </c>
      <c r="E82" s="16">
        <v>0</v>
      </c>
      <c r="F82" s="8" t="s">
        <v>52</v>
      </c>
      <c r="G82" s="16">
        <v>0</v>
      </c>
      <c r="H82" s="8" t="s">
        <v>52</v>
      </c>
      <c r="I82" s="16">
        <v>0</v>
      </c>
      <c r="J82" s="8" t="s">
        <v>52</v>
      </c>
      <c r="K82" s="16">
        <v>0</v>
      </c>
      <c r="L82" s="8" t="s">
        <v>52</v>
      </c>
      <c r="M82" s="16">
        <v>0</v>
      </c>
      <c r="N82" s="8" t="s">
        <v>52</v>
      </c>
      <c r="O82" s="16">
        <v>0</v>
      </c>
      <c r="P82" s="16">
        <v>199848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  <c r="W82" s="8" t="s">
        <v>915</v>
      </c>
      <c r="X82" s="8" t="s">
        <v>52</v>
      </c>
      <c r="Y82" s="2" t="s">
        <v>1211</v>
      </c>
      <c r="Z82" s="2" t="s">
        <v>52</v>
      </c>
      <c r="AA82" s="17"/>
      <c r="AB82" s="2" t="s">
        <v>52</v>
      </c>
    </row>
    <row r="83" spans="1:28" ht="30" customHeight="1">
      <c r="A83" s="8" t="s">
        <v>1055</v>
      </c>
      <c r="B83" s="8" t="s">
        <v>1053</v>
      </c>
      <c r="C83" s="8" t="s">
        <v>738</v>
      </c>
      <c r="D83" s="15" t="s">
        <v>541</v>
      </c>
      <c r="E83" s="16">
        <v>0</v>
      </c>
      <c r="F83" s="8" t="s">
        <v>52</v>
      </c>
      <c r="G83" s="16">
        <v>0</v>
      </c>
      <c r="H83" s="8" t="s">
        <v>52</v>
      </c>
      <c r="I83" s="16">
        <v>0</v>
      </c>
      <c r="J83" s="8" t="s">
        <v>52</v>
      </c>
      <c r="K83" s="16">
        <v>0</v>
      </c>
      <c r="L83" s="8" t="s">
        <v>52</v>
      </c>
      <c r="M83" s="16">
        <v>0</v>
      </c>
      <c r="N83" s="8" t="s">
        <v>52</v>
      </c>
      <c r="O83" s="16">
        <v>0</v>
      </c>
      <c r="P83" s="16">
        <v>184508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  <c r="W83" s="8" t="s">
        <v>1054</v>
      </c>
      <c r="X83" s="8" t="s">
        <v>52</v>
      </c>
      <c r="Y83" s="2" t="s">
        <v>1211</v>
      </c>
      <c r="Z83" s="2" t="s">
        <v>52</v>
      </c>
      <c r="AA83" s="17"/>
      <c r="AB83" s="2" t="s">
        <v>52</v>
      </c>
    </row>
    <row r="84" spans="1:28" ht="30" customHeight="1">
      <c r="A84" s="8" t="s">
        <v>923</v>
      </c>
      <c r="B84" s="8" t="s">
        <v>921</v>
      </c>
      <c r="C84" s="8" t="s">
        <v>738</v>
      </c>
      <c r="D84" s="15" t="s">
        <v>541</v>
      </c>
      <c r="E84" s="16">
        <v>0</v>
      </c>
      <c r="F84" s="8" t="s">
        <v>52</v>
      </c>
      <c r="G84" s="16">
        <v>0</v>
      </c>
      <c r="H84" s="8" t="s">
        <v>52</v>
      </c>
      <c r="I84" s="16">
        <v>0</v>
      </c>
      <c r="J84" s="8" t="s">
        <v>52</v>
      </c>
      <c r="K84" s="16">
        <v>0</v>
      </c>
      <c r="L84" s="8" t="s">
        <v>52</v>
      </c>
      <c r="M84" s="16">
        <v>0</v>
      </c>
      <c r="N84" s="8" t="s">
        <v>52</v>
      </c>
      <c r="O84" s="16">
        <v>0</v>
      </c>
      <c r="P84" s="16">
        <v>189600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  <c r="W84" s="8" t="s">
        <v>922</v>
      </c>
      <c r="X84" s="8" t="s">
        <v>52</v>
      </c>
      <c r="Y84" s="2" t="s">
        <v>1211</v>
      </c>
      <c r="Z84" s="2" t="s">
        <v>52</v>
      </c>
      <c r="AA84" s="17"/>
      <c r="AB84" s="2" t="s">
        <v>52</v>
      </c>
    </row>
    <row r="85" spans="1:28" ht="30" customHeight="1">
      <c r="A85" s="8" t="s">
        <v>1101</v>
      </c>
      <c r="B85" s="8" t="s">
        <v>1098</v>
      </c>
      <c r="C85" s="8" t="s">
        <v>1099</v>
      </c>
      <c r="D85" s="15" t="s">
        <v>541</v>
      </c>
      <c r="E85" s="16">
        <v>0</v>
      </c>
      <c r="F85" s="8" t="s">
        <v>52</v>
      </c>
      <c r="G85" s="16">
        <v>0</v>
      </c>
      <c r="H85" s="8" t="s">
        <v>52</v>
      </c>
      <c r="I85" s="16">
        <v>0</v>
      </c>
      <c r="J85" s="8" t="s">
        <v>52</v>
      </c>
      <c r="K85" s="16">
        <v>0</v>
      </c>
      <c r="L85" s="8" t="s">
        <v>52</v>
      </c>
      <c r="M85" s="16">
        <v>0</v>
      </c>
      <c r="N85" s="8" t="s">
        <v>52</v>
      </c>
      <c r="O85" s="16">
        <v>0</v>
      </c>
      <c r="P85" s="16">
        <v>167882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8" t="s">
        <v>1100</v>
      </c>
      <c r="X85" s="8" t="s">
        <v>52</v>
      </c>
      <c r="Y85" s="2" t="s">
        <v>1211</v>
      </c>
      <c r="Z85" s="2" t="s">
        <v>52</v>
      </c>
      <c r="AA85" s="17"/>
      <c r="AB85" s="2" t="s">
        <v>52</v>
      </c>
    </row>
    <row r="86" spans="1:28" ht="30" customHeight="1">
      <c r="A86" s="8" t="s">
        <v>288</v>
      </c>
      <c r="B86" s="8" t="s">
        <v>285</v>
      </c>
      <c r="C86" s="8" t="s">
        <v>286</v>
      </c>
      <c r="D86" s="15" t="s">
        <v>182</v>
      </c>
      <c r="E86" s="16">
        <v>0</v>
      </c>
      <c r="F86" s="8" t="s">
        <v>52</v>
      </c>
      <c r="G86" s="16">
        <v>0</v>
      </c>
      <c r="H86" s="8" t="s">
        <v>52</v>
      </c>
      <c r="I86" s="16">
        <v>0</v>
      </c>
      <c r="J86" s="8" t="s">
        <v>52</v>
      </c>
      <c r="K86" s="16">
        <v>0</v>
      </c>
      <c r="L86" s="8" t="s">
        <v>52</v>
      </c>
      <c r="M86" s="16">
        <v>1500000</v>
      </c>
      <c r="N86" s="8" t="s">
        <v>52</v>
      </c>
      <c r="O86" s="16">
        <f t="shared" ref="O86:O113" si="2">SMALL(E86:M86,COUNTIF(E86:M86,0)+1)</f>
        <v>1500000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  <c r="W86" s="8" t="s">
        <v>287</v>
      </c>
      <c r="X86" s="8" t="s">
        <v>52</v>
      </c>
      <c r="Y86" s="2" t="s">
        <v>52</v>
      </c>
      <c r="Z86" s="2" t="s">
        <v>52</v>
      </c>
      <c r="AA86" s="17"/>
      <c r="AB86" s="2" t="s">
        <v>52</v>
      </c>
    </row>
    <row r="87" spans="1:28" ht="30" customHeight="1">
      <c r="A87" s="8" t="s">
        <v>302</v>
      </c>
      <c r="B87" s="8" t="s">
        <v>299</v>
      </c>
      <c r="C87" s="8" t="s">
        <v>300</v>
      </c>
      <c r="D87" s="15" t="s">
        <v>110</v>
      </c>
      <c r="E87" s="16">
        <v>0</v>
      </c>
      <c r="F87" s="8" t="s">
        <v>52</v>
      </c>
      <c r="G87" s="16">
        <v>0</v>
      </c>
      <c r="H87" s="8" t="s">
        <v>52</v>
      </c>
      <c r="I87" s="16">
        <v>0</v>
      </c>
      <c r="J87" s="8" t="s">
        <v>52</v>
      </c>
      <c r="K87" s="16">
        <v>0</v>
      </c>
      <c r="L87" s="8" t="s">
        <v>52</v>
      </c>
      <c r="M87" s="16">
        <v>150000</v>
      </c>
      <c r="N87" s="8" t="s">
        <v>52</v>
      </c>
      <c r="O87" s="16">
        <f t="shared" si="2"/>
        <v>150000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  <c r="W87" s="8" t="s">
        <v>301</v>
      </c>
      <c r="X87" s="8" t="s">
        <v>52</v>
      </c>
      <c r="Y87" s="2" t="s">
        <v>52</v>
      </c>
      <c r="Z87" s="2" t="s">
        <v>52</v>
      </c>
      <c r="AA87" s="17"/>
      <c r="AB87" s="2" t="s">
        <v>52</v>
      </c>
    </row>
    <row r="88" spans="1:28" ht="30" customHeight="1">
      <c r="A88" s="8" t="s">
        <v>307</v>
      </c>
      <c r="B88" s="8" t="s">
        <v>304</v>
      </c>
      <c r="C88" s="8" t="s">
        <v>305</v>
      </c>
      <c r="D88" s="15" t="s">
        <v>110</v>
      </c>
      <c r="E88" s="16">
        <v>0</v>
      </c>
      <c r="F88" s="8" t="s">
        <v>52</v>
      </c>
      <c r="G88" s="16">
        <v>0</v>
      </c>
      <c r="H88" s="8" t="s">
        <v>52</v>
      </c>
      <c r="I88" s="16">
        <v>0</v>
      </c>
      <c r="J88" s="8" t="s">
        <v>52</v>
      </c>
      <c r="K88" s="16">
        <v>0</v>
      </c>
      <c r="L88" s="8" t="s">
        <v>52</v>
      </c>
      <c r="M88" s="16">
        <v>150000</v>
      </c>
      <c r="N88" s="8" t="s">
        <v>52</v>
      </c>
      <c r="O88" s="16">
        <f t="shared" si="2"/>
        <v>150000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  <c r="W88" s="8" t="s">
        <v>306</v>
      </c>
      <c r="X88" s="8" t="s">
        <v>52</v>
      </c>
      <c r="Y88" s="2" t="s">
        <v>52</v>
      </c>
      <c r="Z88" s="2" t="s">
        <v>52</v>
      </c>
      <c r="AA88" s="17"/>
      <c r="AB88" s="2" t="s">
        <v>52</v>
      </c>
    </row>
    <row r="89" spans="1:28" ht="30" customHeight="1">
      <c r="A89" s="8" t="s">
        <v>312</v>
      </c>
      <c r="B89" s="8" t="s">
        <v>309</v>
      </c>
      <c r="C89" s="8" t="s">
        <v>310</v>
      </c>
      <c r="D89" s="15" t="s">
        <v>110</v>
      </c>
      <c r="E89" s="16">
        <v>0</v>
      </c>
      <c r="F89" s="8" t="s">
        <v>52</v>
      </c>
      <c r="G89" s="16">
        <v>0</v>
      </c>
      <c r="H89" s="8" t="s">
        <v>52</v>
      </c>
      <c r="I89" s="16">
        <v>0</v>
      </c>
      <c r="J89" s="8" t="s">
        <v>52</v>
      </c>
      <c r="K89" s="16">
        <v>0</v>
      </c>
      <c r="L89" s="8" t="s">
        <v>52</v>
      </c>
      <c r="M89" s="16">
        <v>150000</v>
      </c>
      <c r="N89" s="8" t="s">
        <v>52</v>
      </c>
      <c r="O89" s="16">
        <f t="shared" si="2"/>
        <v>150000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  <c r="W89" s="8" t="s">
        <v>311</v>
      </c>
      <c r="X89" s="8" t="s">
        <v>52</v>
      </c>
      <c r="Y89" s="2" t="s">
        <v>52</v>
      </c>
      <c r="Z89" s="2" t="s">
        <v>52</v>
      </c>
      <c r="AA89" s="17"/>
      <c r="AB89" s="2" t="s">
        <v>52</v>
      </c>
    </row>
    <row r="90" spans="1:28" ht="30" customHeight="1">
      <c r="A90" s="8" t="s">
        <v>317</v>
      </c>
      <c r="B90" s="8" t="s">
        <v>314</v>
      </c>
      <c r="C90" s="8" t="s">
        <v>315</v>
      </c>
      <c r="D90" s="15" t="s">
        <v>110</v>
      </c>
      <c r="E90" s="16">
        <v>0</v>
      </c>
      <c r="F90" s="8" t="s">
        <v>52</v>
      </c>
      <c r="G90" s="16">
        <v>0</v>
      </c>
      <c r="H90" s="8" t="s">
        <v>52</v>
      </c>
      <c r="I90" s="16">
        <v>0</v>
      </c>
      <c r="J90" s="8" t="s">
        <v>52</v>
      </c>
      <c r="K90" s="16">
        <v>0</v>
      </c>
      <c r="L90" s="8" t="s">
        <v>52</v>
      </c>
      <c r="M90" s="16">
        <v>250000</v>
      </c>
      <c r="N90" s="8" t="s">
        <v>52</v>
      </c>
      <c r="O90" s="16">
        <f t="shared" si="2"/>
        <v>250000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8" t="s">
        <v>316</v>
      </c>
      <c r="X90" s="8" t="s">
        <v>52</v>
      </c>
      <c r="Y90" s="2" t="s">
        <v>52</v>
      </c>
      <c r="Z90" s="2" t="s">
        <v>52</v>
      </c>
      <c r="AA90" s="17"/>
      <c r="AB90" s="2" t="s">
        <v>52</v>
      </c>
    </row>
    <row r="91" spans="1:28" ht="30" customHeight="1">
      <c r="A91" s="8" t="s">
        <v>322</v>
      </c>
      <c r="B91" s="8" t="s">
        <v>319</v>
      </c>
      <c r="C91" s="8" t="s">
        <v>320</v>
      </c>
      <c r="D91" s="15" t="s">
        <v>110</v>
      </c>
      <c r="E91" s="16">
        <v>0</v>
      </c>
      <c r="F91" s="8" t="s">
        <v>52</v>
      </c>
      <c r="G91" s="16">
        <v>0</v>
      </c>
      <c r="H91" s="8" t="s">
        <v>52</v>
      </c>
      <c r="I91" s="16">
        <v>0</v>
      </c>
      <c r="J91" s="8" t="s">
        <v>52</v>
      </c>
      <c r="K91" s="16">
        <v>0</v>
      </c>
      <c r="L91" s="8" t="s">
        <v>52</v>
      </c>
      <c r="M91" s="16">
        <v>120000</v>
      </c>
      <c r="N91" s="8" t="s">
        <v>52</v>
      </c>
      <c r="O91" s="16">
        <f t="shared" si="2"/>
        <v>120000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8" t="s">
        <v>321</v>
      </c>
      <c r="X91" s="8" t="s">
        <v>52</v>
      </c>
      <c r="Y91" s="2" t="s">
        <v>52</v>
      </c>
      <c r="Z91" s="2" t="s">
        <v>52</v>
      </c>
      <c r="AA91" s="17"/>
      <c r="AB91" s="2" t="s">
        <v>52</v>
      </c>
    </row>
    <row r="92" spans="1:28" ht="30" customHeight="1">
      <c r="A92" s="8" t="s">
        <v>327</v>
      </c>
      <c r="B92" s="8" t="s">
        <v>324</v>
      </c>
      <c r="C92" s="8" t="s">
        <v>325</v>
      </c>
      <c r="D92" s="15" t="s">
        <v>110</v>
      </c>
      <c r="E92" s="16">
        <v>0</v>
      </c>
      <c r="F92" s="8" t="s">
        <v>52</v>
      </c>
      <c r="G92" s="16">
        <v>0</v>
      </c>
      <c r="H92" s="8" t="s">
        <v>52</v>
      </c>
      <c r="I92" s="16">
        <v>0</v>
      </c>
      <c r="J92" s="8" t="s">
        <v>52</v>
      </c>
      <c r="K92" s="16">
        <v>0</v>
      </c>
      <c r="L92" s="8" t="s">
        <v>52</v>
      </c>
      <c r="M92" s="16">
        <v>80000</v>
      </c>
      <c r="N92" s="8" t="s">
        <v>52</v>
      </c>
      <c r="O92" s="16">
        <f t="shared" si="2"/>
        <v>80000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  <c r="W92" s="8" t="s">
        <v>326</v>
      </c>
      <c r="X92" s="8" t="s">
        <v>52</v>
      </c>
      <c r="Y92" s="2" t="s">
        <v>52</v>
      </c>
      <c r="Z92" s="2" t="s">
        <v>52</v>
      </c>
      <c r="AA92" s="17"/>
      <c r="AB92" s="2" t="s">
        <v>52</v>
      </c>
    </row>
    <row r="93" spans="1:28" ht="30" customHeight="1">
      <c r="A93" s="8" t="s">
        <v>332</v>
      </c>
      <c r="B93" s="8" t="s">
        <v>329</v>
      </c>
      <c r="C93" s="8" t="s">
        <v>330</v>
      </c>
      <c r="D93" s="15" t="s">
        <v>110</v>
      </c>
      <c r="E93" s="16">
        <v>0</v>
      </c>
      <c r="F93" s="8" t="s">
        <v>52</v>
      </c>
      <c r="G93" s="16">
        <v>0</v>
      </c>
      <c r="H93" s="8" t="s">
        <v>52</v>
      </c>
      <c r="I93" s="16">
        <v>0</v>
      </c>
      <c r="J93" s="8" t="s">
        <v>52</v>
      </c>
      <c r="K93" s="16">
        <v>0</v>
      </c>
      <c r="L93" s="8" t="s">
        <v>52</v>
      </c>
      <c r="M93" s="16">
        <v>100000</v>
      </c>
      <c r="N93" s="8" t="s">
        <v>52</v>
      </c>
      <c r="O93" s="16">
        <f t="shared" si="2"/>
        <v>100000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  <c r="W93" s="8" t="s">
        <v>331</v>
      </c>
      <c r="X93" s="8" t="s">
        <v>52</v>
      </c>
      <c r="Y93" s="2" t="s">
        <v>52</v>
      </c>
      <c r="Z93" s="2" t="s">
        <v>52</v>
      </c>
      <c r="AA93" s="17"/>
      <c r="AB93" s="2" t="s">
        <v>52</v>
      </c>
    </row>
    <row r="94" spans="1:28" ht="30" customHeight="1">
      <c r="A94" s="8" t="s">
        <v>337</v>
      </c>
      <c r="B94" s="8" t="s">
        <v>334</v>
      </c>
      <c r="C94" s="8" t="s">
        <v>335</v>
      </c>
      <c r="D94" s="15" t="s">
        <v>110</v>
      </c>
      <c r="E94" s="16">
        <v>0</v>
      </c>
      <c r="F94" s="8" t="s">
        <v>52</v>
      </c>
      <c r="G94" s="16">
        <v>0</v>
      </c>
      <c r="H94" s="8" t="s">
        <v>52</v>
      </c>
      <c r="I94" s="16">
        <v>0</v>
      </c>
      <c r="J94" s="8" t="s">
        <v>52</v>
      </c>
      <c r="K94" s="16">
        <v>0</v>
      </c>
      <c r="L94" s="8" t="s">
        <v>52</v>
      </c>
      <c r="M94" s="16">
        <v>160000</v>
      </c>
      <c r="N94" s="8" t="s">
        <v>52</v>
      </c>
      <c r="O94" s="16">
        <f t="shared" si="2"/>
        <v>160000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  <c r="W94" s="8" t="s">
        <v>336</v>
      </c>
      <c r="X94" s="8" t="s">
        <v>52</v>
      </c>
      <c r="Y94" s="2" t="s">
        <v>52</v>
      </c>
      <c r="Z94" s="2" t="s">
        <v>52</v>
      </c>
      <c r="AA94" s="17"/>
      <c r="AB94" s="2" t="s">
        <v>52</v>
      </c>
    </row>
    <row r="95" spans="1:28" ht="30" customHeight="1">
      <c r="A95" s="8" t="s">
        <v>342</v>
      </c>
      <c r="B95" s="8" t="s">
        <v>339</v>
      </c>
      <c r="C95" s="8" t="s">
        <v>340</v>
      </c>
      <c r="D95" s="15" t="s">
        <v>110</v>
      </c>
      <c r="E95" s="16">
        <v>0</v>
      </c>
      <c r="F95" s="8" t="s">
        <v>52</v>
      </c>
      <c r="G95" s="16">
        <v>0</v>
      </c>
      <c r="H95" s="8" t="s">
        <v>52</v>
      </c>
      <c r="I95" s="16">
        <v>0</v>
      </c>
      <c r="J95" s="8" t="s">
        <v>52</v>
      </c>
      <c r="K95" s="16">
        <v>0</v>
      </c>
      <c r="L95" s="8" t="s">
        <v>52</v>
      </c>
      <c r="M95" s="16">
        <v>62000</v>
      </c>
      <c r="N95" s="8" t="s">
        <v>52</v>
      </c>
      <c r="O95" s="16">
        <f t="shared" si="2"/>
        <v>62000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  <c r="W95" s="8" t="s">
        <v>341</v>
      </c>
      <c r="X95" s="8" t="s">
        <v>52</v>
      </c>
      <c r="Y95" s="2" t="s">
        <v>52</v>
      </c>
      <c r="Z95" s="2" t="s">
        <v>52</v>
      </c>
      <c r="AA95" s="17"/>
      <c r="AB95" s="2" t="s">
        <v>52</v>
      </c>
    </row>
    <row r="96" spans="1:28" ht="30" customHeight="1">
      <c r="A96" s="8" t="s">
        <v>346</v>
      </c>
      <c r="B96" s="8" t="s">
        <v>339</v>
      </c>
      <c r="C96" s="8" t="s">
        <v>344</v>
      </c>
      <c r="D96" s="15" t="s">
        <v>110</v>
      </c>
      <c r="E96" s="16">
        <v>0</v>
      </c>
      <c r="F96" s="8" t="s">
        <v>52</v>
      </c>
      <c r="G96" s="16">
        <v>0</v>
      </c>
      <c r="H96" s="8" t="s">
        <v>52</v>
      </c>
      <c r="I96" s="16">
        <v>0</v>
      </c>
      <c r="J96" s="8" t="s">
        <v>52</v>
      </c>
      <c r="K96" s="16">
        <v>0</v>
      </c>
      <c r="L96" s="8" t="s">
        <v>52</v>
      </c>
      <c r="M96" s="16">
        <v>60000</v>
      </c>
      <c r="N96" s="8" t="s">
        <v>52</v>
      </c>
      <c r="O96" s="16">
        <f t="shared" si="2"/>
        <v>60000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  <c r="W96" s="8" t="s">
        <v>345</v>
      </c>
      <c r="X96" s="8" t="s">
        <v>52</v>
      </c>
      <c r="Y96" s="2" t="s">
        <v>52</v>
      </c>
      <c r="Z96" s="2" t="s">
        <v>52</v>
      </c>
      <c r="AA96" s="17"/>
      <c r="AB96" s="2" t="s">
        <v>52</v>
      </c>
    </row>
    <row r="97" spans="1:28" ht="30" customHeight="1">
      <c r="A97" s="8" t="s">
        <v>351</v>
      </c>
      <c r="B97" s="8" t="s">
        <v>348</v>
      </c>
      <c r="C97" s="8" t="s">
        <v>349</v>
      </c>
      <c r="D97" s="15" t="s">
        <v>110</v>
      </c>
      <c r="E97" s="16">
        <v>0</v>
      </c>
      <c r="F97" s="8" t="s">
        <v>52</v>
      </c>
      <c r="G97" s="16">
        <v>0</v>
      </c>
      <c r="H97" s="8" t="s">
        <v>52</v>
      </c>
      <c r="I97" s="16">
        <v>0</v>
      </c>
      <c r="J97" s="8" t="s">
        <v>52</v>
      </c>
      <c r="K97" s="16">
        <v>0</v>
      </c>
      <c r="L97" s="8" t="s">
        <v>52</v>
      </c>
      <c r="M97" s="16">
        <v>25000</v>
      </c>
      <c r="N97" s="8" t="s">
        <v>52</v>
      </c>
      <c r="O97" s="16">
        <f t="shared" si="2"/>
        <v>25000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  <c r="W97" s="8" t="s">
        <v>350</v>
      </c>
      <c r="X97" s="8" t="s">
        <v>52</v>
      </c>
      <c r="Y97" s="2" t="s">
        <v>52</v>
      </c>
      <c r="Z97" s="2" t="s">
        <v>52</v>
      </c>
      <c r="AA97" s="17"/>
      <c r="AB97" s="2" t="s">
        <v>52</v>
      </c>
    </row>
    <row r="98" spans="1:28" ht="30" customHeight="1">
      <c r="A98" s="8" t="s">
        <v>355</v>
      </c>
      <c r="B98" s="8" t="s">
        <v>353</v>
      </c>
      <c r="C98" s="8" t="s">
        <v>349</v>
      </c>
      <c r="D98" s="15" t="s">
        <v>110</v>
      </c>
      <c r="E98" s="16">
        <v>0</v>
      </c>
      <c r="F98" s="8" t="s">
        <v>52</v>
      </c>
      <c r="G98" s="16">
        <v>0</v>
      </c>
      <c r="H98" s="8" t="s">
        <v>52</v>
      </c>
      <c r="I98" s="16">
        <v>0</v>
      </c>
      <c r="J98" s="8" t="s">
        <v>52</v>
      </c>
      <c r="K98" s="16">
        <v>0</v>
      </c>
      <c r="L98" s="8" t="s">
        <v>52</v>
      </c>
      <c r="M98" s="16">
        <v>16000</v>
      </c>
      <c r="N98" s="8" t="s">
        <v>52</v>
      </c>
      <c r="O98" s="16">
        <f t="shared" si="2"/>
        <v>16000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  <c r="W98" s="8" t="s">
        <v>354</v>
      </c>
      <c r="X98" s="8" t="s">
        <v>52</v>
      </c>
      <c r="Y98" s="2" t="s">
        <v>52</v>
      </c>
      <c r="Z98" s="2" t="s">
        <v>52</v>
      </c>
      <c r="AA98" s="17"/>
      <c r="AB98" s="2" t="s">
        <v>52</v>
      </c>
    </row>
    <row r="99" spans="1:28" ht="30" customHeight="1">
      <c r="A99" s="8" t="s">
        <v>360</v>
      </c>
      <c r="B99" s="8" t="s">
        <v>357</v>
      </c>
      <c r="C99" s="8" t="s">
        <v>358</v>
      </c>
      <c r="D99" s="15" t="s">
        <v>110</v>
      </c>
      <c r="E99" s="16">
        <v>0</v>
      </c>
      <c r="F99" s="8" t="s">
        <v>52</v>
      </c>
      <c r="G99" s="16">
        <v>0</v>
      </c>
      <c r="H99" s="8" t="s">
        <v>52</v>
      </c>
      <c r="I99" s="16">
        <v>0</v>
      </c>
      <c r="J99" s="8" t="s">
        <v>52</v>
      </c>
      <c r="K99" s="16">
        <v>0</v>
      </c>
      <c r="L99" s="8" t="s">
        <v>52</v>
      </c>
      <c r="M99" s="16">
        <v>60000</v>
      </c>
      <c r="N99" s="8" t="s">
        <v>52</v>
      </c>
      <c r="O99" s="16">
        <f t="shared" si="2"/>
        <v>60000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  <c r="W99" s="8" t="s">
        <v>359</v>
      </c>
      <c r="X99" s="8" t="s">
        <v>52</v>
      </c>
      <c r="Y99" s="2" t="s">
        <v>52</v>
      </c>
      <c r="Z99" s="2" t="s">
        <v>52</v>
      </c>
      <c r="AA99" s="17"/>
      <c r="AB99" s="2" t="s">
        <v>52</v>
      </c>
    </row>
    <row r="100" spans="1:28" ht="30" customHeight="1">
      <c r="A100" s="8" t="s">
        <v>364</v>
      </c>
      <c r="B100" s="8" t="s">
        <v>357</v>
      </c>
      <c r="C100" s="8" t="s">
        <v>362</v>
      </c>
      <c r="D100" s="15" t="s">
        <v>110</v>
      </c>
      <c r="E100" s="16">
        <v>0</v>
      </c>
      <c r="F100" s="8" t="s">
        <v>52</v>
      </c>
      <c r="G100" s="16">
        <v>0</v>
      </c>
      <c r="H100" s="8" t="s">
        <v>52</v>
      </c>
      <c r="I100" s="16">
        <v>0</v>
      </c>
      <c r="J100" s="8" t="s">
        <v>52</v>
      </c>
      <c r="K100" s="16">
        <v>0</v>
      </c>
      <c r="L100" s="8" t="s">
        <v>52</v>
      </c>
      <c r="M100" s="16">
        <v>63000</v>
      </c>
      <c r="N100" s="8" t="s">
        <v>52</v>
      </c>
      <c r="O100" s="16">
        <f t="shared" si="2"/>
        <v>63000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  <c r="W100" s="8" t="s">
        <v>363</v>
      </c>
      <c r="X100" s="8" t="s">
        <v>52</v>
      </c>
      <c r="Y100" s="2" t="s">
        <v>52</v>
      </c>
      <c r="Z100" s="2" t="s">
        <v>52</v>
      </c>
      <c r="AA100" s="17"/>
      <c r="AB100" s="2" t="s">
        <v>52</v>
      </c>
    </row>
    <row r="101" spans="1:28" ht="30" customHeight="1">
      <c r="A101" s="8" t="s">
        <v>368</v>
      </c>
      <c r="B101" s="8" t="s">
        <v>357</v>
      </c>
      <c r="C101" s="8" t="s">
        <v>366</v>
      </c>
      <c r="D101" s="15" t="s">
        <v>110</v>
      </c>
      <c r="E101" s="16">
        <v>0</v>
      </c>
      <c r="F101" s="8" t="s">
        <v>52</v>
      </c>
      <c r="G101" s="16">
        <v>0</v>
      </c>
      <c r="H101" s="8" t="s">
        <v>52</v>
      </c>
      <c r="I101" s="16">
        <v>0</v>
      </c>
      <c r="J101" s="8" t="s">
        <v>52</v>
      </c>
      <c r="K101" s="16">
        <v>0</v>
      </c>
      <c r="L101" s="8" t="s">
        <v>52</v>
      </c>
      <c r="M101" s="16">
        <v>58000</v>
      </c>
      <c r="N101" s="8" t="s">
        <v>52</v>
      </c>
      <c r="O101" s="16">
        <f t="shared" si="2"/>
        <v>58000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  <c r="W101" s="8" t="s">
        <v>367</v>
      </c>
      <c r="X101" s="8" t="s">
        <v>52</v>
      </c>
      <c r="Y101" s="2" t="s">
        <v>52</v>
      </c>
      <c r="Z101" s="2" t="s">
        <v>52</v>
      </c>
      <c r="AA101" s="17"/>
      <c r="AB101" s="2" t="s">
        <v>52</v>
      </c>
    </row>
    <row r="102" spans="1:28" ht="30" customHeight="1">
      <c r="A102" s="8" t="s">
        <v>377</v>
      </c>
      <c r="B102" s="8" t="s">
        <v>375</v>
      </c>
      <c r="C102" s="8" t="s">
        <v>371</v>
      </c>
      <c r="D102" s="15" t="s">
        <v>110</v>
      </c>
      <c r="E102" s="16">
        <v>0</v>
      </c>
      <c r="F102" s="8" t="s">
        <v>52</v>
      </c>
      <c r="G102" s="16">
        <v>0</v>
      </c>
      <c r="H102" s="8" t="s">
        <v>52</v>
      </c>
      <c r="I102" s="16">
        <v>0</v>
      </c>
      <c r="J102" s="8" t="s">
        <v>52</v>
      </c>
      <c r="K102" s="16">
        <v>0</v>
      </c>
      <c r="L102" s="8" t="s">
        <v>52</v>
      </c>
      <c r="M102" s="16">
        <v>16000</v>
      </c>
      <c r="N102" s="8" t="s">
        <v>52</v>
      </c>
      <c r="O102" s="16">
        <f t="shared" si="2"/>
        <v>16000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  <c r="W102" s="8" t="s">
        <v>376</v>
      </c>
      <c r="X102" s="8" t="s">
        <v>52</v>
      </c>
      <c r="Y102" s="2" t="s">
        <v>52</v>
      </c>
      <c r="Z102" s="2" t="s">
        <v>52</v>
      </c>
      <c r="AA102" s="17"/>
      <c r="AB102" s="2" t="s">
        <v>52</v>
      </c>
    </row>
    <row r="103" spans="1:28" ht="30" customHeight="1">
      <c r="A103" s="8" t="s">
        <v>297</v>
      </c>
      <c r="B103" s="8" t="s">
        <v>290</v>
      </c>
      <c r="C103" s="8" t="s">
        <v>295</v>
      </c>
      <c r="D103" s="15" t="s">
        <v>110</v>
      </c>
      <c r="E103" s="16">
        <v>0</v>
      </c>
      <c r="F103" s="8" t="s">
        <v>52</v>
      </c>
      <c r="G103" s="16">
        <v>0</v>
      </c>
      <c r="H103" s="8" t="s">
        <v>52</v>
      </c>
      <c r="I103" s="16">
        <v>0</v>
      </c>
      <c r="J103" s="8" t="s">
        <v>52</v>
      </c>
      <c r="K103" s="16">
        <v>0</v>
      </c>
      <c r="L103" s="8" t="s">
        <v>52</v>
      </c>
      <c r="M103" s="16">
        <v>150000</v>
      </c>
      <c r="N103" s="8" t="s">
        <v>52</v>
      </c>
      <c r="O103" s="16">
        <f t="shared" si="2"/>
        <v>150000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  <c r="W103" s="8" t="s">
        <v>296</v>
      </c>
      <c r="X103" s="8" t="s">
        <v>52</v>
      </c>
      <c r="Y103" s="2" t="s">
        <v>52</v>
      </c>
      <c r="Z103" s="2" t="s">
        <v>52</v>
      </c>
      <c r="AA103" s="17"/>
      <c r="AB103" s="2" t="s">
        <v>52</v>
      </c>
    </row>
    <row r="104" spans="1:28" ht="30" customHeight="1">
      <c r="A104" s="8" t="s">
        <v>385</v>
      </c>
      <c r="B104" s="8" t="s">
        <v>357</v>
      </c>
      <c r="C104" s="8" t="s">
        <v>383</v>
      </c>
      <c r="D104" s="15" t="s">
        <v>110</v>
      </c>
      <c r="E104" s="16">
        <v>0</v>
      </c>
      <c r="F104" s="8" t="s">
        <v>52</v>
      </c>
      <c r="G104" s="16">
        <v>0</v>
      </c>
      <c r="H104" s="8" t="s">
        <v>52</v>
      </c>
      <c r="I104" s="16">
        <v>0</v>
      </c>
      <c r="J104" s="8" t="s">
        <v>52</v>
      </c>
      <c r="K104" s="16">
        <v>0</v>
      </c>
      <c r="L104" s="8" t="s">
        <v>52</v>
      </c>
      <c r="M104" s="16">
        <v>56000</v>
      </c>
      <c r="N104" s="8" t="s">
        <v>52</v>
      </c>
      <c r="O104" s="16">
        <f t="shared" si="2"/>
        <v>56000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  <c r="W104" s="8" t="s">
        <v>384</v>
      </c>
      <c r="X104" s="8" t="s">
        <v>52</v>
      </c>
      <c r="Y104" s="2" t="s">
        <v>52</v>
      </c>
      <c r="Z104" s="2" t="s">
        <v>52</v>
      </c>
      <c r="AA104" s="17"/>
      <c r="AB104" s="2" t="s">
        <v>52</v>
      </c>
    </row>
    <row r="105" spans="1:28" ht="30" customHeight="1">
      <c r="A105" s="8" t="s">
        <v>393</v>
      </c>
      <c r="B105" s="8" t="s">
        <v>370</v>
      </c>
      <c r="C105" s="8" t="s">
        <v>391</v>
      </c>
      <c r="D105" s="15" t="s">
        <v>110</v>
      </c>
      <c r="E105" s="16">
        <v>0</v>
      </c>
      <c r="F105" s="8" t="s">
        <v>52</v>
      </c>
      <c r="G105" s="16">
        <v>0</v>
      </c>
      <c r="H105" s="8" t="s">
        <v>52</v>
      </c>
      <c r="I105" s="16">
        <v>0</v>
      </c>
      <c r="J105" s="8" t="s">
        <v>52</v>
      </c>
      <c r="K105" s="16">
        <v>0</v>
      </c>
      <c r="L105" s="8" t="s">
        <v>52</v>
      </c>
      <c r="M105" s="16">
        <v>27000</v>
      </c>
      <c r="N105" s="8" t="s">
        <v>52</v>
      </c>
      <c r="O105" s="16">
        <f t="shared" si="2"/>
        <v>27000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  <c r="W105" s="8" t="s">
        <v>392</v>
      </c>
      <c r="X105" s="8" t="s">
        <v>52</v>
      </c>
      <c r="Y105" s="2" t="s">
        <v>52</v>
      </c>
      <c r="Z105" s="2" t="s">
        <v>52</v>
      </c>
      <c r="AA105" s="17"/>
      <c r="AB105" s="2" t="s">
        <v>52</v>
      </c>
    </row>
    <row r="106" spans="1:28" ht="30" customHeight="1">
      <c r="A106" s="8" t="s">
        <v>400</v>
      </c>
      <c r="B106" s="8" t="s">
        <v>357</v>
      </c>
      <c r="C106" s="8" t="s">
        <v>398</v>
      </c>
      <c r="D106" s="15" t="s">
        <v>110</v>
      </c>
      <c r="E106" s="16">
        <v>0</v>
      </c>
      <c r="F106" s="8" t="s">
        <v>52</v>
      </c>
      <c r="G106" s="16">
        <v>0</v>
      </c>
      <c r="H106" s="8" t="s">
        <v>52</v>
      </c>
      <c r="I106" s="16">
        <v>0</v>
      </c>
      <c r="J106" s="8" t="s">
        <v>52</v>
      </c>
      <c r="K106" s="16">
        <v>0</v>
      </c>
      <c r="L106" s="8" t="s">
        <v>52</v>
      </c>
      <c r="M106" s="16">
        <v>100000</v>
      </c>
      <c r="N106" s="8" t="s">
        <v>52</v>
      </c>
      <c r="O106" s="16">
        <f t="shared" si="2"/>
        <v>100000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8" t="s">
        <v>399</v>
      </c>
      <c r="X106" s="8" t="s">
        <v>52</v>
      </c>
      <c r="Y106" s="2" t="s">
        <v>52</v>
      </c>
      <c r="Z106" s="2" t="s">
        <v>52</v>
      </c>
      <c r="AA106" s="17"/>
      <c r="AB106" s="2" t="s">
        <v>52</v>
      </c>
    </row>
    <row r="107" spans="1:28" ht="30" customHeight="1">
      <c r="A107" s="8" t="s">
        <v>452</v>
      </c>
      <c r="B107" s="8" t="s">
        <v>449</v>
      </c>
      <c r="C107" s="8" t="s">
        <v>52</v>
      </c>
      <c r="D107" s="15" t="s">
        <v>450</v>
      </c>
      <c r="E107" s="16">
        <v>0</v>
      </c>
      <c r="F107" s="8" t="s">
        <v>52</v>
      </c>
      <c r="G107" s="16">
        <v>0</v>
      </c>
      <c r="H107" s="8" t="s">
        <v>52</v>
      </c>
      <c r="I107" s="16">
        <v>0</v>
      </c>
      <c r="J107" s="8" t="s">
        <v>52</v>
      </c>
      <c r="K107" s="16">
        <v>0</v>
      </c>
      <c r="L107" s="8" t="s">
        <v>52</v>
      </c>
      <c r="M107" s="16">
        <v>2143949</v>
      </c>
      <c r="N107" s="8" t="s">
        <v>52</v>
      </c>
      <c r="O107" s="16">
        <f t="shared" si="2"/>
        <v>2143949</v>
      </c>
      <c r="P107" s="16">
        <v>508878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  <c r="W107" s="8" t="s">
        <v>451</v>
      </c>
      <c r="X107" s="8" t="s">
        <v>52</v>
      </c>
      <c r="Y107" s="2" t="s">
        <v>52</v>
      </c>
      <c r="Z107" s="2" t="s">
        <v>52</v>
      </c>
      <c r="AA107" s="17"/>
      <c r="AB107" s="2" t="s">
        <v>52</v>
      </c>
    </row>
    <row r="108" spans="1:28" ht="30" customHeight="1">
      <c r="A108" s="8" t="s">
        <v>373</v>
      </c>
      <c r="B108" s="8" t="s">
        <v>370</v>
      </c>
      <c r="C108" s="8" t="s">
        <v>371</v>
      </c>
      <c r="D108" s="15" t="s">
        <v>110</v>
      </c>
      <c r="E108" s="16">
        <v>0</v>
      </c>
      <c r="F108" s="8" t="s">
        <v>52</v>
      </c>
      <c r="G108" s="16">
        <v>0</v>
      </c>
      <c r="H108" s="8" t="s">
        <v>52</v>
      </c>
      <c r="I108" s="16">
        <v>0</v>
      </c>
      <c r="J108" s="8" t="s">
        <v>52</v>
      </c>
      <c r="K108" s="16">
        <v>0</v>
      </c>
      <c r="L108" s="8" t="s">
        <v>52</v>
      </c>
      <c r="M108" s="16">
        <v>28000</v>
      </c>
      <c r="N108" s="8" t="s">
        <v>52</v>
      </c>
      <c r="O108" s="16">
        <f t="shared" si="2"/>
        <v>28000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  <c r="W108" s="8" t="s">
        <v>372</v>
      </c>
      <c r="X108" s="8" t="s">
        <v>52</v>
      </c>
      <c r="Y108" s="2" t="s">
        <v>52</v>
      </c>
      <c r="Z108" s="2" t="s">
        <v>52</v>
      </c>
      <c r="AA108" s="17"/>
      <c r="AB108" s="2" t="s">
        <v>52</v>
      </c>
    </row>
    <row r="109" spans="1:28" ht="30" customHeight="1">
      <c r="A109" s="8" t="s">
        <v>389</v>
      </c>
      <c r="B109" s="8" t="s">
        <v>357</v>
      </c>
      <c r="C109" s="8" t="s">
        <v>387</v>
      </c>
      <c r="D109" s="15" t="s">
        <v>110</v>
      </c>
      <c r="E109" s="16">
        <v>0</v>
      </c>
      <c r="F109" s="8" t="s">
        <v>52</v>
      </c>
      <c r="G109" s="16">
        <v>0</v>
      </c>
      <c r="H109" s="8" t="s">
        <v>52</v>
      </c>
      <c r="I109" s="16">
        <v>0</v>
      </c>
      <c r="J109" s="8" t="s">
        <v>52</v>
      </c>
      <c r="K109" s="16">
        <v>0</v>
      </c>
      <c r="L109" s="8" t="s">
        <v>52</v>
      </c>
      <c r="M109" s="16">
        <v>55000</v>
      </c>
      <c r="N109" s="8" t="s">
        <v>52</v>
      </c>
      <c r="O109" s="16">
        <f t="shared" si="2"/>
        <v>55000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  <c r="W109" s="8" t="s">
        <v>388</v>
      </c>
      <c r="X109" s="8" t="s">
        <v>52</v>
      </c>
      <c r="Y109" s="2" t="s">
        <v>52</v>
      </c>
      <c r="Z109" s="2" t="s">
        <v>52</v>
      </c>
      <c r="AA109" s="17"/>
      <c r="AB109" s="2" t="s">
        <v>52</v>
      </c>
    </row>
    <row r="110" spans="1:28" ht="30" customHeight="1">
      <c r="A110" s="8" t="s">
        <v>396</v>
      </c>
      <c r="B110" s="8" t="s">
        <v>375</v>
      </c>
      <c r="C110" s="8" t="s">
        <v>391</v>
      </c>
      <c r="D110" s="15" t="s">
        <v>110</v>
      </c>
      <c r="E110" s="16">
        <v>0</v>
      </c>
      <c r="F110" s="8" t="s">
        <v>52</v>
      </c>
      <c r="G110" s="16">
        <v>0</v>
      </c>
      <c r="H110" s="8" t="s">
        <v>52</v>
      </c>
      <c r="I110" s="16">
        <v>0</v>
      </c>
      <c r="J110" s="8" t="s">
        <v>52</v>
      </c>
      <c r="K110" s="16">
        <v>0</v>
      </c>
      <c r="L110" s="8" t="s">
        <v>52</v>
      </c>
      <c r="M110" s="16">
        <v>16000</v>
      </c>
      <c r="N110" s="8" t="s">
        <v>52</v>
      </c>
      <c r="O110" s="16">
        <f t="shared" si="2"/>
        <v>16000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  <c r="W110" s="8" t="s">
        <v>395</v>
      </c>
      <c r="X110" s="8" t="s">
        <v>52</v>
      </c>
      <c r="Y110" s="2" t="s">
        <v>52</v>
      </c>
      <c r="Z110" s="2" t="s">
        <v>52</v>
      </c>
      <c r="AA110" s="17"/>
      <c r="AB110" s="2" t="s">
        <v>52</v>
      </c>
    </row>
    <row r="111" spans="1:28" ht="30" customHeight="1">
      <c r="A111" s="8" t="s">
        <v>404</v>
      </c>
      <c r="B111" s="8" t="s">
        <v>375</v>
      </c>
      <c r="C111" s="8" t="s">
        <v>402</v>
      </c>
      <c r="D111" s="15" t="s">
        <v>110</v>
      </c>
      <c r="E111" s="16">
        <v>0</v>
      </c>
      <c r="F111" s="8" t="s">
        <v>52</v>
      </c>
      <c r="G111" s="16">
        <v>0</v>
      </c>
      <c r="H111" s="8" t="s">
        <v>52</v>
      </c>
      <c r="I111" s="16">
        <v>0</v>
      </c>
      <c r="J111" s="8" t="s">
        <v>52</v>
      </c>
      <c r="K111" s="16">
        <v>0</v>
      </c>
      <c r="L111" s="8" t="s">
        <v>52</v>
      </c>
      <c r="M111" s="16">
        <v>20000</v>
      </c>
      <c r="N111" s="8" t="s">
        <v>52</v>
      </c>
      <c r="O111" s="16">
        <f t="shared" si="2"/>
        <v>20000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  <c r="W111" s="8" t="s">
        <v>403</v>
      </c>
      <c r="X111" s="8" t="s">
        <v>52</v>
      </c>
      <c r="Y111" s="2" t="s">
        <v>52</v>
      </c>
      <c r="Z111" s="2" t="s">
        <v>52</v>
      </c>
      <c r="AA111" s="17"/>
      <c r="AB111" s="2" t="s">
        <v>52</v>
      </c>
    </row>
    <row r="112" spans="1:28" ht="30" customHeight="1">
      <c r="A112" s="8" t="s">
        <v>381</v>
      </c>
      <c r="B112" s="8" t="s">
        <v>357</v>
      </c>
      <c r="C112" s="8" t="s">
        <v>379</v>
      </c>
      <c r="D112" s="15" t="s">
        <v>110</v>
      </c>
      <c r="E112" s="16">
        <v>0</v>
      </c>
      <c r="F112" s="8" t="s">
        <v>52</v>
      </c>
      <c r="G112" s="16">
        <v>0</v>
      </c>
      <c r="H112" s="8" t="s">
        <v>52</v>
      </c>
      <c r="I112" s="16">
        <v>0</v>
      </c>
      <c r="J112" s="8" t="s">
        <v>52</v>
      </c>
      <c r="K112" s="16">
        <v>0</v>
      </c>
      <c r="L112" s="8" t="s">
        <v>52</v>
      </c>
      <c r="M112" s="16">
        <v>57000</v>
      </c>
      <c r="N112" s="8" t="s">
        <v>52</v>
      </c>
      <c r="O112" s="16">
        <f t="shared" si="2"/>
        <v>57000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  <c r="W112" s="8" t="s">
        <v>380</v>
      </c>
      <c r="X112" s="8" t="s">
        <v>52</v>
      </c>
      <c r="Y112" s="2" t="s">
        <v>52</v>
      </c>
      <c r="Z112" s="2" t="s">
        <v>52</v>
      </c>
      <c r="AA112" s="17"/>
      <c r="AB112" s="2" t="s">
        <v>52</v>
      </c>
    </row>
    <row r="113" spans="1:28" ht="30" customHeight="1">
      <c r="A113" s="8" t="s">
        <v>293</v>
      </c>
      <c r="B113" s="8" t="s">
        <v>290</v>
      </c>
      <c r="C113" s="8" t="s">
        <v>291</v>
      </c>
      <c r="D113" s="15" t="s">
        <v>110</v>
      </c>
      <c r="E113" s="16">
        <v>0</v>
      </c>
      <c r="F113" s="8" t="s">
        <v>52</v>
      </c>
      <c r="G113" s="16">
        <v>0</v>
      </c>
      <c r="H113" s="8" t="s">
        <v>52</v>
      </c>
      <c r="I113" s="16">
        <v>0</v>
      </c>
      <c r="J113" s="8" t="s">
        <v>52</v>
      </c>
      <c r="K113" s="16">
        <v>0</v>
      </c>
      <c r="L113" s="8" t="s">
        <v>52</v>
      </c>
      <c r="M113" s="16">
        <v>165000</v>
      </c>
      <c r="N113" s="8" t="s">
        <v>52</v>
      </c>
      <c r="O113" s="16">
        <f t="shared" si="2"/>
        <v>165000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  <c r="W113" s="8" t="s">
        <v>292</v>
      </c>
      <c r="X113" s="8" t="s">
        <v>52</v>
      </c>
      <c r="Y113" s="2" t="s">
        <v>52</v>
      </c>
      <c r="Z113" s="2" t="s">
        <v>52</v>
      </c>
      <c r="AA113" s="17"/>
      <c r="AB113" s="2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5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M30"/>
  <sheetViews>
    <sheetView workbookViewId="0"/>
  </sheetViews>
  <sheetFormatPr defaultRowHeight="16.5"/>
  <sheetData>
    <row r="1" spans="1:7">
      <c r="A1" t="s">
        <v>1287</v>
      </c>
    </row>
    <row r="2" spans="1:7">
      <c r="A2" s="1" t="s">
        <v>1288</v>
      </c>
      <c r="B2" t="s">
        <v>1036</v>
      </c>
    </row>
    <row r="3" spans="1:7">
      <c r="A3" s="1" t="s">
        <v>1289</v>
      </c>
      <c r="B3" t="s">
        <v>1290</v>
      </c>
    </row>
    <row r="4" spans="1:7">
      <c r="A4" s="1" t="s">
        <v>1291</v>
      </c>
      <c r="B4">
        <v>5</v>
      </c>
    </row>
    <row r="5" spans="1:7">
      <c r="A5" s="1" t="s">
        <v>1292</v>
      </c>
      <c r="B5">
        <v>5</v>
      </c>
    </row>
    <row r="6" spans="1:7">
      <c r="A6" s="1" t="s">
        <v>1293</v>
      </c>
      <c r="B6" t="s">
        <v>1294</v>
      </c>
    </row>
    <row r="7" spans="1:7">
      <c r="A7" s="1" t="s">
        <v>1295</v>
      </c>
      <c r="B7" t="s">
        <v>1209</v>
      </c>
      <c r="C7" t="s">
        <v>63</v>
      </c>
    </row>
    <row r="8" spans="1:7">
      <c r="A8" s="1" t="s">
        <v>1296</v>
      </c>
      <c r="B8" t="s">
        <v>1209</v>
      </c>
      <c r="C8">
        <v>2</v>
      </c>
    </row>
    <row r="9" spans="1:7">
      <c r="A9" s="1" t="s">
        <v>1297</v>
      </c>
      <c r="B9" t="s">
        <v>1151</v>
      </c>
      <c r="C9" t="s">
        <v>1153</v>
      </c>
      <c r="D9" t="s">
        <v>1154</v>
      </c>
      <c r="E9" t="s">
        <v>1155</v>
      </c>
      <c r="F9" t="s">
        <v>1156</v>
      </c>
      <c r="G9" t="s">
        <v>1298</v>
      </c>
    </row>
    <row r="10" spans="1:7">
      <c r="A10" s="1" t="s">
        <v>1299</v>
      </c>
      <c r="B10">
        <v>1118</v>
      </c>
      <c r="C10">
        <v>0</v>
      </c>
      <c r="D10">
        <v>0</v>
      </c>
    </row>
    <row r="11" spans="1:7">
      <c r="A11" s="1" t="s">
        <v>1300</v>
      </c>
      <c r="B11" t="s">
        <v>1301</v>
      </c>
      <c r="C11">
        <v>4</v>
      </c>
    </row>
    <row r="12" spans="1:7">
      <c r="A12" s="1" t="s">
        <v>1302</v>
      </c>
      <c r="B12" t="s">
        <v>1301</v>
      </c>
      <c r="C12">
        <v>4</v>
      </c>
    </row>
    <row r="13" spans="1:7">
      <c r="A13" s="1" t="s">
        <v>1303</v>
      </c>
      <c r="B13" t="s">
        <v>1301</v>
      </c>
      <c r="C13">
        <v>3</v>
      </c>
    </row>
    <row r="14" spans="1:7">
      <c r="A14" s="1" t="s">
        <v>1304</v>
      </c>
      <c r="B14" t="s">
        <v>1209</v>
      </c>
      <c r="C14">
        <v>5</v>
      </c>
    </row>
    <row r="15" spans="1:7">
      <c r="A15" s="1" t="s">
        <v>1305</v>
      </c>
      <c r="B15" t="s">
        <v>1036</v>
      </c>
      <c r="C15" t="s">
        <v>1306</v>
      </c>
      <c r="D15" t="s">
        <v>1306</v>
      </c>
      <c r="E15" t="s">
        <v>1306</v>
      </c>
      <c r="F15">
        <v>1</v>
      </c>
    </row>
    <row r="16" spans="1:7">
      <c r="A16" s="1" t="s">
        <v>1307</v>
      </c>
      <c r="B16">
        <v>1.1100000000000001</v>
      </c>
      <c r="C16">
        <v>1.1200000000000001</v>
      </c>
    </row>
    <row r="17" spans="1:13">
      <c r="A17" s="1" t="s">
        <v>1308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1" t="s">
        <v>1309</v>
      </c>
      <c r="B18">
        <v>1.25</v>
      </c>
      <c r="C18">
        <v>1.071</v>
      </c>
    </row>
    <row r="19" spans="1:13">
      <c r="A19" s="1" t="s">
        <v>1310</v>
      </c>
    </row>
    <row r="20" spans="1:13">
      <c r="A20" s="1" t="s">
        <v>1311</v>
      </c>
      <c r="B20" s="1" t="s">
        <v>1209</v>
      </c>
      <c r="C20">
        <v>1</v>
      </c>
    </row>
    <row r="21" spans="1:13">
      <c r="A21" t="s">
        <v>1312</v>
      </c>
      <c r="B21" t="s">
        <v>1313</v>
      </c>
      <c r="C21" t="s">
        <v>1314</v>
      </c>
    </row>
    <row r="22" spans="1:13">
      <c r="A22">
        <v>1</v>
      </c>
      <c r="B22" s="1" t="s">
        <v>1315</v>
      </c>
      <c r="C22" s="1" t="s">
        <v>1224</v>
      </c>
    </row>
    <row r="23" spans="1:13">
      <c r="A23">
        <v>2</v>
      </c>
      <c r="B23" s="1" t="s">
        <v>1316</v>
      </c>
      <c r="C23" s="1" t="s">
        <v>1317</v>
      </c>
    </row>
    <row r="24" spans="1:13">
      <c r="A24">
        <v>3</v>
      </c>
      <c r="B24" s="1" t="s">
        <v>1318</v>
      </c>
      <c r="C24" s="1" t="s">
        <v>1319</v>
      </c>
    </row>
    <row r="25" spans="1:13">
      <c r="A25">
        <v>4</v>
      </c>
      <c r="B25" s="1" t="s">
        <v>1320</v>
      </c>
      <c r="C25" s="1" t="s">
        <v>1321</v>
      </c>
    </row>
    <row r="26" spans="1:13">
      <c r="A26">
        <v>5</v>
      </c>
      <c r="B26" s="1" t="s">
        <v>1322</v>
      </c>
      <c r="C26" s="1" t="s">
        <v>1323</v>
      </c>
    </row>
    <row r="27" spans="1:13">
      <c r="A27">
        <v>6</v>
      </c>
      <c r="B27" s="1" t="s">
        <v>1277</v>
      </c>
      <c r="C27" s="1" t="s">
        <v>1276</v>
      </c>
    </row>
    <row r="28" spans="1:13">
      <c r="A28">
        <v>7</v>
      </c>
      <c r="B28" s="1" t="s">
        <v>52</v>
      </c>
      <c r="C28" s="1" t="s">
        <v>1324</v>
      </c>
    </row>
    <row r="29" spans="1:13">
      <c r="A29">
        <v>8</v>
      </c>
      <c r="B29" s="1" t="s">
        <v>52</v>
      </c>
      <c r="C29" s="1" t="s">
        <v>52</v>
      </c>
    </row>
    <row r="30" spans="1:13">
      <c r="A30">
        <v>9</v>
      </c>
      <c r="B30" s="1" t="s">
        <v>1325</v>
      </c>
      <c r="C30" s="1" t="s">
        <v>52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11</vt:i4>
      </vt:variant>
    </vt:vector>
  </HeadingPairs>
  <TitlesOfParts>
    <vt:vector size="19" baseType="lpstr">
      <vt:lpstr>원가계산서</vt:lpstr>
      <vt:lpstr>공종별집계표</vt:lpstr>
      <vt:lpstr>공종별내역서</vt:lpstr>
      <vt:lpstr>일위대가목록</vt:lpstr>
      <vt:lpstr>일위대가</vt:lpstr>
      <vt:lpstr>단가대비표</vt:lpstr>
      <vt:lpstr> 공사설정 </vt:lpstr>
      <vt:lpstr>Sheet1</vt:lpstr>
      <vt:lpstr>공종별내역서!Print_Area</vt:lpstr>
      <vt:lpstr>공종별집계표!Print_Area</vt:lpstr>
      <vt:lpstr>단가대비표!Print_Area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원가계산서!Print_Titles</vt:lpstr>
      <vt:lpstr>일위대가!Print_Titles</vt:lpstr>
      <vt:lpstr>일위대가목록!Print_Titles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PC3</dc:creator>
  <cp:lastModifiedBy>User_3</cp:lastModifiedBy>
  <cp:lastPrinted>2019-08-09T00:51:27Z</cp:lastPrinted>
  <dcterms:created xsi:type="dcterms:W3CDTF">2019-08-08T15:36:28Z</dcterms:created>
  <dcterms:modified xsi:type="dcterms:W3CDTF">2019-08-09T01:51:58Z</dcterms:modified>
</cp:coreProperties>
</file>