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1215" yWindow="1335" windowWidth="15165" windowHeight="8895" tabRatio="724"/>
  </bookViews>
  <sheets>
    <sheet name="원가" sheetId="3" r:id="rId1"/>
    <sheet name="총괄표" sheetId="11" r:id="rId2"/>
    <sheet name="내역서" sheetId="10" r:id="rId3"/>
    <sheet name="노임근거" sheetId="8" r:id="rId4"/>
    <sheet name="일대목차" sheetId="12" r:id="rId5"/>
    <sheet name="일위대가" sheetId="9" r:id="rId6"/>
    <sheet name="일위노임" sheetId="15" r:id="rId7"/>
    <sheet name="합산자재" sheetId="6" state="hidden" r:id="rId8"/>
    <sheet name="단가조사" sheetId="7" r:id="rId9"/>
    <sheet name="옵션" sheetId="5" r:id="rId10"/>
    <sheet name="사용설명" sheetId="14" state="hidden" r:id="rId11"/>
  </sheets>
  <definedNames>
    <definedName name="_xlnm.Print_Area" localSheetId="2">내역서!$A$1:$Q$133</definedName>
    <definedName name="_xlnm.Print_Area" localSheetId="3">노임근거!$A$1:$T$81</definedName>
    <definedName name="_xlnm.Print_Area" localSheetId="0">원가!$A$1:$E$36</definedName>
    <definedName name="_xlnm.Print_Area" localSheetId="6">일위노임!$A$1:$T$29</definedName>
    <definedName name="_xlnm.Print_Area" localSheetId="5">일위대가!$A$1:$Q$81</definedName>
    <definedName name="_xlnm.Print_Area" localSheetId="1">총괄표!$A$1:$Q$107</definedName>
    <definedName name="_xlnm.Print_Titles" localSheetId="2">내역서!$1:$3</definedName>
    <definedName name="_xlnm.Print_Titles" localSheetId="3">노임근거!$1:$3</definedName>
    <definedName name="_xlnm.Print_Titles" localSheetId="8">단가조사!$1:$3</definedName>
    <definedName name="_xlnm.Print_Titles" localSheetId="4">일대목차!$1:$3</definedName>
    <definedName name="_xlnm.Print_Titles" localSheetId="6">일위노임!$1:$3</definedName>
    <definedName name="_xlnm.Print_Titles" localSheetId="5">일위대가!$1:$3</definedName>
    <definedName name="_xlnm.Print_Titles" localSheetId="1">총괄표!$1:$3</definedName>
    <definedName name="_xlnm.Print_Titles" localSheetId="7">합산자재!$1:$3</definedName>
  </definedNames>
  <calcPr calcId="125725"/>
</workbook>
</file>

<file path=xl/calcChain.xml><?xml version="1.0" encoding="utf-8"?>
<calcChain xmlns="http://schemas.openxmlformats.org/spreadsheetml/2006/main">
  <c r="H47" i="8"/>
  <c r="D17" i="3" l="1"/>
  <c r="F8" i="5" l="1"/>
  <c r="F7"/>
  <c r="F6"/>
  <c r="F5"/>
  <c r="F4"/>
  <c r="O29" i="11"/>
  <c r="O55"/>
  <c r="O81"/>
  <c r="O107"/>
  <c r="AE112" i="10"/>
  <c r="I61" i="8"/>
  <c r="G61"/>
  <c r="I60"/>
  <c r="G60"/>
  <c r="I59"/>
  <c r="G59"/>
  <c r="I58"/>
  <c r="G58"/>
  <c r="I57"/>
  <c r="G57"/>
  <c r="I46"/>
  <c r="G46"/>
  <c r="I45"/>
  <c r="G45"/>
  <c r="I44"/>
  <c r="G44"/>
  <c r="I43"/>
  <c r="G43"/>
  <c r="I42"/>
  <c r="G42"/>
  <c r="I41"/>
  <c r="G41"/>
  <c r="I40"/>
  <c r="G40"/>
  <c r="I39"/>
  <c r="G39"/>
  <c r="I38"/>
  <c r="G38"/>
  <c r="I37"/>
  <c r="G37"/>
  <c r="I36"/>
  <c r="G36"/>
  <c r="I35"/>
  <c r="G35"/>
  <c r="I34"/>
  <c r="G34"/>
  <c r="I33"/>
  <c r="G33"/>
  <c r="I32"/>
  <c r="G32"/>
  <c r="I31"/>
  <c r="G31"/>
  <c r="I10"/>
  <c r="G10"/>
  <c r="I9"/>
  <c r="G9"/>
  <c r="I8"/>
  <c r="G8"/>
  <c r="I7"/>
  <c r="G7"/>
  <c r="I6"/>
  <c r="G6"/>
  <c r="I5"/>
  <c r="G5"/>
  <c r="K5" i="10"/>
  <c r="L5"/>
  <c r="M5"/>
  <c r="N5"/>
  <c r="K6"/>
  <c r="L6"/>
  <c r="M6"/>
  <c r="N6"/>
  <c r="K7"/>
  <c r="L7"/>
  <c r="M7"/>
  <c r="N7"/>
  <c r="K8"/>
  <c r="L8"/>
  <c r="M8"/>
  <c r="N8" s="1"/>
  <c r="K9"/>
  <c r="L9"/>
  <c r="M9"/>
  <c r="N9" s="1"/>
  <c r="K10"/>
  <c r="L10"/>
  <c r="M10"/>
  <c r="N10"/>
  <c r="L15"/>
  <c r="N15"/>
  <c r="L16"/>
  <c r="N16"/>
  <c r="H17"/>
  <c r="M17"/>
  <c r="H18"/>
  <c r="K18"/>
  <c r="M18"/>
  <c r="I19"/>
  <c r="N19"/>
  <c r="O29"/>
  <c r="K31"/>
  <c r="L31"/>
  <c r="M31"/>
  <c r="N31"/>
  <c r="K32"/>
  <c r="L32"/>
  <c r="M32"/>
  <c r="N32"/>
  <c r="K33"/>
  <c r="L33" s="1"/>
  <c r="M33"/>
  <c r="N33"/>
  <c r="K34"/>
  <c r="L34" s="1"/>
  <c r="M34"/>
  <c r="N34"/>
  <c r="K35"/>
  <c r="L35"/>
  <c r="M35"/>
  <c r="N35"/>
  <c r="K36"/>
  <c r="L36"/>
  <c r="M36"/>
  <c r="N36"/>
  <c r="K37"/>
  <c r="L37" s="1"/>
  <c r="M37"/>
  <c r="N37"/>
  <c r="K38"/>
  <c r="L38"/>
  <c r="M38"/>
  <c r="N38"/>
  <c r="K39"/>
  <c r="L39"/>
  <c r="M39"/>
  <c r="N39"/>
  <c r="K40"/>
  <c r="L40"/>
  <c r="M40"/>
  <c r="N40"/>
  <c r="K41"/>
  <c r="L41" s="1"/>
  <c r="M41"/>
  <c r="N41"/>
  <c r="K42"/>
  <c r="L42"/>
  <c r="M42"/>
  <c r="N42"/>
  <c r="K43"/>
  <c r="L43"/>
  <c r="M43"/>
  <c r="N43"/>
  <c r="K44"/>
  <c r="L44"/>
  <c r="M44"/>
  <c r="N44"/>
  <c r="K45"/>
  <c r="L45" s="1"/>
  <c r="M45"/>
  <c r="N45"/>
  <c r="I46"/>
  <c r="P46" s="1"/>
  <c r="K46"/>
  <c r="L46"/>
  <c r="M46"/>
  <c r="N46"/>
  <c r="K47"/>
  <c r="L47"/>
  <c r="M47"/>
  <c r="N47"/>
  <c r="K48"/>
  <c r="L48"/>
  <c r="M48"/>
  <c r="N48"/>
  <c r="K49"/>
  <c r="L49" s="1"/>
  <c r="M49"/>
  <c r="N49"/>
  <c r="K50"/>
  <c r="L50"/>
  <c r="M50"/>
  <c r="N50"/>
  <c r="K51"/>
  <c r="L51" s="1"/>
  <c r="M51"/>
  <c r="N51"/>
  <c r="K52"/>
  <c r="L52" s="1"/>
  <c r="M52"/>
  <c r="N52"/>
  <c r="O52"/>
  <c r="I56"/>
  <c r="K56"/>
  <c r="L56"/>
  <c r="M56"/>
  <c r="I57"/>
  <c r="K57"/>
  <c r="M57"/>
  <c r="N57" s="1"/>
  <c r="L58"/>
  <c r="N58"/>
  <c r="L59"/>
  <c r="N59"/>
  <c r="L60"/>
  <c r="N60"/>
  <c r="H61"/>
  <c r="M61"/>
  <c r="I62"/>
  <c r="N62"/>
  <c r="O81"/>
  <c r="K83"/>
  <c r="L83"/>
  <c r="M83"/>
  <c r="N83"/>
  <c r="K84"/>
  <c r="L84"/>
  <c r="M84"/>
  <c r="N84"/>
  <c r="K85"/>
  <c r="L85"/>
  <c r="M85"/>
  <c r="N85"/>
  <c r="K86"/>
  <c r="L86" s="1"/>
  <c r="M86"/>
  <c r="N86"/>
  <c r="K87"/>
  <c r="L87" s="1"/>
  <c r="M87"/>
  <c r="N87"/>
  <c r="K88"/>
  <c r="L88"/>
  <c r="M88"/>
  <c r="N88"/>
  <c r="K89"/>
  <c r="L89"/>
  <c r="M89"/>
  <c r="N89"/>
  <c r="L91"/>
  <c r="N91"/>
  <c r="L92"/>
  <c r="N92"/>
  <c r="H93"/>
  <c r="M93"/>
  <c r="I94"/>
  <c r="N94"/>
  <c r="O107"/>
  <c r="K109"/>
  <c r="L109" s="1"/>
  <c r="L133" s="1"/>
  <c r="K83" i="11" s="1"/>
  <c r="L83" s="1"/>
  <c r="L107" s="1"/>
  <c r="C3" i="5" s="1"/>
  <c r="M109" i="10"/>
  <c r="N109" s="1"/>
  <c r="K110"/>
  <c r="L110"/>
  <c r="M110"/>
  <c r="N110" s="1"/>
  <c r="N133" s="1"/>
  <c r="M83" i="11" s="1"/>
  <c r="N83" s="1"/>
  <c r="N107" s="1"/>
  <c r="K111" i="10"/>
  <c r="L111"/>
  <c r="M111"/>
  <c r="N111" s="1"/>
  <c r="O133"/>
  <c r="J62" i="8"/>
  <c r="H62"/>
  <c r="J47"/>
  <c r="J12"/>
  <c r="H12"/>
  <c r="J11"/>
  <c r="H11"/>
  <c r="H5"/>
  <c r="O5"/>
  <c r="AA5" s="1"/>
  <c r="Q5"/>
  <c r="O6"/>
  <c r="AA6" s="1"/>
  <c r="Q6"/>
  <c r="H7"/>
  <c r="O7"/>
  <c r="AB7" s="1"/>
  <c r="Q7"/>
  <c r="O8"/>
  <c r="Q8"/>
  <c r="AA8"/>
  <c r="H9"/>
  <c r="O9"/>
  <c r="Q9"/>
  <c r="AB9"/>
  <c r="O10"/>
  <c r="Q10"/>
  <c r="AB10"/>
  <c r="Q11"/>
  <c r="AB11"/>
  <c r="Q12"/>
  <c r="H31"/>
  <c r="O31"/>
  <c r="Q31"/>
  <c r="AA31"/>
  <c r="H32"/>
  <c r="O32"/>
  <c r="Q32"/>
  <c r="AA32"/>
  <c r="H33"/>
  <c r="O33"/>
  <c r="Q33"/>
  <c r="AA33"/>
  <c r="H34"/>
  <c r="O34"/>
  <c r="Q34"/>
  <c r="AA34"/>
  <c r="H35"/>
  <c r="O35"/>
  <c r="Q35"/>
  <c r="AA35"/>
  <c r="H36"/>
  <c r="O36"/>
  <c r="Q36"/>
  <c r="AA36"/>
  <c r="H37"/>
  <c r="O37"/>
  <c r="Q37"/>
  <c r="AA37"/>
  <c r="H38"/>
  <c r="O38"/>
  <c r="Q38"/>
  <c r="AA38"/>
  <c r="H39"/>
  <c r="O39"/>
  <c r="Q39"/>
  <c r="AA39"/>
  <c r="H40"/>
  <c r="O40"/>
  <c r="Q40"/>
  <c r="AA40"/>
  <c r="H41"/>
  <c r="O41"/>
  <c r="Q41"/>
  <c r="AA41"/>
  <c r="H42"/>
  <c r="O42"/>
  <c r="Q42"/>
  <c r="AA42"/>
  <c r="H43"/>
  <c r="O43"/>
  <c r="Q43"/>
  <c r="AA43"/>
  <c r="H44"/>
  <c r="O44"/>
  <c r="Q44"/>
  <c r="AA44"/>
  <c r="H45"/>
  <c r="O45"/>
  <c r="Q45"/>
  <c r="AA45"/>
  <c r="H46"/>
  <c r="O46"/>
  <c r="Q46"/>
  <c r="AA46"/>
  <c r="I47"/>
  <c r="O47" s="1"/>
  <c r="Q47"/>
  <c r="AA47"/>
  <c r="H57"/>
  <c r="O57"/>
  <c r="Q57"/>
  <c r="AA57"/>
  <c r="H58"/>
  <c r="O58"/>
  <c r="Q58"/>
  <c r="AA58"/>
  <c r="H59"/>
  <c r="O59"/>
  <c r="Q59"/>
  <c r="AA59"/>
  <c r="H60"/>
  <c r="O60"/>
  <c r="Q60"/>
  <c r="AA60"/>
  <c r="H61"/>
  <c r="O61"/>
  <c r="Q61"/>
  <c r="AA61"/>
  <c r="Q62"/>
  <c r="K5" i="9"/>
  <c r="L5" s="1"/>
  <c r="M5"/>
  <c r="N5"/>
  <c r="K6"/>
  <c r="L6" s="1"/>
  <c r="M6"/>
  <c r="N6"/>
  <c r="K7"/>
  <c r="L7" s="1"/>
  <c r="M7"/>
  <c r="N7"/>
  <c r="K8"/>
  <c r="L8" s="1"/>
  <c r="M8"/>
  <c r="N8"/>
  <c r="K9"/>
  <c r="L9" s="1"/>
  <c r="M9"/>
  <c r="N9"/>
  <c r="H10"/>
  <c r="M10"/>
  <c r="O11"/>
  <c r="K14"/>
  <c r="L14"/>
  <c r="M14"/>
  <c r="N14"/>
  <c r="K15"/>
  <c r="L15"/>
  <c r="M15"/>
  <c r="N15"/>
  <c r="K16"/>
  <c r="L16"/>
  <c r="M16"/>
  <c r="N16"/>
  <c r="K17"/>
  <c r="L17"/>
  <c r="M17"/>
  <c r="N17"/>
  <c r="K18"/>
  <c r="L18"/>
  <c r="M18"/>
  <c r="N18"/>
  <c r="H19"/>
  <c r="M19"/>
  <c r="O20"/>
  <c r="K23"/>
  <c r="L23"/>
  <c r="M23"/>
  <c r="N23" s="1"/>
  <c r="K24"/>
  <c r="L24"/>
  <c r="M24"/>
  <c r="N24" s="1"/>
  <c r="K25"/>
  <c r="L25"/>
  <c r="M25"/>
  <c r="N25" s="1"/>
  <c r="H26"/>
  <c r="I26" s="1"/>
  <c r="P26" s="1"/>
  <c r="K26"/>
  <c r="L26"/>
  <c r="M26"/>
  <c r="N26" s="1"/>
  <c r="O26"/>
  <c r="H27"/>
  <c r="I27" s="1"/>
  <c r="P27" s="1"/>
  <c r="K27"/>
  <c r="L27"/>
  <c r="M27"/>
  <c r="N27" s="1"/>
  <c r="O27"/>
  <c r="H28"/>
  <c r="M28"/>
  <c r="O29"/>
  <c r="I32"/>
  <c r="K32"/>
  <c r="L32"/>
  <c r="M32"/>
  <c r="N32"/>
  <c r="P32"/>
  <c r="K33"/>
  <c r="L33" s="1"/>
  <c r="M33"/>
  <c r="N33"/>
  <c r="K34"/>
  <c r="L34"/>
  <c r="M34"/>
  <c r="N34"/>
  <c r="K35"/>
  <c r="L35" s="1"/>
  <c r="M35"/>
  <c r="N35"/>
  <c r="K36"/>
  <c r="L36"/>
  <c r="M36"/>
  <c r="N36"/>
  <c r="H37"/>
  <c r="M37"/>
  <c r="O38"/>
  <c r="K41"/>
  <c r="L41" s="1"/>
  <c r="M41"/>
  <c r="N41" s="1"/>
  <c r="K42"/>
  <c r="L42" s="1"/>
  <c r="M42"/>
  <c r="N42"/>
  <c r="H43"/>
  <c r="M43"/>
  <c r="O44"/>
  <c r="K47"/>
  <c r="L47"/>
  <c r="M47"/>
  <c r="N47"/>
  <c r="H48"/>
  <c r="O48" s="1"/>
  <c r="K48"/>
  <c r="L48"/>
  <c r="M48"/>
  <c r="N48" s="1"/>
  <c r="H49"/>
  <c r="M49"/>
  <c r="O50"/>
  <c r="K53"/>
  <c r="L53"/>
  <c r="M53"/>
  <c r="N53" s="1"/>
  <c r="H54"/>
  <c r="K54"/>
  <c r="O54" s="1"/>
  <c r="M54"/>
  <c r="O55"/>
  <c r="H5" i="15"/>
  <c r="O5"/>
  <c r="Q5"/>
  <c r="AA5"/>
  <c r="AA6" s="1"/>
  <c r="H6"/>
  <c r="Q6"/>
  <c r="H8"/>
  <c r="O8"/>
  <c r="AA8" s="1"/>
  <c r="Q8"/>
  <c r="H9"/>
  <c r="G9" s="1"/>
  <c r="G19" i="9" s="1"/>
  <c r="I9" i="15"/>
  <c r="O9" s="1"/>
  <c r="Q9"/>
  <c r="AA9"/>
  <c r="H11"/>
  <c r="O11"/>
  <c r="Q11"/>
  <c r="AA11"/>
  <c r="AA12" s="1"/>
  <c r="H12"/>
  <c r="Q12"/>
  <c r="H14"/>
  <c r="O14"/>
  <c r="AA14" s="1"/>
  <c r="I15" s="1"/>
  <c r="Q14"/>
  <c r="H15"/>
  <c r="Q15"/>
  <c r="AA15"/>
  <c r="H17"/>
  <c r="O17"/>
  <c r="Q17"/>
  <c r="AA17"/>
  <c r="AA19" s="1"/>
  <c r="H18"/>
  <c r="O18"/>
  <c r="Q18"/>
  <c r="AA18"/>
  <c r="H19"/>
  <c r="Q19"/>
  <c r="H21"/>
  <c r="O21"/>
  <c r="AA21" s="1"/>
  <c r="I23" s="1"/>
  <c r="Q21"/>
  <c r="H22"/>
  <c r="O22"/>
  <c r="AA22" s="1"/>
  <c r="Q22"/>
  <c r="H23"/>
  <c r="Q23"/>
  <c r="AA23"/>
  <c r="H25"/>
  <c r="O25"/>
  <c r="Q25"/>
  <c r="AA25"/>
  <c r="AA26" s="1"/>
  <c r="H26"/>
  <c r="Q26"/>
  <c r="H4" i="6"/>
  <c r="H5" i="10" s="1"/>
  <c r="I5" s="1"/>
  <c r="H5" i="6"/>
  <c r="H6"/>
  <c r="H32" i="10" s="1"/>
  <c r="L6" i="6"/>
  <c r="H7"/>
  <c r="H33" i="10" s="1"/>
  <c r="L7" i="6"/>
  <c r="H8"/>
  <c r="H34" i="10" s="1"/>
  <c r="I34" s="1"/>
  <c r="P34" s="1"/>
  <c r="L8" i="6"/>
  <c r="H9"/>
  <c r="H84" i="10" s="1"/>
  <c r="L9" i="6"/>
  <c r="H10"/>
  <c r="H35" i="10" s="1"/>
  <c r="L10" i="6"/>
  <c r="H11"/>
  <c r="L11"/>
  <c r="H12"/>
  <c r="H37" i="10" s="1"/>
  <c r="I37" s="1"/>
  <c r="P37" s="1"/>
  <c r="L12" i="6"/>
  <c r="H13"/>
  <c r="H86" i="10" s="1"/>
  <c r="L13" i="6"/>
  <c r="H14"/>
  <c r="H38" i="10" s="1"/>
  <c r="L14" i="6"/>
  <c r="H15"/>
  <c r="H87" i="10" s="1"/>
  <c r="I87" s="1"/>
  <c r="P87" s="1"/>
  <c r="L15" i="6"/>
  <c r="H16"/>
  <c r="H39" i="10" s="1"/>
  <c r="L16" i="6"/>
  <c r="H17"/>
  <c r="H40" i="10" s="1"/>
  <c r="L17" i="6"/>
  <c r="H18"/>
  <c r="H41" i="10" s="1"/>
  <c r="L18" i="6"/>
  <c r="H19"/>
  <c r="H42" i="10" s="1"/>
  <c r="O42" s="1"/>
  <c r="L19" i="6"/>
  <c r="H20"/>
  <c r="H43" i="10" s="1"/>
  <c r="L20" i="6"/>
  <c r="H21"/>
  <c r="H44" i="10" s="1"/>
  <c r="L21" i="6"/>
  <c r="H22"/>
  <c r="H32" i="9" s="1"/>
  <c r="O32" s="1"/>
  <c r="L22" i="6"/>
  <c r="H23"/>
  <c r="H45" i="10" s="1"/>
  <c r="L23" i="6"/>
  <c r="H24"/>
  <c r="H46" i="10" s="1"/>
  <c r="O46" s="1"/>
  <c r="L24" i="6"/>
  <c r="H25"/>
  <c r="H47" i="10" s="1"/>
  <c r="L25" i="6"/>
  <c r="H26"/>
  <c r="H5" i="9" s="1"/>
  <c r="L26" i="6"/>
  <c r="H27"/>
  <c r="H14" i="9" s="1"/>
  <c r="O14" s="1"/>
  <c r="L27" i="6"/>
  <c r="H28"/>
  <c r="H23" i="9" s="1"/>
  <c r="L28" i="6"/>
  <c r="H29"/>
  <c r="L29"/>
  <c r="H30"/>
  <c r="L30"/>
  <c r="H31"/>
  <c r="H48" i="10" s="1"/>
  <c r="L31" i="6"/>
  <c r="H32"/>
  <c r="H88" i="10" s="1"/>
  <c r="L32" i="6"/>
  <c r="H34"/>
  <c r="H7" i="10" s="1"/>
  <c r="L34" i="6"/>
  <c r="H35"/>
  <c r="H49" i="10" s="1"/>
  <c r="L35" i="6"/>
  <c r="H36"/>
  <c r="H50" i="10" s="1"/>
  <c r="O50" s="1"/>
  <c r="L36" i="6"/>
  <c r="H37"/>
  <c r="H51" i="10" s="1"/>
  <c r="L37" i="6"/>
  <c r="H38"/>
  <c r="H52" i="10" s="1"/>
  <c r="I52" s="1"/>
  <c r="P52" s="1"/>
  <c r="L38" i="6"/>
  <c r="H39"/>
  <c r="H89" i="10" s="1"/>
  <c r="L39" i="6"/>
  <c r="H40"/>
  <c r="H8" i="10" s="1"/>
  <c r="L40" i="6"/>
  <c r="H41"/>
  <c r="H53" i="9" s="1"/>
  <c r="L41" i="6"/>
  <c r="H42"/>
  <c r="H9" i="10" s="1"/>
  <c r="L42" i="6"/>
  <c r="H43"/>
  <c r="H10" i="10" s="1"/>
  <c r="L43" i="6"/>
  <c r="H44"/>
  <c r="L44"/>
  <c r="H45"/>
  <c r="L45"/>
  <c r="H46"/>
  <c r="H111" i="10" s="1"/>
  <c r="H47" i="6"/>
  <c r="H109" i="10" s="1"/>
  <c r="L47" i="6"/>
  <c r="H48"/>
  <c r="H110" i="10" s="1"/>
  <c r="L48" i="6"/>
  <c r="H49"/>
  <c r="H47" i="9" s="1"/>
  <c r="L49" i="6"/>
  <c r="I50"/>
  <c r="K37" i="9" s="1"/>
  <c r="O37" s="1"/>
  <c r="L50" i="6"/>
  <c r="I51"/>
  <c r="L51"/>
  <c r="B25" i="5"/>
  <c r="B24"/>
  <c r="B23"/>
  <c r="B22"/>
  <c r="B21"/>
  <c r="L46" i="6" l="1"/>
  <c r="L4"/>
  <c r="I110" i="10"/>
  <c r="P110" s="1"/>
  <c r="O110"/>
  <c r="O9"/>
  <c r="I9"/>
  <c r="P9" s="1"/>
  <c r="O8"/>
  <c r="I8"/>
  <c r="P8" s="1"/>
  <c r="O15" i="15"/>
  <c r="G15"/>
  <c r="G37" i="9" s="1"/>
  <c r="P5" i="10"/>
  <c r="O23" i="15"/>
  <c r="G23"/>
  <c r="G49" i="9" s="1"/>
  <c r="O47"/>
  <c r="I47"/>
  <c r="I53"/>
  <c r="O53"/>
  <c r="I19"/>
  <c r="N19"/>
  <c r="N20" s="1"/>
  <c r="M5" i="12" s="1"/>
  <c r="N5" s="1"/>
  <c r="M54" i="10" s="1"/>
  <c r="N54" s="1"/>
  <c r="I62" i="8"/>
  <c r="O62" s="1"/>
  <c r="AA62"/>
  <c r="H34" i="9"/>
  <c r="H7"/>
  <c r="H16"/>
  <c r="O56" i="10"/>
  <c r="N56"/>
  <c r="I42"/>
  <c r="P42" s="1"/>
  <c r="H31"/>
  <c r="H83"/>
  <c r="L5" i="6"/>
  <c r="H36" i="9"/>
  <c r="H9"/>
  <c r="H18"/>
  <c r="I51" i="10"/>
  <c r="P51" s="1"/>
  <c r="O51"/>
  <c r="I47"/>
  <c r="P47" s="1"/>
  <c r="O47"/>
  <c r="I45"/>
  <c r="P45" s="1"/>
  <c r="O45"/>
  <c r="O44"/>
  <c r="I44"/>
  <c r="P44" s="1"/>
  <c r="O40"/>
  <c r="I40"/>
  <c r="P40" s="1"/>
  <c r="I86"/>
  <c r="P86" s="1"/>
  <c r="O86"/>
  <c r="H36"/>
  <c r="H85"/>
  <c r="I84"/>
  <c r="P84" s="1"/>
  <c r="O84"/>
  <c r="AB33"/>
  <c r="AB59" s="1"/>
  <c r="H59" s="1"/>
  <c r="AC33"/>
  <c r="I26" i="15"/>
  <c r="I19"/>
  <c r="H42" i="9"/>
  <c r="H41"/>
  <c r="H25"/>
  <c r="I14"/>
  <c r="I11" i="8"/>
  <c r="AA11"/>
  <c r="O37" i="10"/>
  <c r="O43" i="9"/>
  <c r="M31" i="11"/>
  <c r="N31" s="1"/>
  <c r="N55" s="1"/>
  <c r="D3" i="5"/>
  <c r="I109" i="10"/>
  <c r="O109"/>
  <c r="O10"/>
  <c r="I10"/>
  <c r="P10" s="1"/>
  <c r="O89"/>
  <c r="I89"/>
  <c r="P89" s="1"/>
  <c r="I49"/>
  <c r="P49" s="1"/>
  <c r="O49"/>
  <c r="AC48"/>
  <c r="O48"/>
  <c r="I48"/>
  <c r="P48" s="1"/>
  <c r="O5"/>
  <c r="AB5"/>
  <c r="AB15" s="1"/>
  <c r="H15" s="1"/>
  <c r="AC5"/>
  <c r="I12" i="15"/>
  <c r="K17" i="10"/>
  <c r="O17" s="1"/>
  <c r="K93"/>
  <c r="O93" s="1"/>
  <c r="K61"/>
  <c r="O61" s="1"/>
  <c r="K19" i="9"/>
  <c r="L19" s="1"/>
  <c r="K28"/>
  <c r="O28" s="1"/>
  <c r="K49"/>
  <c r="O49" s="1"/>
  <c r="I111" i="10"/>
  <c r="P111" s="1"/>
  <c r="O111"/>
  <c r="H35" i="9"/>
  <c r="H8"/>
  <c r="H17"/>
  <c r="AC7" i="10"/>
  <c r="O7"/>
  <c r="I7"/>
  <c r="P7" s="1"/>
  <c r="AC88"/>
  <c r="I88"/>
  <c r="P88" s="1"/>
  <c r="O88"/>
  <c r="H33" i="9"/>
  <c r="H6"/>
  <c r="H15"/>
  <c r="I23"/>
  <c r="O23"/>
  <c r="I5"/>
  <c r="O5"/>
  <c r="I43" i="10"/>
  <c r="P43" s="1"/>
  <c r="O43"/>
  <c r="I41"/>
  <c r="P41" s="1"/>
  <c r="O41"/>
  <c r="I39"/>
  <c r="P39" s="1"/>
  <c r="O39"/>
  <c r="I38"/>
  <c r="P38" s="1"/>
  <c r="O38"/>
  <c r="O35"/>
  <c r="I35"/>
  <c r="P35" s="1"/>
  <c r="AC32"/>
  <c r="O32"/>
  <c r="I32"/>
  <c r="P32" s="1"/>
  <c r="AA32"/>
  <c r="I6" i="15"/>
  <c r="I48" i="9"/>
  <c r="P48" s="1"/>
  <c r="K43"/>
  <c r="H24"/>
  <c r="K10"/>
  <c r="O10" s="1"/>
  <c r="O87" i="10"/>
  <c r="I50"/>
  <c r="P50" s="1"/>
  <c r="O34"/>
  <c r="O33"/>
  <c r="I33"/>
  <c r="P33" s="1"/>
  <c r="K31" i="11"/>
  <c r="L31" s="1"/>
  <c r="L55" s="1"/>
  <c r="L57" i="10"/>
  <c r="O57"/>
  <c r="O18"/>
  <c r="O19" i="9"/>
  <c r="I12" i="8"/>
  <c r="G47"/>
  <c r="P56" i="10"/>
  <c r="P57"/>
  <c r="H6" i="8"/>
  <c r="H8"/>
  <c r="H10"/>
  <c r="G62"/>
  <c r="AE3" i="10"/>
  <c r="AD3"/>
  <c r="D13" i="5"/>
  <c r="D25"/>
  <c r="D24"/>
  <c r="D23"/>
  <c r="D22"/>
  <c r="H33" i="6" s="1"/>
  <c r="D21" i="5"/>
  <c r="D12"/>
  <c r="D11"/>
  <c r="K6" i="3"/>
  <c r="K18"/>
  <c r="K19"/>
  <c r="K20"/>
  <c r="K21"/>
  <c r="K22"/>
  <c r="K23"/>
  <c r="K24"/>
  <c r="K25"/>
  <c r="K26"/>
  <c r="K34"/>
  <c r="K35"/>
  <c r="AE19" i="9" l="1"/>
  <c r="AE20" s="1"/>
  <c r="L20"/>
  <c r="K5" i="12" s="1"/>
  <c r="L5" s="1"/>
  <c r="K54" i="10" s="1"/>
  <c r="L54" s="1"/>
  <c r="AE54" s="1"/>
  <c r="O15"/>
  <c r="I15"/>
  <c r="P15" s="1"/>
  <c r="G12" i="8"/>
  <c r="O12"/>
  <c r="P23" i="9"/>
  <c r="I35"/>
  <c r="P35" s="1"/>
  <c r="O35"/>
  <c r="P109" i="10"/>
  <c r="P133" s="1"/>
  <c r="I133"/>
  <c r="H83" i="11" s="1"/>
  <c r="I25" i="9"/>
  <c r="P25" s="1"/>
  <c r="O25"/>
  <c r="G26" i="15"/>
  <c r="G54" i="9" s="1"/>
  <c r="O26" i="15"/>
  <c r="I9" i="9"/>
  <c r="P9" s="1"/>
  <c r="O9"/>
  <c r="AA83" i="10"/>
  <c r="AA91" s="1"/>
  <c r="H91" s="1"/>
  <c r="AC83"/>
  <c r="AC92" s="1"/>
  <c r="I83"/>
  <c r="O83"/>
  <c r="P19" i="9"/>
  <c r="P47"/>
  <c r="I33"/>
  <c r="O33"/>
  <c r="H6" i="10"/>
  <c r="L33" i="6"/>
  <c r="O15" i="9"/>
  <c r="I15"/>
  <c r="P15" s="1"/>
  <c r="O12" i="15"/>
  <c r="G12"/>
  <c r="G28" i="9" s="1"/>
  <c r="O11" i="8"/>
  <c r="G11"/>
  <c r="I41" i="9"/>
  <c r="O41"/>
  <c r="O85" i="10"/>
  <c r="I85"/>
  <c r="P85" s="1"/>
  <c r="I36" i="9"/>
  <c r="P36" s="1"/>
  <c r="O36"/>
  <c r="AC31" i="10"/>
  <c r="AC60" s="1"/>
  <c r="O31"/>
  <c r="AA31"/>
  <c r="AA58" s="1"/>
  <c r="H58" s="1"/>
  <c r="I31"/>
  <c r="O16" i="9"/>
  <c r="I16"/>
  <c r="P16" s="1"/>
  <c r="I37"/>
  <c r="N37"/>
  <c r="N38" s="1"/>
  <c r="M7" i="12" s="1"/>
  <c r="N7" s="1"/>
  <c r="M55" i="10" s="1"/>
  <c r="N55" s="1"/>
  <c r="L37" i="9"/>
  <c r="G61" i="10"/>
  <c r="J61"/>
  <c r="J93"/>
  <c r="G93"/>
  <c r="I24" i="9"/>
  <c r="P24" s="1"/>
  <c r="O24"/>
  <c r="O6" i="15"/>
  <c r="G6"/>
  <c r="G10" i="9" s="1"/>
  <c r="P5"/>
  <c r="O6"/>
  <c r="I6"/>
  <c r="P6" s="1"/>
  <c r="O17"/>
  <c r="I17"/>
  <c r="P17" s="1"/>
  <c r="P14"/>
  <c r="I20"/>
  <c r="I42"/>
  <c r="P42" s="1"/>
  <c r="O42"/>
  <c r="O59" i="10"/>
  <c r="I59"/>
  <c r="P59" s="1"/>
  <c r="O36"/>
  <c r="I36"/>
  <c r="P36" s="1"/>
  <c r="I7" i="9"/>
  <c r="P7" s="1"/>
  <c r="O7"/>
  <c r="L49"/>
  <c r="I49"/>
  <c r="I50" s="1"/>
  <c r="N49"/>
  <c r="N50" s="1"/>
  <c r="M9" i="12" s="1"/>
  <c r="N9" s="1"/>
  <c r="M13" i="10" s="1"/>
  <c r="N13" s="1"/>
  <c r="O8" i="9"/>
  <c r="I8"/>
  <c r="P8" s="1"/>
  <c r="G19" i="15"/>
  <c r="G43" i="9" s="1"/>
  <c r="O19" i="15"/>
  <c r="O18" i="9"/>
  <c r="I18"/>
  <c r="P18" s="1"/>
  <c r="O34"/>
  <c r="I34"/>
  <c r="P34" s="1"/>
  <c r="P53"/>
  <c r="H9" i="12" l="1"/>
  <c r="L10" i="9"/>
  <c r="I10"/>
  <c r="I11" s="1"/>
  <c r="N10"/>
  <c r="N11" s="1"/>
  <c r="M4" i="12" s="1"/>
  <c r="N4" s="1"/>
  <c r="L43" i="9"/>
  <c r="I43"/>
  <c r="N43"/>
  <c r="N44" s="1"/>
  <c r="M8" i="12" s="1"/>
  <c r="N8" s="1"/>
  <c r="M12" i="10" s="1"/>
  <c r="N12" s="1"/>
  <c r="P31"/>
  <c r="I28" i="9"/>
  <c r="N28"/>
  <c r="N29" s="1"/>
  <c r="M6" i="12" s="1"/>
  <c r="N6" s="1"/>
  <c r="M11" i="10" s="1"/>
  <c r="N11" s="1"/>
  <c r="L28" i="9"/>
  <c r="AE49"/>
  <c r="AE50" s="1"/>
  <c r="L50"/>
  <c r="K9" i="12" s="1"/>
  <c r="L9" s="1"/>
  <c r="K13" i="10" s="1"/>
  <c r="L13" s="1"/>
  <c r="AE13" s="1"/>
  <c r="P37" i="9"/>
  <c r="O58" i="10"/>
  <c r="I58"/>
  <c r="P58" s="1"/>
  <c r="P41" i="9"/>
  <c r="I44"/>
  <c r="O6" i="10"/>
  <c r="I6"/>
  <c r="AC6"/>
  <c r="AC16" s="1"/>
  <c r="I83" i="11"/>
  <c r="O83"/>
  <c r="I29" i="9"/>
  <c r="J17" i="10"/>
  <c r="G17"/>
  <c r="O91"/>
  <c r="I91"/>
  <c r="P91" s="1"/>
  <c r="I54" i="9"/>
  <c r="N54"/>
  <c r="N55" s="1"/>
  <c r="M10" i="12" s="1"/>
  <c r="N10" s="1"/>
  <c r="M14" i="10" s="1"/>
  <c r="N14" s="1"/>
  <c r="L54" i="9"/>
  <c r="H5" i="12"/>
  <c r="P20" i="9"/>
  <c r="I61" i="10"/>
  <c r="N61"/>
  <c r="L61"/>
  <c r="AE61" s="1"/>
  <c r="N93"/>
  <c r="I93"/>
  <c r="L93"/>
  <c r="AE93" s="1"/>
  <c r="AE37" i="9"/>
  <c r="AE38" s="1"/>
  <c r="L38"/>
  <c r="K7" i="12" s="1"/>
  <c r="L7" s="1"/>
  <c r="K55" i="10" s="1"/>
  <c r="L55" s="1"/>
  <c r="AE55" s="1"/>
  <c r="P33" i="9"/>
  <c r="I38"/>
  <c r="P49"/>
  <c r="P83" i="10"/>
  <c r="J18"/>
  <c r="G18"/>
  <c r="I18" l="1"/>
  <c r="N18"/>
  <c r="L18"/>
  <c r="AE18" s="1"/>
  <c r="H4" i="12"/>
  <c r="P28" i="9"/>
  <c r="P10"/>
  <c r="P38"/>
  <c r="H7" i="12"/>
  <c r="AE54" i="9"/>
  <c r="AE55" s="1"/>
  <c r="L55"/>
  <c r="K10" i="12" s="1"/>
  <c r="L10" s="1"/>
  <c r="K14" i="10" s="1"/>
  <c r="L14" s="1"/>
  <c r="AE14" s="1"/>
  <c r="P43" i="9"/>
  <c r="AE10"/>
  <c r="AE11" s="1"/>
  <c r="L11"/>
  <c r="K4" i="12" s="1"/>
  <c r="L4" s="1"/>
  <c r="P54" i="9"/>
  <c r="I55"/>
  <c r="M90" i="10"/>
  <c r="N90" s="1"/>
  <c r="N107" s="1"/>
  <c r="M59" i="11" s="1"/>
  <c r="N59" s="1"/>
  <c r="M53" i="10"/>
  <c r="N53" s="1"/>
  <c r="N81" s="1"/>
  <c r="M58" i="11" s="1"/>
  <c r="N58" s="1"/>
  <c r="O9" i="12"/>
  <c r="I9"/>
  <c r="O5"/>
  <c r="I5"/>
  <c r="H6"/>
  <c r="P6" i="10"/>
  <c r="P93"/>
  <c r="P61"/>
  <c r="I17"/>
  <c r="N17"/>
  <c r="N29" s="1"/>
  <c r="M57" i="11" s="1"/>
  <c r="N57" s="1"/>
  <c r="L17" i="10"/>
  <c r="AE17" s="1"/>
  <c r="P83" i="11"/>
  <c r="P107" s="1"/>
  <c r="I107"/>
  <c r="H8" i="12"/>
  <c r="AE28" i="9"/>
  <c r="AE29" s="1"/>
  <c r="L29"/>
  <c r="K6" i="12" s="1"/>
  <c r="L6" s="1"/>
  <c r="K11" i="10" s="1"/>
  <c r="L11" s="1"/>
  <c r="AE43" i="9"/>
  <c r="AE44" s="1"/>
  <c r="L44"/>
  <c r="K8" i="12" s="1"/>
  <c r="L8" s="1"/>
  <c r="K12" i="10" s="1"/>
  <c r="L12" s="1"/>
  <c r="AE12" s="1"/>
  <c r="P50" i="9"/>
  <c r="P44" l="1"/>
  <c r="N81" i="11"/>
  <c r="M5" s="1"/>
  <c r="N5" s="1"/>
  <c r="N29" s="1"/>
  <c r="D2" i="5" s="1"/>
  <c r="P18" i="10"/>
  <c r="AE11"/>
  <c r="AE20" s="1"/>
  <c r="AC20" s="1"/>
  <c r="AD20"/>
  <c r="H31" i="11"/>
  <c r="B3" i="5"/>
  <c r="F3" s="1"/>
  <c r="P17" i="10"/>
  <c r="H54"/>
  <c r="P5" i="12"/>
  <c r="P11" i="9"/>
  <c r="H10" i="12"/>
  <c r="P55" i="9"/>
  <c r="K53" i="10"/>
  <c r="L53" s="1"/>
  <c r="K90"/>
  <c r="L90" s="1"/>
  <c r="O6" i="12"/>
  <c r="I6"/>
  <c r="I4"/>
  <c r="O4"/>
  <c r="I8"/>
  <c r="O8"/>
  <c r="P29" i="9"/>
  <c r="H13" i="10"/>
  <c r="P9" i="12"/>
  <c r="O7"/>
  <c r="I7"/>
  <c r="H90" i="10" l="1"/>
  <c r="H53"/>
  <c r="P4" i="12"/>
  <c r="H11" i="10"/>
  <c r="P6" i="12"/>
  <c r="O31" i="11"/>
  <c r="I31"/>
  <c r="H12" i="10"/>
  <c r="P8" i="12"/>
  <c r="O54" i="10"/>
  <c r="I54"/>
  <c r="P54" s="1"/>
  <c r="I13"/>
  <c r="P13" s="1"/>
  <c r="O13"/>
  <c r="AE90"/>
  <c r="AE95" s="1"/>
  <c r="AC95" s="1"/>
  <c r="AD95"/>
  <c r="K94" s="1"/>
  <c r="O10" i="12"/>
  <c r="I10"/>
  <c r="K19" i="10"/>
  <c r="H55"/>
  <c r="P7" i="12"/>
  <c r="AE53" i="10"/>
  <c r="AE63" s="1"/>
  <c r="AC63" s="1"/>
  <c r="AD63"/>
  <c r="O94" l="1"/>
  <c r="L94"/>
  <c r="K62"/>
  <c r="O55"/>
  <c r="I55"/>
  <c r="P55" s="1"/>
  <c r="I12"/>
  <c r="P12" s="1"/>
  <c r="O12"/>
  <c r="I11"/>
  <c r="O11"/>
  <c r="P31" i="11"/>
  <c r="I55"/>
  <c r="H14" i="10"/>
  <c r="P10" i="12"/>
  <c r="I53" i="10"/>
  <c r="O53"/>
  <c r="L19"/>
  <c r="O19"/>
  <c r="I90"/>
  <c r="O90"/>
  <c r="P55" i="11" l="1"/>
  <c r="D33" i="3"/>
  <c r="K33" s="1"/>
  <c r="P90" i="10"/>
  <c r="AD92"/>
  <c r="H92" s="1"/>
  <c r="P53"/>
  <c r="AD60"/>
  <c r="H60" s="1"/>
  <c r="P11"/>
  <c r="L62"/>
  <c r="O62"/>
  <c r="P19"/>
  <c r="L29"/>
  <c r="K57" i="11" s="1"/>
  <c r="L57" s="1"/>
  <c r="O14" i="10"/>
  <c r="I14"/>
  <c r="P14" s="1"/>
  <c r="P94"/>
  <c r="L107"/>
  <c r="K59" i="11" s="1"/>
  <c r="L59" s="1"/>
  <c r="I92" i="10" l="1"/>
  <c r="O92"/>
  <c r="P62"/>
  <c r="L81"/>
  <c r="K58" i="11" s="1"/>
  <c r="L58" s="1"/>
  <c r="L81" s="1"/>
  <c r="K5" s="1"/>
  <c r="L5" s="1"/>
  <c r="L29" s="1"/>
  <c r="C2" i="5" s="1"/>
  <c r="I60" i="10"/>
  <c r="O60"/>
  <c r="AD16"/>
  <c r="H16" s="1"/>
  <c r="P60" l="1"/>
  <c r="P81" s="1"/>
  <c r="I81"/>
  <c r="H58" i="11" s="1"/>
  <c r="D8" i="3"/>
  <c r="I16" i="10"/>
  <c r="O16"/>
  <c r="P92"/>
  <c r="P107" s="1"/>
  <c r="I107"/>
  <c r="H59" i="11" s="1"/>
  <c r="I59" l="1"/>
  <c r="P59" s="1"/>
  <c r="O59"/>
  <c r="K16" i="3"/>
  <c r="D9"/>
  <c r="K9" s="1"/>
  <c r="K8"/>
  <c r="I58" i="11"/>
  <c r="P58" s="1"/>
  <c r="O58"/>
  <c r="P16" i="10"/>
  <c r="P29" s="1"/>
  <c r="I29"/>
  <c r="H57" i="11" s="1"/>
  <c r="K17" i="3" l="1"/>
  <c r="K15"/>
  <c r="D10"/>
  <c r="I57" i="11"/>
  <c r="O57"/>
  <c r="D12" i="3" l="1"/>
  <c r="K12" s="1"/>
  <c r="D11"/>
  <c r="K10"/>
  <c r="I81" i="11"/>
  <c r="H5" s="1"/>
  <c r="P57"/>
  <c r="P81" s="1"/>
  <c r="K11" i="3" l="1"/>
  <c r="I5" i="11"/>
  <c r="O5"/>
  <c r="P5" l="1"/>
  <c r="P29" s="1"/>
  <c r="I29"/>
  <c r="B2" i="5" s="1"/>
  <c r="D5" i="3" l="1"/>
  <c r="F2" i="5"/>
  <c r="D7" i="3" l="1"/>
  <c r="K5"/>
  <c r="D14" l="1"/>
  <c r="D13"/>
  <c r="K13" s="1"/>
  <c r="K7"/>
  <c r="K14" l="1"/>
  <c r="D27"/>
  <c r="K27" l="1"/>
  <c r="D28"/>
  <c r="K28" s="1"/>
  <c r="L29" l="1"/>
  <c r="D29" s="1"/>
  <c r="K29" s="1"/>
  <c r="D30" s="1"/>
  <c r="D31" l="1"/>
  <c r="K30"/>
  <c r="K31" l="1"/>
  <c r="D32"/>
  <c r="K32" l="1"/>
  <c r="K36" s="1"/>
  <c r="D36"/>
</calcChain>
</file>

<file path=xl/sharedStrings.xml><?xml version="1.0" encoding="utf-8"?>
<sst xmlns="http://schemas.openxmlformats.org/spreadsheetml/2006/main" count="1887" uniqueCount="541">
  <si>
    <t>단위</t>
    <phoneticPr fontId="2" type="noConversion"/>
  </si>
  <si>
    <t>수량</t>
    <phoneticPr fontId="2" type="noConversion"/>
  </si>
  <si>
    <t xml:space="preserve"> </t>
    <phoneticPr fontId="2" type="noConversion"/>
  </si>
  <si>
    <t>계</t>
    <phoneticPr fontId="2" type="noConversion"/>
  </si>
  <si>
    <t>코드</t>
    <phoneticPr fontId="2" type="noConversion"/>
  </si>
  <si>
    <t>공종코드</t>
    <phoneticPr fontId="2" type="noConversion"/>
  </si>
  <si>
    <t>명칭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</si>
  <si>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</si>
  <si>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</si>
  <si>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</si>
  <si>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</si>
  <si>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공량산출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</si>
  <si>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</si>
  <si>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</si>
  <si>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</si>
  <si>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</si>
  <si>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</si>
  <si>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</si>
  <si>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</si>
  <si>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</si>
  <si>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</si>
  <si>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…</t>
    <phoneticPr fontId="2" type="noConversion"/>
  </si>
  <si>
    <t>단가</t>
    <phoneticPr fontId="2" type="noConversion"/>
  </si>
  <si>
    <t>금액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</si>
  <si>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</si>
  <si>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</si>
  <si>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</si>
  <si>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</si>
  <si>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</si>
  <si>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</si>
  <si>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</si>
  <si>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</si>
  <si>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</si>
  <si>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</si>
  <si>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</si>
  <si>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</si>
  <si>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노임 계산 정보</t>
    <phoneticPr fontId="2" type="noConversion"/>
  </si>
  <si>
    <t>Pipe (PIP) 할증(%)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</si>
  <si>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</si>
  <si>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</si>
  <si>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</si>
  <si>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</si>
  <si>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</si>
  <si>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</si>
  <si>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</si>
  <si>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</si>
  <si>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</si>
  <si>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</si>
  <si>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</si>
  <si>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</si>
  <si>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</si>
  <si>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</si>
  <si>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</si>
  <si>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</si>
  <si>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</si>
  <si>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</si>
  <si>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</si>
  <si>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</si>
  <si>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</si>
  <si>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</si>
  <si>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</si>
  <si>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</si>
  <si>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</si>
  <si>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</si>
  <si>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</si>
  <si>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</si>
  <si>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일위대가소수</t>
    <phoneticPr fontId="2" type="noConversion"/>
  </si>
  <si>
    <t xml:space="preserve"> </t>
    <phoneticPr fontId="2" type="noConversion"/>
  </si>
  <si>
    <t>공사명: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</si>
  <si>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</si>
  <si>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</si>
  <si>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</si>
  <si>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성  비</t>
    <phoneticPr fontId="2" type="noConversion"/>
  </si>
  <si>
    <t>요율</t>
    <phoneticPr fontId="2" type="noConversion"/>
  </si>
  <si>
    <t>수량</t>
    <phoneticPr fontId="2" type="noConversion"/>
  </si>
  <si>
    <t>금액</t>
    <phoneticPr fontId="2" type="noConversion"/>
  </si>
  <si>
    <t>이윤</t>
    <phoneticPr fontId="2" type="noConversion"/>
  </si>
  <si>
    <t>끝자리 맞추기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</si>
  <si>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</si>
  <si>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</si>
  <si>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</si>
  <si>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</si>
  <si>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</si>
  <si>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</si>
  <si>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</si>
  <si>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번호</t>
    <phoneticPr fontId="2" type="noConversion"/>
  </si>
  <si>
    <t>공종코드</t>
    <phoneticPr fontId="2" type="noConversion"/>
  </si>
  <si>
    <t>…</t>
    <phoneticPr fontId="2" type="noConversion"/>
  </si>
  <si>
    <t>단위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</si>
  <si>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</si>
  <si>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</si>
  <si>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</si>
  <si>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계</t>
    <phoneticPr fontId="2" type="noConversion"/>
  </si>
  <si>
    <t>비고</t>
    <phoneticPr fontId="2" type="noConversion"/>
  </si>
  <si>
    <t>단가</t>
    <phoneticPr fontId="2" type="noConversion"/>
  </si>
  <si>
    <t>합   계</t>
    <phoneticPr fontId="2" type="noConversion"/>
  </si>
  <si>
    <t>부속재 및 손료</t>
    <phoneticPr fontId="2" type="noConversion"/>
  </si>
  <si>
    <t>규   격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</si>
  <si>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</si>
  <si>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</si>
  <si>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</si>
  <si>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</si>
  <si>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CD배관재</t>
    <phoneticPr fontId="2" type="noConversion"/>
  </si>
  <si>
    <t>소모재</t>
    <phoneticPr fontId="2" type="noConversion"/>
  </si>
  <si>
    <t>자재계</t>
    <phoneticPr fontId="2" type="noConversion"/>
  </si>
  <si>
    <t>단 위 단 가 산 출</t>
    <phoneticPr fontId="2" type="noConversion"/>
  </si>
  <si>
    <t>단위단가</t>
    <phoneticPr fontId="2" type="noConversion"/>
  </si>
  <si>
    <t>단위계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</si>
  <si>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</si>
  <si>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</si>
  <si>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</si>
  <si>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노임 계산 정보</t>
    <phoneticPr fontId="2" type="noConversion"/>
  </si>
  <si>
    <t>부속재 및 손료</t>
    <phoneticPr fontId="2" type="noConversion"/>
  </si>
  <si>
    <t>번호</t>
    <phoneticPr fontId="2" type="noConversion"/>
  </si>
  <si>
    <t>목차코드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</si>
  <si>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</si>
  <si>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</si>
  <si>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</si>
  <si>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</si>
  <si>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</si>
  <si>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</si>
  <si>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</si>
  <si>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</si>
  <si>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합   계</t>
    <phoneticPr fontId="2" type="noConversion"/>
  </si>
  <si>
    <t>비고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</si>
  <si>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</si>
  <si>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</si>
  <si>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</si>
  <si>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</si>
  <si>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CD배관재</t>
    <phoneticPr fontId="2" type="noConversion"/>
  </si>
  <si>
    <t>일반배관재</t>
    <phoneticPr fontId="2" type="noConversion"/>
  </si>
  <si>
    <t>소모재</t>
    <phoneticPr fontId="2" type="noConversion"/>
  </si>
  <si>
    <t>자재계</t>
    <phoneticPr fontId="2" type="noConversion"/>
  </si>
  <si>
    <t>단가</t>
    <phoneticPr fontId="2" type="noConversion"/>
  </si>
  <si>
    <t>금액</t>
    <phoneticPr fontId="2" type="noConversion"/>
  </si>
  <si>
    <t xml:space="preserve"> </t>
    <phoneticPr fontId="2" type="noConversion"/>
  </si>
  <si>
    <t>번호</t>
    <phoneticPr fontId="2" type="noConversion"/>
  </si>
  <si>
    <t>…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</si>
  <si>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</si>
  <si>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</si>
  <si>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</si>
  <si>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</si>
  <si>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</si>
  <si>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</si>
  <si>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</si>
  <si>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</si>
  <si>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합   계</t>
    <phoneticPr fontId="2" type="noConversion"/>
  </si>
  <si>
    <t>비고</t>
    <phoneticPr fontId="2" type="noConversion"/>
  </si>
  <si>
    <t>단가</t>
    <phoneticPr fontId="2" type="noConversion"/>
  </si>
  <si>
    <t>금액</t>
    <phoneticPr fontId="2" type="noConversion"/>
  </si>
  <si>
    <t xml:space="preserve">  </t>
    <phoneticPr fontId="2" type="noConversion"/>
  </si>
  <si>
    <t>지급비</t>
    <phoneticPr fontId="2" type="noConversion"/>
  </si>
  <si>
    <t>적용단가</t>
    <phoneticPr fontId="2" type="noConversion"/>
  </si>
  <si>
    <t>조사단가2</t>
    <phoneticPr fontId="2" type="noConversion"/>
  </si>
  <si>
    <t>PAGE</t>
    <phoneticPr fontId="2" type="noConversion"/>
  </si>
  <si>
    <t>총 급 액</t>
    <phoneticPr fontId="2" type="noConversion"/>
  </si>
  <si>
    <t>적용율(%)</t>
    <phoneticPr fontId="2" type="noConversion"/>
  </si>
  <si>
    <t>끝자리</t>
    <phoneticPr fontId="2" type="noConversion"/>
  </si>
  <si>
    <t>적용율(%)/100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</si>
  <si>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</si>
  <si>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</si>
  <si>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</si>
  <si>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</si>
  <si>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</si>
  <si>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</si>
  <si>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</si>
  <si>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</si>
  <si>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</si>
  <si>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</si>
  <si>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</si>
  <si>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</si>
  <si>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*(공종별 노임 적용율(%))*</t>
    <phoneticPr fontId="2" type="noConversion"/>
  </si>
  <si>
    <t>소수자릿수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</si>
  <si>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</si>
  <si>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</si>
  <si>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</si>
  <si>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1-1.전력간선설비공사</t>
  </si>
  <si>
    <t>1-2.전등설비공사</t>
  </si>
  <si>
    <t>1-3.전열설비공사</t>
  </si>
  <si>
    <t>2-1.조명기구</t>
  </si>
  <si>
    <t>시설단가</t>
    <phoneticPr fontId="2" type="noConversion"/>
  </si>
  <si>
    <t>거래가격</t>
    <phoneticPr fontId="2" type="noConversion"/>
  </si>
  <si>
    <t>물가정보</t>
    <phoneticPr fontId="2" type="noConversion"/>
  </si>
  <si>
    <t>조사단가1</t>
    <phoneticPr fontId="2" type="noConversion"/>
  </si>
  <si>
    <t>[ 해상특송교환국 설치공사 ] - 단가조사서</t>
    <phoneticPr fontId="2" type="noConversion"/>
  </si>
  <si>
    <t>3913170610034841</t>
  </si>
  <si>
    <t>강제전선관</t>
  </si>
  <si>
    <t>아연도 104 mm</t>
  </si>
  <si>
    <t>m</t>
  </si>
  <si>
    <t>2-308</t>
  </si>
  <si>
    <t>3913170610035664</t>
  </si>
  <si>
    <t>합성수지제 가요전선관</t>
  </si>
  <si>
    <t>CD-난연성 16㎜</t>
  </si>
  <si>
    <t>992</t>
  </si>
  <si>
    <t>3913170610035665</t>
  </si>
  <si>
    <t>CD-난연성 22㎜</t>
  </si>
  <si>
    <t>3913170620174410</t>
  </si>
  <si>
    <t>1종금속제가요전선관</t>
  </si>
  <si>
    <t>16 mm 일반-비방수</t>
  </si>
  <si>
    <t>993</t>
  </si>
  <si>
    <t>3913170620174434</t>
  </si>
  <si>
    <t>커넥터, 16 mm 일반-비방수</t>
  </si>
  <si>
    <t>개</t>
  </si>
  <si>
    <t>3912130810035748</t>
  </si>
  <si>
    <t>아우트렛박스-상부연결용</t>
  </si>
  <si>
    <t>8각 54㎜</t>
  </si>
  <si>
    <t>999</t>
  </si>
  <si>
    <t>2-312</t>
  </si>
  <si>
    <t>3912130810035753</t>
  </si>
  <si>
    <t>아우트렛박스</t>
  </si>
  <si>
    <t>중형4각 54㎜</t>
  </si>
  <si>
    <t>3912130610035778</t>
  </si>
  <si>
    <t>스위치박스</t>
  </si>
  <si>
    <t>1 개용 54 mm</t>
  </si>
  <si>
    <t>3912130610035781</t>
  </si>
  <si>
    <t>2 개용 54 mm</t>
  </si>
  <si>
    <t>3912130820174710</t>
  </si>
  <si>
    <t>아우트렛박스 커버</t>
  </si>
  <si>
    <t>커버, 8각, 평형</t>
  </si>
  <si>
    <t>3912130820174713</t>
  </si>
  <si>
    <t>커버, 4각, 평형</t>
  </si>
  <si>
    <t>3912130820174716</t>
  </si>
  <si>
    <t>커버, 4각,1개용S/W (오목)</t>
  </si>
  <si>
    <t>3913170910034920</t>
  </si>
  <si>
    <t>레이스웨이</t>
  </si>
  <si>
    <t>BODY, 70 x 40</t>
  </si>
  <si>
    <t>1008</t>
  </si>
  <si>
    <t>2-311</t>
  </si>
  <si>
    <t>3913170910034923</t>
  </si>
  <si>
    <t>COVER, 70 x 40</t>
  </si>
  <si>
    <t>3913170910035124</t>
  </si>
  <si>
    <t>COVER CLAMP, 70 x 40</t>
  </si>
  <si>
    <t>3913170910034926</t>
  </si>
  <si>
    <t>JOINER, 70 x 40</t>
  </si>
  <si>
    <t>3913170910034929</t>
  </si>
  <si>
    <t>END CAP, 70 x 40</t>
  </si>
  <si>
    <t>3913170910034932</t>
  </si>
  <si>
    <t>ELBOW, 70 x 40</t>
  </si>
  <si>
    <t>3913170910034937</t>
  </si>
  <si>
    <t>A형 HANGER, 70 x 40</t>
  </si>
  <si>
    <t>1007</t>
  </si>
  <si>
    <t>740</t>
  </si>
  <si>
    <t>3913170910034945</t>
  </si>
  <si>
    <t>JOINT BOX, 70 x 40</t>
  </si>
  <si>
    <t>3913170910034934</t>
  </si>
  <si>
    <t>기구용금구, 70 x 40</t>
  </si>
  <si>
    <t>3913170910034948</t>
  </si>
  <si>
    <t>JUNC.BOX - 3 방, 70x 40</t>
  </si>
  <si>
    <t>3913170810036357</t>
  </si>
  <si>
    <t>강재전선관용 부품</t>
  </si>
  <si>
    <t>파이프행거, 16 C</t>
  </si>
  <si>
    <t>997</t>
  </si>
  <si>
    <t>2-306</t>
  </si>
  <si>
    <t>3913170810036358</t>
  </si>
  <si>
    <t>파이프행거, 22 C</t>
  </si>
  <si>
    <t>3913170810036365</t>
  </si>
  <si>
    <t>파이프행거, 104 C</t>
  </si>
  <si>
    <t>3116210220135769</t>
  </si>
  <si>
    <t>스트롱앵커</t>
  </si>
  <si>
    <t>3/8</t>
  </si>
  <si>
    <t>84</t>
  </si>
  <si>
    <t>인터넷</t>
  </si>
  <si>
    <t>3116169820135160</t>
  </si>
  <si>
    <t>행거볼트</t>
  </si>
  <si>
    <t>∮9×1000㎜</t>
  </si>
  <si>
    <t>81</t>
  </si>
  <si>
    <t>115</t>
  </si>
  <si>
    <t>2612162922076727</t>
  </si>
  <si>
    <t>450/750V 내열비닐절연전선</t>
  </si>
  <si>
    <t>HFIX 1.78mm(2.5㎟)</t>
  </si>
  <si>
    <t>961</t>
  </si>
  <si>
    <t>2-267</t>
  </si>
  <si>
    <t>2612162922076728</t>
  </si>
  <si>
    <t>HFIX 2.25mm(4㎟)</t>
  </si>
  <si>
    <t>40000ZZ450927243</t>
  </si>
  <si>
    <t>접지용비닐절연전선(F-GV)</t>
  </si>
  <si>
    <t>95㎟(옥내)</t>
  </si>
  <si>
    <t>962</t>
  </si>
  <si>
    <t>3612162920683944</t>
  </si>
  <si>
    <t>폴리에틸렌 난연케이블-옥내</t>
  </si>
  <si>
    <t>0.6/1kv F-CV 1C×240㎟-4열동시</t>
  </si>
  <si>
    <t>2-270</t>
  </si>
  <si>
    <t>3912998720170517</t>
  </si>
  <si>
    <t>매입스위치</t>
  </si>
  <si>
    <t>250V 1로1구</t>
  </si>
  <si>
    <t>1066</t>
  </si>
  <si>
    <t>2-393</t>
  </si>
  <si>
    <t>3912998720170518</t>
  </si>
  <si>
    <t>250V 1로2구</t>
  </si>
  <si>
    <t>3912998720170519</t>
  </si>
  <si>
    <t>250V 1로3구</t>
  </si>
  <si>
    <t>3912998720170520</t>
  </si>
  <si>
    <t>250V 1로4구</t>
  </si>
  <si>
    <t>3912140620170850</t>
  </si>
  <si>
    <t>콘센트</t>
  </si>
  <si>
    <t>매입-접지형, 250V 2구</t>
  </si>
  <si>
    <t>1067</t>
  </si>
  <si>
    <t>2-394</t>
  </si>
  <si>
    <t>3912161620167078</t>
  </si>
  <si>
    <t>배선용차단기</t>
  </si>
  <si>
    <t>4P 400AF 400AT</t>
  </si>
  <si>
    <t>EA</t>
  </si>
  <si>
    <t>1039</t>
  </si>
  <si>
    <t>3912161420167119</t>
  </si>
  <si>
    <t>누전차단기</t>
  </si>
  <si>
    <t>2P 30AF 20AT</t>
  </si>
  <si>
    <t>1033</t>
  </si>
  <si>
    <t>2-343</t>
  </si>
  <si>
    <t>3912143210033792</t>
  </si>
  <si>
    <t>러그단자</t>
  </si>
  <si>
    <t>동관단자 1 HOLE 95 ㎟</t>
  </si>
  <si>
    <t>986</t>
  </si>
  <si>
    <t>2-302</t>
  </si>
  <si>
    <t>3912143210033803</t>
  </si>
  <si>
    <t>동관단자 2 HOLE 240 ㎟</t>
  </si>
  <si>
    <t>3116172710023970</t>
  </si>
  <si>
    <t>6각너트</t>
  </si>
  <si>
    <t>3/8,M10</t>
  </si>
  <si>
    <t>113</t>
  </si>
  <si>
    <t>3116181120136195</t>
  </si>
  <si>
    <t>스프링와샤</t>
  </si>
  <si>
    <t>D10</t>
  </si>
  <si>
    <t>391115ZZ701Z0001</t>
  </si>
  <si>
    <t>조달 수수료(6)</t>
  </si>
  <si>
    <t>0.54%</t>
  </si>
  <si>
    <t>식</t>
  </si>
  <si>
    <t>391115ZZ701Z0002</t>
  </si>
  <si>
    <t>조명기구 A</t>
  </si>
  <si>
    <t>직부레이스웨이 LED 40W</t>
  </si>
  <si>
    <t>대아전기</t>
  </si>
  <si>
    <t>391115ZZ701Z0003</t>
  </si>
  <si>
    <t>조명기구 B</t>
  </si>
  <si>
    <t>매입평판등 LED 40W</t>
  </si>
  <si>
    <t>391115ZZ701Z0004</t>
  </si>
  <si>
    <t>철거-배선용차단기</t>
  </si>
  <si>
    <t>4P 50AF 30AT</t>
  </si>
  <si>
    <t>L001010101000075</t>
  </si>
  <si>
    <t>노 무 비</t>
  </si>
  <si>
    <t>내선전공</t>
  </si>
  <si>
    <t>인</t>
  </si>
  <si>
    <t>L001010101000078</t>
  </si>
  <si>
    <t>저압케이블전공</t>
  </si>
  <si>
    <t>63</t>
  </si>
  <si>
    <t>[ 해상특송교환국 설치공사 ] - 합산자재목록</t>
  </si>
  <si>
    <t>59750337010</t>
  </si>
  <si>
    <t>59753097002</t>
  </si>
  <si>
    <t>59753097003</t>
  </si>
  <si>
    <t>59753017003</t>
  </si>
  <si>
    <t>59753017043</t>
  </si>
  <si>
    <t>MM832096345</t>
  </si>
  <si>
    <t>59753767041</t>
  </si>
  <si>
    <t>59753777102</t>
  </si>
  <si>
    <t>59753777111</t>
  </si>
  <si>
    <t>59753767201</t>
  </si>
  <si>
    <t>59753767231</t>
  </si>
  <si>
    <t>59753767261</t>
  </si>
  <si>
    <t>59750897011</t>
  </si>
  <si>
    <t>59750897041</t>
  </si>
  <si>
    <t>MM404608489</t>
  </si>
  <si>
    <t>59750897071</t>
  </si>
  <si>
    <t>59750897101</t>
  </si>
  <si>
    <t>59750897131</t>
  </si>
  <si>
    <t>59750897181</t>
  </si>
  <si>
    <t>59750897291</t>
  </si>
  <si>
    <t>59750897151</t>
  </si>
  <si>
    <t>59750897341</t>
  </si>
  <si>
    <t>59759017111</t>
  </si>
  <si>
    <t>59759017112</t>
  </si>
  <si>
    <t>59759017119</t>
  </si>
  <si>
    <t>53060807001</t>
  </si>
  <si>
    <t>53060327011</t>
  </si>
  <si>
    <t>MM481669624</t>
  </si>
  <si>
    <t>E1450667003</t>
  </si>
  <si>
    <t>E1450927243</t>
  </si>
  <si>
    <t>E7450287564</t>
  </si>
  <si>
    <t>59301517001</t>
  </si>
  <si>
    <t>59301517002</t>
  </si>
  <si>
    <t>59301517003</t>
  </si>
  <si>
    <t>59301517004</t>
  </si>
  <si>
    <t>59350317206</t>
  </si>
  <si>
    <t>MM300016104</t>
  </si>
  <si>
    <t>MM300020704</t>
  </si>
  <si>
    <t>E9400177007</t>
  </si>
  <si>
    <t>E9400177030</t>
  </si>
  <si>
    <t>53100028501</t>
  </si>
  <si>
    <t>52100327001</t>
  </si>
  <si>
    <t>MM844992694</t>
  </si>
  <si>
    <t>MM844968918</t>
  </si>
  <si>
    <t>MM844968919</t>
  </si>
  <si>
    <t>MM844958386</t>
  </si>
  <si>
    <t>56900017016</t>
  </si>
  <si>
    <t>56900017076</t>
  </si>
  <si>
    <t>55</t>
  </si>
  <si>
    <t>[ 해상특송교환국 설치공사 ] - 일위노임 산출근거(2019년 상반기 노임)</t>
    <phoneticPr fontId="2" type="noConversion"/>
  </si>
  <si>
    <t>내선전공</t>
    <phoneticPr fontId="2" type="noConversion"/>
  </si>
  <si>
    <t>800</t>
  </si>
  <si>
    <t>전기5-29</t>
  </si>
  <si>
    <t>노임계</t>
  </si>
  <si>
    <t>전기5-19</t>
  </si>
  <si>
    <t>[ 제 1호 ] 파이프행가  16 C [개소]</t>
  </si>
  <si>
    <t>공종줄</t>
    <phoneticPr fontId="2" type="noConversion"/>
  </si>
  <si>
    <t>[ 제 2호 ] 파이프행가  22 C [개소]</t>
  </si>
  <si>
    <t>[ 제 3호 ] 파이프행가  104 C [개소]</t>
  </si>
  <si>
    <t>[ 제 4호 ] 레이스웨이 행가  70 x 40 [개소]</t>
  </si>
  <si>
    <t>공종줄</t>
    <phoneticPr fontId="2" type="noConversion"/>
  </si>
  <si>
    <t>[ 제 5호 ] 분전반 내부보수  LP-1A [면]</t>
  </si>
  <si>
    <t>[ 제 6호 ] 분전반 내부보수  LP-1B [면]</t>
  </si>
  <si>
    <t>[ 제 7호 ] 분전반 내부보수  LP-2A [면]</t>
  </si>
  <si>
    <t>29</t>
  </si>
  <si>
    <t>[ 해상특송교환국 설치공사 ] - 일위대가목차</t>
    <phoneticPr fontId="2" type="noConversion"/>
  </si>
  <si>
    <t>EAZ800010000</t>
  </si>
  <si>
    <t>제 1호</t>
  </si>
  <si>
    <t>파이프행가</t>
  </si>
  <si>
    <t>16 C</t>
  </si>
  <si>
    <t>개소</t>
  </si>
  <si>
    <t>EAZ800020000</t>
  </si>
  <si>
    <t>제 2호</t>
  </si>
  <si>
    <t>22 C</t>
  </si>
  <si>
    <t>EAZ800030000</t>
  </si>
  <si>
    <t>제 3호</t>
  </si>
  <si>
    <t>104 C</t>
  </si>
  <si>
    <t>EAZ800040000</t>
  </si>
  <si>
    <t>제 4호</t>
  </si>
  <si>
    <t>레이스웨이 행가</t>
  </si>
  <si>
    <t>70 x 40</t>
  </si>
  <si>
    <t>EAZ800050000</t>
  </si>
  <si>
    <t>제 5호</t>
  </si>
  <si>
    <t>분전반 내부보수</t>
  </si>
  <si>
    <t>LP-1A</t>
  </si>
  <si>
    <t>면</t>
  </si>
  <si>
    <t>EAZ800060000</t>
  </si>
  <si>
    <t>제 6호</t>
  </si>
  <si>
    <t>LP-1B</t>
  </si>
  <si>
    <t>EAZ800070000</t>
  </si>
  <si>
    <t>제 7호</t>
  </si>
  <si>
    <t>LP-2A</t>
  </si>
  <si>
    <t>[ 해상특송교환국 설치공사 ] - 일위대가표</t>
    <phoneticPr fontId="2" type="noConversion"/>
  </si>
  <si>
    <t>합계줄</t>
  </si>
  <si>
    <t>( 합       계 )</t>
  </si>
  <si>
    <t>NFB</t>
  </si>
  <si>
    <t>[제 1호] 파이프행가  16 C [개소]</t>
  </si>
  <si>
    <t>일목줄</t>
    <phoneticPr fontId="2" type="noConversion"/>
  </si>
  <si>
    <t>EAZ800010000</t>
    <phoneticPr fontId="2" type="noConversion"/>
  </si>
  <si>
    <t>[제 2호] 파이프행가  22 C [개소]</t>
  </si>
  <si>
    <t>일목줄</t>
    <phoneticPr fontId="2" type="noConversion"/>
  </si>
  <si>
    <t>EAZ800020000</t>
    <phoneticPr fontId="2" type="noConversion"/>
  </si>
  <si>
    <t>[제 3호] 파이프행가  104 C [개소]</t>
  </si>
  <si>
    <t>EAZ800030000</t>
    <phoneticPr fontId="2" type="noConversion"/>
  </si>
  <si>
    <t>[제 4호] 레이스웨이 행가  70 x 40 [개소]</t>
  </si>
  <si>
    <t>EAZ800040000</t>
    <phoneticPr fontId="2" type="noConversion"/>
  </si>
  <si>
    <t>[제 5호] 분전반 내부보수  LP-1A [면]</t>
  </si>
  <si>
    <t>EAZ800050000</t>
    <phoneticPr fontId="2" type="noConversion"/>
  </si>
  <si>
    <t>[제 6호] 분전반 내부보수  LP-1B [면]</t>
  </si>
  <si>
    <t>EAZ800060000</t>
    <phoneticPr fontId="2" type="noConversion"/>
  </si>
  <si>
    <t>[제 7호] 분전반 내부보수  LP-2A [면]</t>
  </si>
  <si>
    <t>EAZ800070000</t>
    <phoneticPr fontId="2" type="noConversion"/>
  </si>
  <si>
    <t>[ 해상특송교환국 설치공사 ] - 노임 산출근거(2019년 상반기 노임)</t>
    <phoneticPr fontId="2" type="noConversion"/>
  </si>
  <si>
    <t>저압케이블전공</t>
    <phoneticPr fontId="2" type="noConversion"/>
  </si>
  <si>
    <t>0101</t>
  </si>
  <si>
    <t>전기5-1</t>
  </si>
  <si>
    <t>전기3-38</t>
  </si>
  <si>
    <t>전기5-11</t>
  </si>
  <si>
    <t>전기4-37</t>
  </si>
  <si>
    <t>0102</t>
  </si>
  <si>
    <t>전기5-3</t>
  </si>
  <si>
    <t>전기5-9</t>
  </si>
  <si>
    <t>전기5-10</t>
  </si>
  <si>
    <t>전기5-23-2</t>
  </si>
  <si>
    <t>전기5-25-3</t>
  </si>
  <si>
    <t>@관급자재</t>
  </si>
  <si>
    <t>0103</t>
  </si>
  <si>
    <t>전기5-23-1</t>
  </si>
  <si>
    <t>1.전기공사::1-1.전력간선설비공사</t>
  </si>
  <si>
    <t>1.전기공사::1-2.전등설비공사</t>
  </si>
  <si>
    <t>1.전기공사::1-3.전열설비공사</t>
  </si>
  <si>
    <t>[ 해상특송교환국 설치공사 ]</t>
  </si>
  <si>
    <t>A0500000000</t>
  </si>
  <si>
    <t>RENT000000000002</t>
  </si>
  <si>
    <t>[ 배관 부속재 ]</t>
  </si>
  <si>
    <t>전선관의 15 %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</si>
  <si>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</si>
  <si>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</si>
  <si>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</si>
  <si>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</si>
  <si>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</si>
  <si>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</si>
  <si>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</si>
  <si>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</si>
  <si>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관급자재</t>
  </si>
  <si>
    <t>A0600000000</t>
  </si>
  <si>
    <t>RENT000000000001</t>
  </si>
  <si>
    <t>CD 전선관의 40 %</t>
  </si>
  <si>
    <t>0201</t>
  </si>
  <si>
    <t>공종줄</t>
    <phoneticPr fontId="2" type="noConversion"/>
  </si>
  <si>
    <t>2.도급자관급::2-1.조명기구</t>
  </si>
  <si>
    <t>133</t>
  </si>
  <si>
    <t>01</t>
  </si>
  <si>
    <t>1.전기공사</t>
  </si>
  <si>
    <t>Total</t>
  </si>
  <si>
    <t>02</t>
  </si>
  <si>
    <t>2.도급자관급</t>
  </si>
  <si>
    <t>해상특송교환국 설치공사</t>
  </si>
  <si>
    <t>107</t>
  </si>
  <si>
    <t>도급자관급</t>
    <phoneticPr fontId="2" type="noConversion"/>
  </si>
  <si>
    <t>간 접 노 무 비</t>
    <phoneticPr fontId="2" type="noConversion"/>
  </si>
  <si>
    <t>( 소      계 )</t>
    <phoneticPr fontId="2" type="noConversion"/>
  </si>
  <si>
    <t>산 재 보 험 료</t>
    <phoneticPr fontId="2" type="noConversion"/>
  </si>
  <si>
    <t>고 용 보 험 료</t>
    <phoneticPr fontId="2" type="noConversion"/>
  </si>
  <si>
    <t>(노무비) * 0.87 %</t>
  </si>
  <si>
    <t>건 강 보 험 료</t>
    <phoneticPr fontId="2" type="noConversion"/>
  </si>
  <si>
    <t>연 금 보 험 료</t>
    <phoneticPr fontId="2" type="noConversion"/>
  </si>
  <si>
    <t>기  타  경  비</t>
    <phoneticPr fontId="2" type="noConversion"/>
  </si>
  <si>
    <t>노인장기요양보험</t>
    <phoneticPr fontId="2" type="noConversion"/>
  </si>
  <si>
    <t>(재료+노무+경비) * 6 %</t>
  </si>
  <si>
    <t>이          윤</t>
    <phoneticPr fontId="2" type="noConversion"/>
  </si>
  <si>
    <t>( 총  원  가 )</t>
    <phoneticPr fontId="2" type="noConversion"/>
  </si>
  <si>
    <t>부 가 가 치 세</t>
    <phoneticPr fontId="2" type="noConversion"/>
  </si>
  <si>
    <t>도 급 자 관 급</t>
    <phoneticPr fontId="2" type="noConversion"/>
  </si>
  <si>
    <t>( 총      계 )</t>
    <phoneticPr fontId="2" type="noConversion"/>
  </si>
  <si>
    <t>원 가 계 산 서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</si>
  <si>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</si>
  <si>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</si>
  <si>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</si>
  <si>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(노무비) * 3.75 %</t>
  </si>
  <si>
    <t>(직접 노무비) * 3.23 %</t>
  </si>
  <si>
    <t>(직접 노무비) * 4.5 %</t>
  </si>
  <si>
    <t>(건강 보험료) * 8.51 %</t>
  </si>
  <si>
    <t>일 반 관 리 비</t>
    <phoneticPr fontId="2" type="noConversion"/>
  </si>
  <si>
    <t>단위절삭</t>
  </si>
  <si>
    <t>도 급 공 사 비</t>
    <phoneticPr fontId="2" type="noConversion"/>
  </si>
  <si>
    <t>본 파일은 이지테크에서 2번 옵션으로 만들었습니다.</t>
  </si>
  <si>
    <t>조사단가2</t>
    <phoneticPr fontId="2" type="noConversion"/>
  </si>
  <si>
    <t>(직접 노무비) * 7.9 %</t>
    <phoneticPr fontId="2" type="noConversion"/>
  </si>
  <si>
    <t>(노무+경비+일반관리비) * 13.08 %</t>
    <phoneticPr fontId="2" type="noConversion"/>
  </si>
  <si>
    <t>경질비닐전선관</t>
  </si>
  <si>
    <t>HI 104 mm</t>
    <phoneticPr fontId="2" type="noConversion"/>
  </si>
  <si>
    <t>991</t>
    <phoneticPr fontId="2" type="noConversion"/>
  </si>
  <si>
    <t>2-307</t>
    <phoneticPr fontId="2" type="noConversion"/>
  </si>
  <si>
    <t>안 전 관 리 비</t>
    <phoneticPr fontId="2" type="noConversion"/>
  </si>
  <si>
    <t>(재료+노무) * 2.83 %</t>
    <phoneticPr fontId="2" type="noConversion"/>
  </si>
  <si>
    <t>(재료+직노+관급자재) * 1.85 %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</si>
</sst>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#,###"/>
    <numFmt numFmtId="178" formatCode="#,###;\-#,###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sz val="16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0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8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178" fontId="4" fillId="0" borderId="3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5" xfId="0" applyNumberFormat="1" applyFont="1" applyBorder="1" applyAlignment="1">
      <alignment horizontal="left" vertical="center" indent="1"/>
    </xf>
    <xf numFmtId="178" fontId="4" fillId="0" borderId="5" xfId="0" applyNumberFormat="1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horizontal="left" vertical="center" indent="1"/>
    </xf>
    <xf numFmtId="178" fontId="4" fillId="0" borderId="2" xfId="0" applyNumberFormat="1" applyFont="1" applyBorder="1" applyAlignment="1">
      <alignment vertical="center"/>
    </xf>
    <xf numFmtId="49" fontId="4" fillId="0" borderId="8" xfId="0" applyNumberFormat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NumberFormat="1" applyFont="1" applyBorder="1"/>
    <xf numFmtId="0" fontId="6" fillId="0" borderId="0" xfId="0" applyNumberFormat="1" applyFont="1"/>
    <xf numFmtId="49" fontId="6" fillId="0" borderId="0" xfId="0" applyNumberFormat="1" applyFont="1"/>
    <xf numFmtId="0" fontId="6" fillId="0" borderId="0" xfId="0" applyFont="1"/>
    <xf numFmtId="49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2" xfId="0" applyNumberFormat="1" applyFont="1" applyBorder="1"/>
    <xf numFmtId="0" fontId="6" fillId="0" borderId="2" xfId="0" applyNumberFormat="1" applyFont="1" applyBorder="1"/>
    <xf numFmtId="0" fontId="6" fillId="0" borderId="2" xfId="0" applyNumberFormat="1" applyFont="1" applyBorder="1" applyAlignment="1">
      <alignment horizontal="center"/>
    </xf>
    <xf numFmtId="178" fontId="6" fillId="0" borderId="2" xfId="0" applyNumberFormat="1" applyFont="1" applyBorder="1"/>
    <xf numFmtId="0" fontId="6" fillId="0" borderId="0" xfId="0" applyNumberFormat="1" applyFont="1" applyAlignment="1">
      <alignment horizontal="center"/>
    </xf>
    <xf numFmtId="178" fontId="6" fillId="0" borderId="0" xfId="0" applyNumberFormat="1" applyFont="1"/>
    <xf numFmtId="0" fontId="6" fillId="0" borderId="0" xfId="0" applyFont="1" applyAlignment="1">
      <alignment horizontal="center"/>
    </xf>
    <xf numFmtId="178" fontId="6" fillId="0" borderId="0" xfId="0" applyNumberFormat="1" applyFont="1" applyAlignment="1">
      <alignment horizontal="center" vertical="center"/>
    </xf>
    <xf numFmtId="49" fontId="6" fillId="0" borderId="2" xfId="0" applyNumberFormat="1" applyFont="1" applyBorder="1" applyAlignment="1">
      <alignment horizontal="left"/>
    </xf>
    <xf numFmtId="176" fontId="6" fillId="0" borderId="2" xfId="0" applyNumberFormat="1" applyFont="1" applyBorder="1"/>
    <xf numFmtId="178" fontId="6" fillId="0" borderId="0" xfId="0" applyNumberFormat="1" applyFont="1" applyBorder="1" applyAlignment="1"/>
    <xf numFmtId="0" fontId="6" fillId="0" borderId="2" xfId="0" applyFont="1" applyBorder="1"/>
    <xf numFmtId="41" fontId="6" fillId="0" borderId="2" xfId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indent="1"/>
    </xf>
    <xf numFmtId="49" fontId="6" fillId="0" borderId="0" xfId="0" applyNumberFormat="1" applyFont="1" applyAlignment="1">
      <alignment horizontal="left"/>
    </xf>
    <xf numFmtId="0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right"/>
    </xf>
    <xf numFmtId="49" fontId="6" fillId="0" borderId="0" xfId="0" applyNumberFormat="1" applyFont="1" applyAlignment="1" applyProtection="1"/>
    <xf numFmtId="178" fontId="6" fillId="0" borderId="0" xfId="0" applyNumberFormat="1" applyFont="1" applyAlignment="1"/>
    <xf numFmtId="0" fontId="6" fillId="0" borderId="0" xfId="0" applyFont="1" applyAlignment="1"/>
    <xf numFmtId="49" fontId="6" fillId="0" borderId="0" xfId="0" applyNumberFormat="1" applyFont="1" applyAlignment="1" applyProtection="1">
      <alignment horizontal="center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/>
    <xf numFmtId="0" fontId="6" fillId="0" borderId="2" xfId="0" applyNumberFormat="1" applyFont="1" applyBorder="1" applyAlignment="1"/>
    <xf numFmtId="178" fontId="6" fillId="0" borderId="2" xfId="0" applyNumberFormat="1" applyFont="1" applyBorder="1" applyAlignment="1"/>
    <xf numFmtId="49" fontId="6" fillId="0" borderId="0" xfId="0" applyNumberFormat="1" applyFont="1" applyAlignment="1"/>
    <xf numFmtId="0" fontId="6" fillId="0" borderId="0" xfId="0" applyNumberFormat="1" applyFont="1" applyAlignment="1"/>
    <xf numFmtId="177" fontId="6" fillId="0" borderId="0" xfId="0" applyNumberFormat="1" applyFont="1" applyAlignment="1"/>
    <xf numFmtId="177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shrinkToFit="1"/>
    </xf>
    <xf numFmtId="49" fontId="6" fillId="0" borderId="0" xfId="0" applyNumberFormat="1" applyFont="1" applyAlignment="1">
      <alignment horizontal="center"/>
    </xf>
    <xf numFmtId="177" fontId="6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178" fontId="6" fillId="0" borderId="2" xfId="0" applyNumberFormat="1" applyFont="1" applyBorder="1" applyAlignment="1">
      <alignment shrinkToFit="1"/>
    </xf>
    <xf numFmtId="0" fontId="6" fillId="0" borderId="2" xfId="0" applyNumberFormat="1" applyFont="1" applyBorder="1" applyAlignment="1">
      <alignment horizontal="center" shrinkToFit="1"/>
    </xf>
    <xf numFmtId="0" fontId="6" fillId="0" borderId="2" xfId="0" applyNumberFormat="1" applyFont="1" applyBorder="1" applyAlignment="1">
      <alignment shrinkToFit="1"/>
    </xf>
    <xf numFmtId="178" fontId="6" fillId="0" borderId="2" xfId="1" applyNumberFormat="1" applyFont="1" applyBorder="1" applyAlignment="1">
      <alignment shrinkToFit="1"/>
    </xf>
    <xf numFmtId="49" fontId="6" fillId="0" borderId="2" xfId="0" applyNumberFormat="1" applyFont="1" applyBorder="1" applyAlignment="1">
      <alignment horizontal="left" shrinkToFit="1"/>
    </xf>
    <xf numFmtId="176" fontId="6" fillId="0" borderId="2" xfId="0" applyNumberFormat="1" applyFont="1" applyBorder="1" applyAlignment="1">
      <alignment shrinkToFit="1"/>
    </xf>
    <xf numFmtId="49" fontId="6" fillId="0" borderId="2" xfId="0" applyNumberFormat="1" applyFont="1" applyBorder="1" applyAlignment="1">
      <alignment horizontal="center" shrinkToFit="1"/>
    </xf>
    <xf numFmtId="177" fontId="6" fillId="0" borderId="2" xfId="0" applyNumberFormat="1" applyFont="1" applyBorder="1" applyAlignment="1">
      <alignment horizontal="right" shrinkToFit="1"/>
    </xf>
    <xf numFmtId="49" fontId="6" fillId="0" borderId="2" xfId="0" applyNumberFormat="1" applyFont="1" applyBorder="1" applyAlignment="1">
      <alignment horizontal="right" shrinkToFit="1"/>
    </xf>
    <xf numFmtId="41" fontId="6" fillId="0" borderId="2" xfId="0" applyNumberFormat="1" applyFont="1" applyBorder="1" applyAlignment="1"/>
    <xf numFmtId="41" fontId="6" fillId="0" borderId="2" xfId="1" applyNumberFormat="1" applyFont="1" applyBorder="1" applyAlignment="1"/>
    <xf numFmtId="49" fontId="4" fillId="2" borderId="10" xfId="0" applyNumberFormat="1" applyFont="1" applyFill="1" applyBorder="1" applyAlignment="1">
      <alignment horizontal="left"/>
    </xf>
    <xf numFmtId="0" fontId="4" fillId="2" borderId="3" xfId="0" applyNumberFormat="1" applyFont="1" applyFill="1" applyBorder="1" applyAlignment="1">
      <alignment horizontal="center"/>
    </xf>
    <xf numFmtId="0" fontId="4" fillId="2" borderId="4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center"/>
    </xf>
    <xf numFmtId="49" fontId="4" fillId="0" borderId="5" xfId="0" applyNumberFormat="1" applyFont="1" applyBorder="1" applyAlignment="1">
      <alignment horizontal="left"/>
    </xf>
    <xf numFmtId="178" fontId="4" fillId="0" borderId="5" xfId="0" applyNumberFormat="1" applyFont="1" applyBorder="1" applyAlignment="1"/>
    <xf numFmtId="49" fontId="4" fillId="0" borderId="2" xfId="0" applyNumberFormat="1" applyFont="1" applyBorder="1" applyAlignment="1">
      <alignment horizontal="left"/>
    </xf>
    <xf numFmtId="178" fontId="4" fillId="0" borderId="2" xfId="0" applyNumberFormat="1" applyFont="1" applyBorder="1" applyAlignment="1"/>
    <xf numFmtId="49" fontId="4" fillId="0" borderId="0" xfId="0" applyNumberFormat="1" applyFont="1" applyAlignment="1">
      <alignment horizontal="left"/>
    </xf>
    <xf numFmtId="178" fontId="4" fillId="0" borderId="11" xfId="0" applyNumberFormat="1" applyFont="1" applyBorder="1" applyAlignment="1"/>
    <xf numFmtId="0" fontId="4" fillId="0" borderId="5" xfId="0" applyNumberFormat="1" applyFont="1" applyBorder="1"/>
    <xf numFmtId="49" fontId="4" fillId="0" borderId="11" xfId="0" applyNumberFormat="1" applyFont="1" applyBorder="1" applyAlignment="1">
      <alignment horizontal="left"/>
    </xf>
    <xf numFmtId="0" fontId="4" fillId="0" borderId="11" xfId="0" applyNumberFormat="1" applyFont="1" applyBorder="1"/>
    <xf numFmtId="49" fontId="5" fillId="0" borderId="0" xfId="0" applyNumberFormat="1" applyFont="1" applyAlignment="1">
      <alignment horizontal="right"/>
    </xf>
    <xf numFmtId="0" fontId="7" fillId="3" borderId="2" xfId="0" applyFont="1" applyFill="1" applyBorder="1" applyAlignment="1">
      <alignment horizontal="center"/>
    </xf>
    <xf numFmtId="0" fontId="8" fillId="2" borderId="2" xfId="0" applyFont="1" applyFill="1" applyBorder="1"/>
    <xf numFmtId="0" fontId="4" fillId="0" borderId="12" xfId="0" applyNumberFormat="1" applyFont="1" applyBorder="1" applyAlignment="1">
      <alignment horizontal="right" vertical="center"/>
    </xf>
    <xf numFmtId="178" fontId="9" fillId="0" borderId="2" xfId="0" applyNumberFormat="1" applyFont="1" applyBorder="1" applyAlignment="1">
      <alignment vertical="center"/>
    </xf>
    <xf numFmtId="178" fontId="9" fillId="0" borderId="13" xfId="0" applyNumberFormat="1" applyFont="1" applyBorder="1" applyAlignment="1">
      <alignment vertical="center"/>
    </xf>
    <xf numFmtId="49" fontId="6" fillId="0" borderId="2" xfId="0" applyNumberFormat="1" applyFont="1" applyBorder="1" applyAlignment="1"/>
    <xf numFmtId="41" fontId="6" fillId="0" borderId="0" xfId="0" applyNumberFormat="1" applyFont="1" applyAlignment="1"/>
    <xf numFmtId="49" fontId="9" fillId="0" borderId="19" xfId="0" applyNumberFormat="1" applyFont="1" applyBorder="1" applyAlignment="1">
      <alignment horizontal="left" vertical="center" indent="2"/>
    </xf>
    <xf numFmtId="49" fontId="9" fillId="0" borderId="13" xfId="0" applyNumberFormat="1" applyFont="1" applyBorder="1" applyAlignment="1">
      <alignment horizontal="left" vertical="center" indent="2"/>
    </xf>
    <xf numFmtId="0" fontId="4" fillId="0" borderId="18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left" vertical="center" indent="2"/>
    </xf>
    <xf numFmtId="49" fontId="4" fillId="0" borderId="2" xfId="0" applyNumberFormat="1" applyFont="1" applyBorder="1" applyAlignment="1">
      <alignment horizontal="left" vertical="center" indent="2"/>
    </xf>
    <xf numFmtId="49" fontId="6" fillId="0" borderId="0" xfId="0" applyNumberFormat="1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/>
    <xf numFmtId="0" fontId="0" fillId="0" borderId="15" xfId="0" applyBorder="1" applyAlignment="1"/>
    <xf numFmtId="0" fontId="0" fillId="0" borderId="17" xfId="0" applyBorder="1" applyAlignment="1"/>
    <xf numFmtId="49" fontId="6" fillId="0" borderId="1" xfId="0" applyNumberFormat="1" applyFont="1" applyBorder="1" applyAlignment="1"/>
    <xf numFmtId="0" fontId="6" fillId="0" borderId="0" xfId="0" applyFont="1" applyAlignment="1">
      <alignment horizontal="center"/>
    </xf>
    <xf numFmtId="49" fontId="6" fillId="0" borderId="0" xfId="0" applyNumberFormat="1" applyFont="1" applyBorder="1" applyAlignment="1">
      <alignment horizontal="left" indent="1"/>
    </xf>
    <xf numFmtId="0" fontId="6" fillId="0" borderId="0" xfId="0" applyFont="1" applyBorder="1" applyAlignment="1"/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0" fontId="6" fillId="0" borderId="0" xfId="0" applyNumberFormat="1" applyFont="1" applyBorder="1" applyAlignment="1"/>
    <xf numFmtId="0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left" indent="1"/>
    </xf>
    <xf numFmtId="49" fontId="6" fillId="0" borderId="2" xfId="0" applyNumberFormat="1" applyFont="1" applyBorder="1" applyAlignment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/>
    <xf numFmtId="178" fontId="6" fillId="0" borderId="0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112" name="Line 2"/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217" name="Rectangle 7"/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218" name="Picture 8" descr="행높이팝업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219" name="Picture 9" descr="행높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3"/>
  <sheetViews>
    <sheetView tabSelected="1" zoomScale="85" zoomScaleNormal="85" zoomScaleSheetLayoutView="85" workbookViewId="0">
      <selection activeCell="E22" sqref="E22"/>
    </sheetView>
  </sheetViews>
  <sheetFormatPr defaultRowHeight="13.5"/>
  <cols>
    <col min="1" max="1" width="3.21875" style="2" customWidth="1"/>
    <col min="2" max="2" width="3.44140625" style="2" customWidth="1"/>
    <col min="3" max="3" width="25.33203125" style="2" customWidth="1"/>
    <col min="4" max="4" width="22" style="7" customWidth="1"/>
    <col min="5" max="5" width="56.5546875" style="2" customWidth="1"/>
    <col min="6" max="6" width="8.77734375" style="2" hidden="1" customWidth="1"/>
    <col min="7" max="7" width="8.88671875" style="2" hidden="1" customWidth="1"/>
    <col min="8" max="8" width="14.33203125" style="7" customWidth="1"/>
    <col min="9" max="10" width="8.88671875" style="2"/>
    <col min="11" max="11" width="13.33203125" style="2" customWidth="1"/>
    <col min="12" max="12" width="14.6640625" style="2" customWidth="1"/>
    <col min="13" max="13" width="13.5546875" style="2" customWidth="1"/>
    <col min="14" max="16384" width="8.88671875" style="2"/>
  </cols>
  <sheetData>
    <row r="1" spans="1:13" ht="35.25">
      <c r="A1" s="100" t="s">
        <v>519</v>
      </c>
      <c r="B1" s="100"/>
      <c r="C1" s="100"/>
      <c r="D1" s="100"/>
      <c r="E1" s="100"/>
    </row>
    <row r="2" spans="1:13" ht="24.75" customHeight="1"/>
    <row r="3" spans="1:13" ht="14.25" thickBot="1">
      <c r="A3" s="101" t="s">
        <v>68</v>
      </c>
      <c r="B3" s="101"/>
      <c r="C3" s="96" t="s">
        <v>501</v>
      </c>
      <c r="D3" s="96"/>
      <c r="E3" s="8"/>
    </row>
    <row r="4" spans="1:13" ht="21.75" customHeight="1" thickBot="1">
      <c r="A4" s="102" t="s">
        <v>69</v>
      </c>
      <c r="B4" s="103"/>
      <c r="C4" s="5" t="s">
        <v>70</v>
      </c>
      <c r="D4" s="9" t="s">
        <v>71</v>
      </c>
      <c r="E4" s="6" t="s">
        <v>72</v>
      </c>
      <c r="F4" s="2" t="s">
        <v>67</v>
      </c>
      <c r="I4" s="4" t="s">
        <v>73</v>
      </c>
      <c r="J4" s="4" t="s">
        <v>74</v>
      </c>
      <c r="K4" s="4" t="s">
        <v>75</v>
      </c>
      <c r="L4" s="4" t="s">
        <v>76</v>
      </c>
      <c r="M4" s="4" t="s">
        <v>77</v>
      </c>
    </row>
    <row r="5" spans="1:13" ht="14.1" customHeight="1">
      <c r="A5" s="10"/>
      <c r="B5" s="97" t="s">
        <v>78</v>
      </c>
      <c r="C5" s="11" t="s">
        <v>520</v>
      </c>
      <c r="D5" s="12">
        <f>옵션!$B$2</f>
        <v>11673811</v>
      </c>
      <c r="E5" s="13"/>
      <c r="G5" s="2" t="s">
        <v>67</v>
      </c>
      <c r="J5" s="2">
        <v>1</v>
      </c>
      <c r="K5" s="7">
        <f>D5*J5</f>
        <v>11673811</v>
      </c>
      <c r="L5" s="7"/>
      <c r="M5" s="7"/>
    </row>
    <row r="6" spans="1:13" ht="14.1" customHeight="1">
      <c r="A6" s="10"/>
      <c r="B6" s="97"/>
      <c r="C6" s="14" t="s">
        <v>521</v>
      </c>
      <c r="D6" s="15"/>
      <c r="E6" s="16"/>
      <c r="K6" s="7">
        <f t="shared" ref="K6:K35" si="0">D6*J6</f>
        <v>0</v>
      </c>
      <c r="L6" s="7"/>
      <c r="M6" s="7"/>
    </row>
    <row r="7" spans="1:13" ht="14.1" customHeight="1">
      <c r="A7" s="10" t="s">
        <v>67</v>
      </c>
      <c r="B7" s="98"/>
      <c r="C7" s="14" t="s">
        <v>505</v>
      </c>
      <c r="D7" s="15">
        <f>SUM(D5:D6)</f>
        <v>11673811</v>
      </c>
      <c r="E7" s="16"/>
      <c r="K7" s="7">
        <f t="shared" si="0"/>
        <v>0</v>
      </c>
      <c r="L7" s="7"/>
      <c r="M7" s="7"/>
    </row>
    <row r="8" spans="1:13" ht="14.1" customHeight="1">
      <c r="A8" s="17" t="s">
        <v>79</v>
      </c>
      <c r="B8" s="99" t="s">
        <v>80</v>
      </c>
      <c r="C8" s="14" t="s">
        <v>522</v>
      </c>
      <c r="D8" s="15">
        <f>옵션!$C$2</f>
        <v>40622975</v>
      </c>
      <c r="E8" s="16"/>
      <c r="J8" s="2">
        <v>1</v>
      </c>
      <c r="K8" s="7">
        <f t="shared" si="0"/>
        <v>40622975</v>
      </c>
      <c r="L8" s="7"/>
      <c r="M8" s="7"/>
    </row>
    <row r="9" spans="1:13" ht="14.1" customHeight="1">
      <c r="A9" s="10"/>
      <c r="B9" s="97"/>
      <c r="C9" s="14" t="s">
        <v>504</v>
      </c>
      <c r="D9" s="15">
        <f>TRUNC((D8)*I9/100)</f>
        <v>3209215</v>
      </c>
      <c r="E9" s="16" t="s">
        <v>532</v>
      </c>
      <c r="I9" s="2">
        <v>7.9</v>
      </c>
      <c r="J9" s="2">
        <v>1</v>
      </c>
      <c r="K9" s="7">
        <f t="shared" si="0"/>
        <v>3209215</v>
      </c>
      <c r="L9" s="7"/>
      <c r="M9" s="7"/>
    </row>
    <row r="10" spans="1:13" ht="14.1" customHeight="1">
      <c r="A10" s="10"/>
      <c r="B10" s="98"/>
      <c r="C10" s="14" t="s">
        <v>505</v>
      </c>
      <c r="D10" s="15">
        <f>SUM(D8:D9)</f>
        <v>43832190</v>
      </c>
      <c r="E10" s="16"/>
      <c r="K10" s="7">
        <f t="shared" si="0"/>
        <v>0</v>
      </c>
      <c r="L10" s="7"/>
      <c r="M10" s="7"/>
    </row>
    <row r="11" spans="1:13" ht="14.1" customHeight="1">
      <c r="A11" s="10" t="s">
        <v>67</v>
      </c>
      <c r="B11" s="18"/>
      <c r="C11" s="14" t="s">
        <v>506</v>
      </c>
      <c r="D11" s="15">
        <f>TRUNC((D10)*I11/100)</f>
        <v>1643707</v>
      </c>
      <c r="E11" s="16" t="s">
        <v>523</v>
      </c>
      <c r="I11" s="2">
        <v>3.75</v>
      </c>
      <c r="J11" s="2">
        <v>1</v>
      </c>
      <c r="K11" s="7">
        <f t="shared" si="0"/>
        <v>1643707</v>
      </c>
      <c r="L11" s="7"/>
      <c r="M11" s="7"/>
    </row>
    <row r="12" spans="1:13" ht="14.1" customHeight="1">
      <c r="A12" s="10"/>
      <c r="B12" s="18"/>
      <c r="C12" s="14" t="s">
        <v>507</v>
      </c>
      <c r="D12" s="15">
        <f>TRUNC((D10)*I12/100)</f>
        <v>381340</v>
      </c>
      <c r="E12" s="16" t="s">
        <v>508</v>
      </c>
      <c r="I12" s="2">
        <v>0.87</v>
      </c>
      <c r="J12" s="2">
        <v>1</v>
      </c>
      <c r="K12" s="7">
        <f t="shared" si="0"/>
        <v>381340</v>
      </c>
      <c r="L12" s="7"/>
      <c r="M12" s="7"/>
    </row>
    <row r="13" spans="1:13" ht="14.1" customHeight="1">
      <c r="A13" s="10"/>
      <c r="B13" s="19"/>
      <c r="C13" s="14" t="s">
        <v>538</v>
      </c>
      <c r="D13" s="15">
        <f>TRUNC((D7+D8+D33)*I13/100)</f>
        <v>1045759</v>
      </c>
      <c r="E13" s="16" t="s">
        <v>540</v>
      </c>
      <c r="I13" s="2">
        <v>1.85</v>
      </c>
      <c r="J13" s="2">
        <v>1</v>
      </c>
      <c r="K13" s="7">
        <f t="shared" si="0"/>
        <v>1045759</v>
      </c>
      <c r="L13" s="7"/>
      <c r="M13" s="7"/>
    </row>
    <row r="14" spans="1:13" ht="14.1" customHeight="1">
      <c r="A14" s="17" t="s">
        <v>81</v>
      </c>
      <c r="B14" s="19"/>
      <c r="C14" s="14" t="s">
        <v>511</v>
      </c>
      <c r="D14" s="15">
        <f>TRUNC((D7+D10)*I14/100)</f>
        <v>1570819</v>
      </c>
      <c r="E14" s="16" t="s">
        <v>539</v>
      </c>
      <c r="I14" s="2">
        <v>2.83</v>
      </c>
      <c r="J14" s="2">
        <v>1</v>
      </c>
      <c r="K14" s="7">
        <f t="shared" si="0"/>
        <v>1570819</v>
      </c>
      <c r="L14" s="7"/>
      <c r="M14" s="7"/>
    </row>
    <row r="15" spans="1:13" ht="14.1" customHeight="1">
      <c r="A15" s="10"/>
      <c r="B15" s="20" t="s">
        <v>82</v>
      </c>
      <c r="C15" s="14" t="s">
        <v>509</v>
      </c>
      <c r="D15" s="15"/>
      <c r="E15" s="16" t="s">
        <v>524</v>
      </c>
      <c r="I15" s="2">
        <v>3.23</v>
      </c>
      <c r="J15" s="2">
        <v>1</v>
      </c>
      <c r="K15" s="7">
        <f t="shared" si="0"/>
        <v>0</v>
      </c>
      <c r="L15" s="7"/>
      <c r="M15" s="7"/>
    </row>
    <row r="16" spans="1:13" ht="14.1" customHeight="1">
      <c r="A16" s="10" t="s">
        <v>67</v>
      </c>
      <c r="B16" s="18"/>
      <c r="C16" s="14" t="s">
        <v>510</v>
      </c>
      <c r="D16" s="15"/>
      <c r="E16" s="16" t="s">
        <v>525</v>
      </c>
      <c r="I16" s="2">
        <v>4.5</v>
      </c>
      <c r="J16" s="2">
        <v>1</v>
      </c>
      <c r="K16" s="7">
        <f t="shared" si="0"/>
        <v>0</v>
      </c>
      <c r="L16" s="7"/>
      <c r="M16" s="7"/>
    </row>
    <row r="17" spans="1:13" ht="14.1" customHeight="1">
      <c r="A17" s="10"/>
      <c r="B17" s="18"/>
      <c r="C17" s="14" t="s">
        <v>512</v>
      </c>
      <c r="D17" s="15">
        <f>TRUNC((D15)*I17/100)</f>
        <v>0</v>
      </c>
      <c r="E17" s="16" t="s">
        <v>526</v>
      </c>
      <c r="I17" s="2">
        <v>8.51</v>
      </c>
      <c r="J17" s="2">
        <v>1</v>
      </c>
      <c r="K17" s="7">
        <f t="shared" si="0"/>
        <v>0</v>
      </c>
      <c r="L17" s="7"/>
      <c r="M17" s="7"/>
    </row>
    <row r="18" spans="1:13" ht="14.1" customHeight="1">
      <c r="A18" s="10"/>
      <c r="B18" s="18"/>
      <c r="C18" s="14" t="s">
        <v>67</v>
      </c>
      <c r="D18" s="15"/>
      <c r="E18" s="16"/>
      <c r="K18" s="7">
        <f t="shared" si="0"/>
        <v>0</v>
      </c>
      <c r="L18" s="7"/>
      <c r="M18" s="7"/>
    </row>
    <row r="19" spans="1:13" ht="14.1" customHeight="1">
      <c r="A19" s="17" t="s">
        <v>83</v>
      </c>
      <c r="B19" s="18"/>
      <c r="C19" s="14" t="s">
        <v>67</v>
      </c>
      <c r="D19" s="15"/>
      <c r="E19" s="16"/>
      <c r="K19" s="7">
        <f t="shared" si="0"/>
        <v>0</v>
      </c>
      <c r="L19" s="7"/>
      <c r="M19" s="7"/>
    </row>
    <row r="20" spans="1:13" ht="14.1" customHeight="1">
      <c r="A20" s="10" t="s">
        <v>67</v>
      </c>
      <c r="B20" s="20" t="s">
        <v>67</v>
      </c>
      <c r="C20" s="14" t="s">
        <v>67</v>
      </c>
      <c r="D20" s="15"/>
      <c r="E20" s="16"/>
      <c r="K20" s="7">
        <f t="shared" si="0"/>
        <v>0</v>
      </c>
      <c r="L20" s="7"/>
      <c r="M20" s="7"/>
    </row>
    <row r="21" spans="1:13" ht="14.1" customHeight="1">
      <c r="A21" s="10"/>
      <c r="B21" s="19"/>
      <c r="C21" s="14" t="s">
        <v>67</v>
      </c>
      <c r="D21" s="15"/>
      <c r="E21" s="16"/>
      <c r="K21" s="7">
        <f t="shared" si="0"/>
        <v>0</v>
      </c>
      <c r="L21" s="7"/>
      <c r="M21" s="7"/>
    </row>
    <row r="22" spans="1:13" ht="14.1" customHeight="1">
      <c r="A22" s="10"/>
      <c r="B22" s="18"/>
      <c r="C22" s="14" t="s">
        <v>67</v>
      </c>
      <c r="D22" s="15"/>
      <c r="E22" s="16"/>
      <c r="K22" s="7">
        <f t="shared" si="0"/>
        <v>0</v>
      </c>
      <c r="L22" s="7"/>
      <c r="M22" s="7"/>
    </row>
    <row r="23" spans="1:13" ht="14.1" customHeight="1">
      <c r="A23" s="10"/>
      <c r="B23" s="20" t="s">
        <v>84</v>
      </c>
      <c r="C23" s="14" t="s">
        <v>67</v>
      </c>
      <c r="D23" s="15"/>
      <c r="E23" s="16"/>
      <c r="K23" s="7">
        <f t="shared" si="0"/>
        <v>0</v>
      </c>
      <c r="L23" s="7"/>
      <c r="M23" s="7"/>
    </row>
    <row r="24" spans="1:13" ht="14.1" customHeight="1">
      <c r="A24" s="17" t="s">
        <v>84</v>
      </c>
      <c r="B24" s="18"/>
      <c r="C24" s="14" t="s">
        <v>67</v>
      </c>
      <c r="D24" s="15"/>
      <c r="E24" s="16"/>
      <c r="K24" s="7">
        <f t="shared" si="0"/>
        <v>0</v>
      </c>
      <c r="L24" s="7"/>
      <c r="M24" s="7"/>
    </row>
    <row r="25" spans="1:13" ht="14.1" customHeight="1">
      <c r="A25" s="10"/>
      <c r="B25" s="18"/>
      <c r="C25" s="14" t="s">
        <v>67</v>
      </c>
      <c r="D25" s="15"/>
      <c r="E25" s="16"/>
      <c r="K25" s="7">
        <f t="shared" si="0"/>
        <v>0</v>
      </c>
      <c r="L25" s="7"/>
      <c r="M25" s="7"/>
    </row>
    <row r="26" spans="1:13" ht="14.1" customHeight="1">
      <c r="A26" s="10"/>
      <c r="B26" s="18"/>
      <c r="C26" s="14" t="s">
        <v>67</v>
      </c>
      <c r="D26" s="15"/>
      <c r="E26" s="16"/>
      <c r="K26" s="7">
        <f t="shared" si="0"/>
        <v>0</v>
      </c>
      <c r="L26" s="7"/>
      <c r="M26" s="7"/>
    </row>
    <row r="27" spans="1:13" ht="14.1" customHeight="1">
      <c r="A27" s="10"/>
      <c r="B27" s="18"/>
      <c r="C27" s="14" t="s">
        <v>505</v>
      </c>
      <c r="D27" s="15">
        <f>SUM(D11:D26)</f>
        <v>4641625</v>
      </c>
      <c r="E27" s="16"/>
      <c r="K27" s="7">
        <f t="shared" si="0"/>
        <v>0</v>
      </c>
      <c r="L27" s="7"/>
      <c r="M27" s="7"/>
    </row>
    <row r="28" spans="1:13" ht="14.1" customHeight="1">
      <c r="A28" s="104" t="s">
        <v>527</v>
      </c>
      <c r="B28" s="105"/>
      <c r="C28" s="105"/>
      <c r="D28" s="15">
        <f>TRUNC((D7+D10+D27)*I28/100)</f>
        <v>3608857</v>
      </c>
      <c r="E28" s="16" t="s">
        <v>513</v>
      </c>
      <c r="I28" s="2">
        <v>6</v>
      </c>
      <c r="J28" s="2">
        <v>1</v>
      </c>
      <c r="K28" s="7">
        <f t="shared" si="0"/>
        <v>3608857</v>
      </c>
      <c r="L28" s="7"/>
      <c r="M28" s="7"/>
    </row>
    <row r="29" spans="1:13" ht="14.1" customHeight="1">
      <c r="A29" s="104" t="s">
        <v>514</v>
      </c>
      <c r="B29" s="105"/>
      <c r="C29" s="105"/>
      <c r="D29" s="15">
        <f>L29-((SUM(K5:K28)+L29-TRUNC((SUM(K5:K28)+L29)/M29)*M29))</f>
        <v>6803517</v>
      </c>
      <c r="E29" s="16" t="s">
        <v>533</v>
      </c>
      <c r="I29" s="2">
        <v>13.08</v>
      </c>
      <c r="J29" s="2">
        <v>1</v>
      </c>
      <c r="K29" s="7">
        <f t="shared" si="0"/>
        <v>6803517</v>
      </c>
      <c r="L29" s="7">
        <f>TRUNC((D10+D27+D28)*I29/100)</f>
        <v>6812413</v>
      </c>
      <c r="M29" s="7">
        <v>10000</v>
      </c>
    </row>
    <row r="30" spans="1:13" ht="14.1" customHeight="1">
      <c r="A30" s="104" t="s">
        <v>515</v>
      </c>
      <c r="B30" s="105"/>
      <c r="C30" s="105"/>
      <c r="D30" s="15">
        <f>SUM(K5:K29)</f>
        <v>70560000</v>
      </c>
      <c r="E30" s="16" t="s">
        <v>528</v>
      </c>
      <c r="K30" s="7">
        <f t="shared" si="0"/>
        <v>0</v>
      </c>
      <c r="L30" s="7"/>
      <c r="M30" s="7"/>
    </row>
    <row r="31" spans="1:13" ht="14.1" customHeight="1">
      <c r="A31" s="104" t="s">
        <v>516</v>
      </c>
      <c r="B31" s="105"/>
      <c r="C31" s="105"/>
      <c r="D31" s="15">
        <f>TRUNC((D30)*I31/100)</f>
        <v>7056000</v>
      </c>
      <c r="E31" s="16"/>
      <c r="I31" s="2">
        <v>10</v>
      </c>
      <c r="J31" s="2">
        <v>1</v>
      </c>
      <c r="K31" s="7">
        <f t="shared" si="0"/>
        <v>7056000</v>
      </c>
      <c r="L31" s="7"/>
      <c r="M31" s="7"/>
    </row>
    <row r="32" spans="1:13" ht="14.1" customHeight="1">
      <c r="A32" s="104" t="s">
        <v>529</v>
      </c>
      <c r="B32" s="105"/>
      <c r="C32" s="105"/>
      <c r="D32" s="90">
        <f>D31+D30</f>
        <v>77616000</v>
      </c>
      <c r="E32" s="16"/>
      <c r="J32" s="2">
        <v>1</v>
      </c>
      <c r="K32" s="7">
        <f t="shared" si="0"/>
        <v>77616000</v>
      </c>
      <c r="L32" s="7"/>
      <c r="M32" s="7"/>
    </row>
    <row r="33" spans="1:13" ht="14.1" customHeight="1">
      <c r="A33" s="104" t="s">
        <v>517</v>
      </c>
      <c r="B33" s="105"/>
      <c r="C33" s="105"/>
      <c r="D33" s="90">
        <f>총괄표!P31</f>
        <v>4230730</v>
      </c>
      <c r="E33" s="16"/>
      <c r="J33" s="2">
        <v>1</v>
      </c>
      <c r="K33" s="7">
        <f t="shared" si="0"/>
        <v>4230730</v>
      </c>
      <c r="L33" s="7"/>
      <c r="M33" s="7"/>
    </row>
    <row r="34" spans="1:13" ht="14.1" customHeight="1">
      <c r="A34" s="104" t="s">
        <v>2</v>
      </c>
      <c r="B34" s="105"/>
      <c r="C34" s="105"/>
      <c r="D34" s="90"/>
      <c r="E34" s="16"/>
      <c r="K34" s="7">
        <f t="shared" si="0"/>
        <v>0</v>
      </c>
      <c r="L34" s="7"/>
      <c r="M34" s="7"/>
    </row>
    <row r="35" spans="1:13" ht="14.1" customHeight="1">
      <c r="A35" s="104" t="s">
        <v>2</v>
      </c>
      <c r="B35" s="105"/>
      <c r="C35" s="105"/>
      <c r="D35" s="90"/>
      <c r="E35" s="16"/>
      <c r="K35" s="7">
        <f t="shared" si="0"/>
        <v>0</v>
      </c>
      <c r="L35" s="7"/>
      <c r="M35" s="7"/>
    </row>
    <row r="36" spans="1:13" ht="14.1" customHeight="1" thickBot="1">
      <c r="A36" s="94" t="s">
        <v>518</v>
      </c>
      <c r="B36" s="95"/>
      <c r="C36" s="95"/>
      <c r="D36" s="91">
        <f>SUM(D32:D35)</f>
        <v>81846730</v>
      </c>
      <c r="E36" s="89"/>
      <c r="K36" s="7">
        <f>SUM(K5:K35)</f>
        <v>159462730</v>
      </c>
      <c r="L36" s="7"/>
      <c r="M36" s="7"/>
    </row>
    <row r="37" spans="1:13" ht="14.1" customHeight="1">
      <c r="K37" s="7"/>
      <c r="L37" s="7"/>
      <c r="M37" s="7"/>
    </row>
    <row r="38" spans="1:13">
      <c r="K38" s="7"/>
      <c r="L38" s="7"/>
      <c r="M38" s="7"/>
    </row>
    <row r="39" spans="1:13">
      <c r="K39" s="7"/>
      <c r="L39" s="7"/>
      <c r="M39" s="7"/>
    </row>
    <row r="40" spans="1:13">
      <c r="K40" s="7"/>
      <c r="L40" s="7"/>
      <c r="M40" s="7"/>
    </row>
    <row r="41" spans="1:13">
      <c r="K41" s="7"/>
      <c r="L41" s="7"/>
      <c r="M41" s="7"/>
    </row>
    <row r="42" spans="1:13">
      <c r="K42" s="7"/>
      <c r="L42" s="7"/>
      <c r="M42" s="7"/>
    </row>
    <row r="43" spans="1:13">
      <c r="K43" s="7"/>
      <c r="L43" s="7"/>
      <c r="M43" s="7"/>
    </row>
    <row r="44" spans="1:13">
      <c r="K44" s="7"/>
      <c r="L44" s="7"/>
      <c r="M44" s="7"/>
    </row>
    <row r="45" spans="1:13">
      <c r="K45" s="7"/>
      <c r="L45" s="7"/>
      <c r="M45" s="7"/>
    </row>
    <row r="46" spans="1:13">
      <c r="K46" s="7"/>
      <c r="L46" s="7"/>
      <c r="M46" s="7"/>
    </row>
    <row r="47" spans="1:13">
      <c r="K47" s="7"/>
      <c r="L47" s="7"/>
      <c r="M47" s="7"/>
    </row>
    <row r="48" spans="1:13">
      <c r="K48" s="7"/>
      <c r="L48" s="7"/>
      <c r="M48" s="7"/>
    </row>
    <row r="49" spans="11:13">
      <c r="K49" s="7"/>
      <c r="L49" s="7"/>
      <c r="M49" s="7"/>
    </row>
    <row r="50" spans="11:13">
      <c r="K50" s="7"/>
      <c r="L50" s="7"/>
      <c r="M50" s="7"/>
    </row>
    <row r="51" spans="11:13">
      <c r="K51" s="7"/>
      <c r="L51" s="7"/>
      <c r="M51" s="7"/>
    </row>
    <row r="52" spans="11:13">
      <c r="K52" s="7"/>
      <c r="L52" s="7"/>
      <c r="M52" s="7"/>
    </row>
    <row r="53" spans="11:13">
      <c r="K53" s="7"/>
      <c r="L53" s="7"/>
      <c r="M53" s="7"/>
    </row>
  </sheetData>
  <mergeCells count="15">
    <mergeCell ref="A36:C36"/>
    <mergeCell ref="C3:D3"/>
    <mergeCell ref="B5:B7"/>
    <mergeCell ref="B8:B10"/>
    <mergeCell ref="A1:E1"/>
    <mergeCell ref="A3:B3"/>
    <mergeCell ref="A4:B4"/>
    <mergeCell ref="A34:C34"/>
    <mergeCell ref="A35:C35"/>
    <mergeCell ref="A28:C28"/>
    <mergeCell ref="A29:C29"/>
    <mergeCell ref="A30:C30"/>
    <mergeCell ref="A31:C31"/>
    <mergeCell ref="A32:C32"/>
    <mergeCell ref="A33:C33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07"/>
  <sheetViews>
    <sheetView topLeftCell="D1" zoomScaleNormal="100" workbookViewId="0">
      <pane ySplit="3" topLeftCell="A67" activePane="bottomLeft" state="frozen"/>
      <selection activeCell="D1" sqref="D1"/>
      <selection pane="bottomLeft" activeCell="H83" sqref="H83"/>
    </sheetView>
  </sheetViews>
  <sheetFormatPr defaultRowHeight="20.45" customHeight="1"/>
  <cols>
    <col min="1" max="1" width="5.77734375" style="22" hidden="1" customWidth="1"/>
    <col min="2" max="2" width="6.5546875" style="23" hidden="1" customWidth="1"/>
    <col min="3" max="3" width="13.6640625" style="23" hidden="1" customWidth="1"/>
    <col min="4" max="4" width="33.77734375" style="23" customWidth="1"/>
    <col min="5" max="5" width="9.109375" style="22" hidden="1" customWidth="1"/>
    <col min="6" max="6" width="4.21875" style="33" customWidth="1"/>
    <col min="7" max="7" width="6.77734375" style="34" customWidth="1"/>
    <col min="8" max="9" width="10.77734375" style="34" customWidth="1"/>
    <col min="10" max="10" width="5.109375" style="34" hidden="1" customWidth="1"/>
    <col min="11" max="12" width="10.77734375" style="34" customWidth="1"/>
    <col min="13" max="14" width="8.77734375" style="34" customWidth="1"/>
    <col min="15" max="16" width="10.77734375" style="34" customWidth="1"/>
    <col min="17" max="17" width="10.33203125" style="23" customWidth="1"/>
    <col min="18" max="16384" width="8.88671875" style="24"/>
  </cols>
  <sheetData>
    <row r="1" spans="1:17" ht="20.45" customHeight="1">
      <c r="B1" s="23" t="s">
        <v>502</v>
      </c>
      <c r="D1" s="114" t="s">
        <v>475</v>
      </c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</row>
    <row r="2" spans="1:17" s="28" customFormat="1" ht="20.45" customHeight="1">
      <c r="A2" s="106" t="s">
        <v>33</v>
      </c>
      <c r="B2" s="106" t="s">
        <v>5</v>
      </c>
      <c r="C2" s="108" t="s">
        <v>21</v>
      </c>
      <c r="D2" s="107" t="s">
        <v>34</v>
      </c>
      <c r="E2" s="109" t="s">
        <v>7</v>
      </c>
      <c r="F2" s="109" t="s">
        <v>0</v>
      </c>
      <c r="G2" s="110" t="s">
        <v>1</v>
      </c>
      <c r="H2" s="110" t="s">
        <v>8</v>
      </c>
      <c r="I2" s="110"/>
      <c r="J2" s="110" t="s">
        <v>9</v>
      </c>
      <c r="K2" s="110"/>
      <c r="L2" s="110"/>
      <c r="M2" s="110" t="s">
        <v>10</v>
      </c>
      <c r="N2" s="110"/>
      <c r="O2" s="110" t="s">
        <v>95</v>
      </c>
      <c r="P2" s="110"/>
      <c r="Q2" s="107" t="s">
        <v>13</v>
      </c>
    </row>
    <row r="3" spans="1:17" s="28" customFormat="1" ht="20.45" customHeight="1">
      <c r="A3" s="106"/>
      <c r="B3" s="106"/>
      <c r="C3" s="108"/>
      <c r="D3" s="107"/>
      <c r="E3" s="109"/>
      <c r="F3" s="109"/>
      <c r="G3" s="110"/>
      <c r="H3" s="27" t="s">
        <v>22</v>
      </c>
      <c r="I3" s="27" t="s">
        <v>23</v>
      </c>
      <c r="J3" s="27" t="s">
        <v>1</v>
      </c>
      <c r="K3" s="27" t="s">
        <v>22</v>
      </c>
      <c r="L3" s="27" t="s">
        <v>23</v>
      </c>
      <c r="M3" s="27" t="s">
        <v>22</v>
      </c>
      <c r="N3" s="27" t="s">
        <v>23</v>
      </c>
      <c r="O3" s="27" t="s">
        <v>22</v>
      </c>
      <c r="P3" s="27" t="s">
        <v>23</v>
      </c>
      <c r="Q3" s="107"/>
    </row>
    <row r="4" spans="1:17" ht="20.45" customHeight="1">
      <c r="B4" s="23" t="s">
        <v>400</v>
      </c>
      <c r="D4" s="111" t="s">
        <v>501</v>
      </c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3"/>
    </row>
    <row r="5" spans="1:17" ht="20.45" customHeight="1">
      <c r="B5" s="23" t="s">
        <v>496</v>
      </c>
      <c r="D5" s="29" t="s">
        <v>497</v>
      </c>
      <c r="E5" s="30"/>
      <c r="F5" s="31" t="s">
        <v>325</v>
      </c>
      <c r="G5" s="32">
        <v>1</v>
      </c>
      <c r="H5" s="62">
        <f>총괄표!I81</f>
        <v>11673811</v>
      </c>
      <c r="I5" s="62">
        <f>G5*H5</f>
        <v>11673811</v>
      </c>
      <c r="J5" s="62"/>
      <c r="K5" s="62">
        <f>총괄표!L81</f>
        <v>40622975</v>
      </c>
      <c r="L5" s="62">
        <f>G5*K5</f>
        <v>40622975</v>
      </c>
      <c r="M5" s="62">
        <f>총괄표!N81</f>
        <v>0</v>
      </c>
      <c r="N5" s="62">
        <f>G5*M5</f>
        <v>0</v>
      </c>
      <c r="O5" s="62">
        <f>IF((H5+K5+M5)=0, "", (H5+K5+M5))</f>
        <v>52296786</v>
      </c>
      <c r="P5" s="62">
        <f>SUM(I5,L5,N5)</f>
        <v>52296786</v>
      </c>
      <c r="Q5" s="58" t="s">
        <v>2</v>
      </c>
    </row>
    <row r="6" spans="1:17" ht="20.45" customHeight="1">
      <c r="D6" s="29"/>
      <c r="E6" s="30"/>
      <c r="F6" s="31"/>
      <c r="G6" s="32"/>
      <c r="H6" s="62"/>
      <c r="I6" s="62"/>
      <c r="J6" s="62"/>
      <c r="K6" s="62"/>
      <c r="L6" s="62"/>
      <c r="M6" s="62"/>
      <c r="N6" s="62"/>
      <c r="O6" s="62"/>
      <c r="P6" s="62"/>
      <c r="Q6" s="58"/>
    </row>
    <row r="7" spans="1:17" ht="20.45" customHeight="1">
      <c r="D7" s="29"/>
      <c r="E7" s="30"/>
      <c r="F7" s="31"/>
      <c r="G7" s="32"/>
      <c r="H7" s="62"/>
      <c r="I7" s="62"/>
      <c r="J7" s="62"/>
      <c r="K7" s="62"/>
      <c r="L7" s="62"/>
      <c r="M7" s="62"/>
      <c r="N7" s="62"/>
      <c r="O7" s="62"/>
      <c r="P7" s="62"/>
      <c r="Q7" s="58"/>
    </row>
    <row r="8" spans="1:17" ht="20.45" customHeight="1">
      <c r="D8" s="29"/>
      <c r="E8" s="30"/>
      <c r="F8" s="31"/>
      <c r="G8" s="32"/>
      <c r="H8" s="62"/>
      <c r="I8" s="62"/>
      <c r="J8" s="62"/>
      <c r="K8" s="62"/>
      <c r="L8" s="62"/>
      <c r="M8" s="62"/>
      <c r="N8" s="62"/>
      <c r="O8" s="62"/>
      <c r="P8" s="62"/>
      <c r="Q8" s="58"/>
    </row>
    <row r="9" spans="1:17" ht="20.45" customHeight="1">
      <c r="D9" s="29"/>
      <c r="E9" s="30"/>
      <c r="F9" s="31"/>
      <c r="G9" s="32"/>
      <c r="H9" s="62"/>
      <c r="I9" s="62"/>
      <c r="J9" s="62"/>
      <c r="K9" s="62"/>
      <c r="L9" s="62"/>
      <c r="M9" s="62"/>
      <c r="N9" s="62"/>
      <c r="O9" s="62"/>
      <c r="P9" s="62"/>
      <c r="Q9" s="58"/>
    </row>
    <row r="10" spans="1:17" ht="20.45" customHeight="1">
      <c r="D10" s="29"/>
      <c r="E10" s="30"/>
      <c r="F10" s="31"/>
      <c r="G10" s="32"/>
      <c r="H10" s="62"/>
      <c r="I10" s="62"/>
      <c r="J10" s="62"/>
      <c r="K10" s="62"/>
      <c r="L10" s="62"/>
      <c r="M10" s="62"/>
      <c r="N10" s="62"/>
      <c r="O10" s="62"/>
      <c r="P10" s="62"/>
      <c r="Q10" s="58"/>
    </row>
    <row r="11" spans="1:17" ht="20.45" customHeight="1">
      <c r="D11" s="29"/>
      <c r="E11" s="30"/>
      <c r="F11" s="31"/>
      <c r="G11" s="32"/>
      <c r="H11" s="62"/>
      <c r="I11" s="62"/>
      <c r="J11" s="62"/>
      <c r="K11" s="62"/>
      <c r="L11" s="62"/>
      <c r="M11" s="62"/>
      <c r="N11" s="62"/>
      <c r="O11" s="62"/>
      <c r="P11" s="62"/>
      <c r="Q11" s="58"/>
    </row>
    <row r="12" spans="1:17" ht="20.45" customHeight="1">
      <c r="D12" s="29"/>
      <c r="E12" s="30"/>
      <c r="F12" s="31"/>
      <c r="G12" s="32"/>
      <c r="H12" s="62"/>
      <c r="I12" s="62"/>
      <c r="J12" s="62"/>
      <c r="K12" s="62"/>
      <c r="L12" s="62"/>
      <c r="M12" s="62"/>
      <c r="N12" s="62"/>
      <c r="O12" s="62"/>
      <c r="P12" s="62"/>
      <c r="Q12" s="58"/>
    </row>
    <row r="13" spans="1:17" ht="20.45" customHeight="1">
      <c r="D13" s="29"/>
      <c r="E13" s="30"/>
      <c r="F13" s="31"/>
      <c r="G13" s="32"/>
      <c r="H13" s="62"/>
      <c r="I13" s="62"/>
      <c r="J13" s="62"/>
      <c r="K13" s="62"/>
      <c r="L13" s="62"/>
      <c r="M13" s="62"/>
      <c r="N13" s="62"/>
      <c r="O13" s="62"/>
      <c r="P13" s="62"/>
      <c r="Q13" s="58"/>
    </row>
    <row r="14" spans="1:17" ht="20.45" customHeight="1">
      <c r="D14" s="29"/>
      <c r="E14" s="30"/>
      <c r="F14" s="31"/>
      <c r="G14" s="32"/>
      <c r="H14" s="62"/>
      <c r="I14" s="62"/>
      <c r="J14" s="62"/>
      <c r="K14" s="62"/>
      <c r="L14" s="62"/>
      <c r="M14" s="62"/>
      <c r="N14" s="62"/>
      <c r="O14" s="62"/>
      <c r="P14" s="62"/>
      <c r="Q14" s="58"/>
    </row>
    <row r="15" spans="1:17" ht="20.45" customHeight="1">
      <c r="D15" s="29"/>
      <c r="E15" s="30"/>
      <c r="F15" s="31"/>
      <c r="G15" s="32"/>
      <c r="H15" s="62"/>
      <c r="I15" s="62"/>
      <c r="J15" s="62"/>
      <c r="K15" s="62"/>
      <c r="L15" s="62"/>
      <c r="M15" s="62"/>
      <c r="N15" s="62"/>
      <c r="O15" s="62"/>
      <c r="P15" s="62"/>
      <c r="Q15" s="58"/>
    </row>
    <row r="16" spans="1:17" ht="20.45" customHeight="1">
      <c r="D16" s="29"/>
      <c r="E16" s="30"/>
      <c r="F16" s="31"/>
      <c r="G16" s="32"/>
      <c r="H16" s="62"/>
      <c r="I16" s="62"/>
      <c r="J16" s="62"/>
      <c r="K16" s="62"/>
      <c r="L16" s="62"/>
      <c r="M16" s="62"/>
      <c r="N16" s="62"/>
      <c r="O16" s="62"/>
      <c r="P16" s="62"/>
      <c r="Q16" s="58"/>
    </row>
    <row r="17" spans="2:17" ht="20.45" customHeight="1">
      <c r="D17" s="29"/>
      <c r="E17" s="30"/>
      <c r="F17" s="31"/>
      <c r="G17" s="32"/>
      <c r="H17" s="62"/>
      <c r="I17" s="62"/>
      <c r="J17" s="62"/>
      <c r="K17" s="62"/>
      <c r="L17" s="62"/>
      <c r="M17" s="62"/>
      <c r="N17" s="62"/>
      <c r="O17" s="62"/>
      <c r="P17" s="62"/>
      <c r="Q17" s="58"/>
    </row>
    <row r="18" spans="2:17" ht="20.45" customHeight="1">
      <c r="D18" s="29"/>
      <c r="E18" s="30"/>
      <c r="F18" s="31"/>
      <c r="G18" s="32"/>
      <c r="H18" s="62"/>
      <c r="I18" s="62"/>
      <c r="J18" s="62"/>
      <c r="K18" s="62"/>
      <c r="L18" s="62"/>
      <c r="M18" s="62"/>
      <c r="N18" s="62"/>
      <c r="O18" s="62"/>
      <c r="P18" s="62"/>
      <c r="Q18" s="58"/>
    </row>
    <row r="19" spans="2:17" ht="20.45" customHeight="1">
      <c r="D19" s="29"/>
      <c r="E19" s="30"/>
      <c r="F19" s="31"/>
      <c r="G19" s="32"/>
      <c r="H19" s="62"/>
      <c r="I19" s="62"/>
      <c r="J19" s="62"/>
      <c r="K19" s="62"/>
      <c r="L19" s="62"/>
      <c r="M19" s="62"/>
      <c r="N19" s="62"/>
      <c r="O19" s="62"/>
      <c r="P19" s="62"/>
      <c r="Q19" s="58"/>
    </row>
    <row r="20" spans="2:17" ht="20.45" customHeight="1">
      <c r="D20" s="29"/>
      <c r="E20" s="30"/>
      <c r="F20" s="31"/>
      <c r="G20" s="32"/>
      <c r="H20" s="62"/>
      <c r="I20" s="62"/>
      <c r="J20" s="62"/>
      <c r="K20" s="62"/>
      <c r="L20" s="62"/>
      <c r="M20" s="62"/>
      <c r="N20" s="62"/>
      <c r="O20" s="62"/>
      <c r="P20" s="62"/>
      <c r="Q20" s="58"/>
    </row>
    <row r="21" spans="2:17" ht="20.45" customHeight="1">
      <c r="D21" s="29"/>
      <c r="E21" s="30"/>
      <c r="F21" s="31"/>
      <c r="G21" s="32"/>
      <c r="H21" s="62"/>
      <c r="I21" s="62"/>
      <c r="J21" s="62"/>
      <c r="K21" s="62"/>
      <c r="L21" s="62"/>
      <c r="M21" s="62"/>
      <c r="N21" s="62"/>
      <c r="O21" s="62"/>
      <c r="P21" s="62"/>
      <c r="Q21" s="58"/>
    </row>
    <row r="22" spans="2:17" ht="20.45" customHeight="1">
      <c r="D22" s="29"/>
      <c r="E22" s="30"/>
      <c r="F22" s="31"/>
      <c r="G22" s="32"/>
      <c r="H22" s="62"/>
      <c r="I22" s="62"/>
      <c r="J22" s="62"/>
      <c r="K22" s="62"/>
      <c r="L22" s="62"/>
      <c r="M22" s="62"/>
      <c r="N22" s="62"/>
      <c r="O22" s="62"/>
      <c r="P22" s="62"/>
      <c r="Q22" s="58"/>
    </row>
    <row r="23" spans="2:17" ht="20.45" customHeight="1">
      <c r="D23" s="29"/>
      <c r="E23" s="30"/>
      <c r="F23" s="31"/>
      <c r="G23" s="32"/>
      <c r="H23" s="62"/>
      <c r="I23" s="62"/>
      <c r="J23" s="62"/>
      <c r="K23" s="62"/>
      <c r="L23" s="62"/>
      <c r="M23" s="62"/>
      <c r="N23" s="62"/>
      <c r="O23" s="62"/>
      <c r="P23" s="62"/>
      <c r="Q23" s="58"/>
    </row>
    <row r="24" spans="2:17" ht="20.45" customHeight="1">
      <c r="D24" s="29"/>
      <c r="E24" s="30"/>
      <c r="F24" s="31"/>
      <c r="G24" s="32"/>
      <c r="H24" s="62"/>
      <c r="I24" s="62"/>
      <c r="J24" s="62"/>
      <c r="K24" s="62"/>
      <c r="L24" s="62"/>
      <c r="M24" s="62"/>
      <c r="N24" s="62"/>
      <c r="O24" s="62"/>
      <c r="P24" s="62"/>
      <c r="Q24" s="58"/>
    </row>
    <row r="25" spans="2:17" ht="20.45" customHeight="1">
      <c r="D25" s="29"/>
      <c r="E25" s="30"/>
      <c r="F25" s="31"/>
      <c r="G25" s="32"/>
      <c r="H25" s="62"/>
      <c r="I25" s="62"/>
      <c r="J25" s="62"/>
      <c r="K25" s="62"/>
      <c r="L25" s="62"/>
      <c r="M25" s="62"/>
      <c r="N25" s="62"/>
      <c r="O25" s="62"/>
      <c r="P25" s="62"/>
      <c r="Q25" s="58"/>
    </row>
    <row r="26" spans="2:17" ht="20.45" customHeight="1">
      <c r="D26" s="29"/>
      <c r="E26" s="30"/>
      <c r="F26" s="31"/>
      <c r="G26" s="32"/>
      <c r="H26" s="62"/>
      <c r="I26" s="62"/>
      <c r="J26" s="62"/>
      <c r="K26" s="62"/>
      <c r="L26" s="62"/>
      <c r="M26" s="62"/>
      <c r="N26" s="62"/>
      <c r="O26" s="62"/>
      <c r="P26" s="62"/>
      <c r="Q26" s="58"/>
    </row>
    <row r="27" spans="2:17" ht="20.45" customHeight="1">
      <c r="D27" s="29"/>
      <c r="E27" s="30"/>
      <c r="F27" s="31"/>
      <c r="G27" s="32"/>
      <c r="H27" s="62"/>
      <c r="I27" s="62"/>
      <c r="J27" s="62"/>
      <c r="K27" s="62"/>
      <c r="L27" s="62"/>
      <c r="M27" s="62"/>
      <c r="N27" s="62"/>
      <c r="O27" s="62"/>
      <c r="P27" s="62"/>
      <c r="Q27" s="58"/>
    </row>
    <row r="28" spans="2:17" ht="20.45" customHeight="1">
      <c r="D28" s="29"/>
      <c r="E28" s="30"/>
      <c r="F28" s="31"/>
      <c r="G28" s="32"/>
      <c r="H28" s="62"/>
      <c r="I28" s="62"/>
      <c r="J28" s="62"/>
      <c r="K28" s="62"/>
      <c r="L28" s="62"/>
      <c r="M28" s="62"/>
      <c r="N28" s="62"/>
      <c r="O28" s="62"/>
      <c r="P28" s="62"/>
      <c r="Q28" s="58"/>
    </row>
    <row r="29" spans="2:17" ht="20.45" customHeight="1">
      <c r="C29" s="23" t="s">
        <v>498</v>
      </c>
      <c r="D29" s="29" t="s">
        <v>438</v>
      </c>
      <c r="E29" s="30"/>
      <c r="F29" s="31"/>
      <c r="G29" s="32"/>
      <c r="H29" s="62"/>
      <c r="I29" s="62">
        <f>TRUNC(SUM(I4:I28))</f>
        <v>11673811</v>
      </c>
      <c r="J29" s="62"/>
      <c r="K29" s="62"/>
      <c r="L29" s="62">
        <f>TRUNC(SUM(L4:L28))</f>
        <v>40622975</v>
      </c>
      <c r="M29" s="62"/>
      <c r="N29" s="62">
        <f>TRUNC(SUM(N4:N28))</f>
        <v>0</v>
      </c>
      <c r="O29" s="62" t="str">
        <f>IF((H29+K29+M29)=0, "", (H29+K29+M29))</f>
        <v/>
      </c>
      <c r="P29" s="62">
        <f>TRUNC(SUM(P4:P28))</f>
        <v>52296786</v>
      </c>
      <c r="Q29" s="58"/>
    </row>
    <row r="30" spans="2:17" ht="20.45" customHeight="1">
      <c r="B30" s="23" t="s">
        <v>404</v>
      </c>
      <c r="D30" s="111" t="s">
        <v>501</v>
      </c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3"/>
    </row>
    <row r="31" spans="2:17" ht="20.45" customHeight="1">
      <c r="B31" s="23" t="s">
        <v>499</v>
      </c>
      <c r="D31" s="29" t="s">
        <v>500</v>
      </c>
      <c r="E31" s="30"/>
      <c r="F31" s="31" t="s">
        <v>325</v>
      </c>
      <c r="G31" s="32">
        <v>1</v>
      </c>
      <c r="H31" s="62">
        <f>총괄표!I107</f>
        <v>4230730</v>
      </c>
      <c r="I31" s="62">
        <f>G31*H31</f>
        <v>4230730</v>
      </c>
      <c r="J31" s="62"/>
      <c r="K31" s="62">
        <f>총괄표!L107</f>
        <v>0</v>
      </c>
      <c r="L31" s="62">
        <f>G31*K31</f>
        <v>0</v>
      </c>
      <c r="M31" s="62">
        <f>총괄표!N107</f>
        <v>0</v>
      </c>
      <c r="N31" s="62">
        <f>G31*M31</f>
        <v>0</v>
      </c>
      <c r="O31" s="62">
        <f>IF((H31+K31+M31)=0, "", (H31+K31+M31))</f>
        <v>4230730</v>
      </c>
      <c r="P31" s="62">
        <f>SUM(I31,L31,N31)</f>
        <v>4230730</v>
      </c>
      <c r="Q31" s="58"/>
    </row>
    <row r="32" spans="2:17" ht="20.45" customHeight="1">
      <c r="D32" s="29"/>
      <c r="E32" s="30"/>
      <c r="F32" s="31"/>
      <c r="G32" s="32"/>
      <c r="H32" s="62"/>
      <c r="I32" s="62"/>
      <c r="J32" s="62"/>
      <c r="K32" s="62"/>
      <c r="L32" s="62"/>
      <c r="M32" s="62"/>
      <c r="N32" s="62"/>
      <c r="O32" s="62"/>
      <c r="P32" s="62"/>
      <c r="Q32" s="58"/>
    </row>
    <row r="33" spans="4:17" ht="20.45" customHeight="1">
      <c r="D33" s="29"/>
      <c r="E33" s="30"/>
      <c r="F33" s="31"/>
      <c r="G33" s="32"/>
      <c r="H33" s="62"/>
      <c r="I33" s="62"/>
      <c r="J33" s="62"/>
      <c r="K33" s="62"/>
      <c r="L33" s="62"/>
      <c r="M33" s="62"/>
      <c r="N33" s="62"/>
      <c r="O33" s="62"/>
      <c r="P33" s="62"/>
      <c r="Q33" s="58"/>
    </row>
    <row r="34" spans="4:17" ht="20.45" customHeight="1">
      <c r="D34" s="29"/>
      <c r="E34" s="30"/>
      <c r="F34" s="31"/>
      <c r="G34" s="32"/>
      <c r="H34" s="62"/>
      <c r="I34" s="62"/>
      <c r="J34" s="62"/>
      <c r="K34" s="62"/>
      <c r="L34" s="62"/>
      <c r="M34" s="62"/>
      <c r="N34" s="62"/>
      <c r="O34" s="62"/>
      <c r="P34" s="62"/>
      <c r="Q34" s="58"/>
    </row>
    <row r="35" spans="4:17" ht="20.45" customHeight="1">
      <c r="D35" s="29"/>
      <c r="E35" s="30"/>
      <c r="F35" s="31"/>
      <c r="G35" s="32"/>
      <c r="H35" s="62"/>
      <c r="I35" s="62"/>
      <c r="J35" s="62"/>
      <c r="K35" s="62"/>
      <c r="L35" s="62"/>
      <c r="M35" s="62"/>
      <c r="N35" s="62"/>
      <c r="O35" s="62"/>
      <c r="P35" s="62"/>
      <c r="Q35" s="58"/>
    </row>
    <row r="36" spans="4:17" ht="20.45" customHeight="1">
      <c r="D36" s="29"/>
      <c r="E36" s="30"/>
      <c r="F36" s="31"/>
      <c r="G36" s="32"/>
      <c r="H36" s="62"/>
      <c r="I36" s="62"/>
      <c r="J36" s="62"/>
      <c r="K36" s="62"/>
      <c r="L36" s="62"/>
      <c r="M36" s="62"/>
      <c r="N36" s="62"/>
      <c r="O36" s="62"/>
      <c r="P36" s="62"/>
      <c r="Q36" s="58"/>
    </row>
    <row r="37" spans="4:17" ht="20.45" customHeight="1">
      <c r="D37" s="29"/>
      <c r="E37" s="30"/>
      <c r="F37" s="31"/>
      <c r="G37" s="32"/>
      <c r="H37" s="62"/>
      <c r="I37" s="62"/>
      <c r="J37" s="62"/>
      <c r="K37" s="62"/>
      <c r="L37" s="62"/>
      <c r="M37" s="62"/>
      <c r="N37" s="62"/>
      <c r="O37" s="62"/>
      <c r="P37" s="62"/>
      <c r="Q37" s="58"/>
    </row>
    <row r="38" spans="4:17" ht="20.45" customHeight="1">
      <c r="D38" s="29"/>
      <c r="E38" s="30"/>
      <c r="F38" s="31"/>
      <c r="G38" s="32"/>
      <c r="H38" s="62"/>
      <c r="I38" s="62"/>
      <c r="J38" s="62"/>
      <c r="K38" s="62"/>
      <c r="L38" s="62"/>
      <c r="M38" s="62"/>
      <c r="N38" s="62"/>
      <c r="O38" s="62"/>
      <c r="P38" s="62"/>
      <c r="Q38" s="58"/>
    </row>
    <row r="39" spans="4:17" ht="20.45" customHeight="1">
      <c r="D39" s="29"/>
      <c r="E39" s="30"/>
      <c r="F39" s="31"/>
      <c r="G39" s="32"/>
      <c r="H39" s="62"/>
      <c r="I39" s="62"/>
      <c r="J39" s="62"/>
      <c r="K39" s="62"/>
      <c r="L39" s="62"/>
      <c r="M39" s="62"/>
      <c r="N39" s="62"/>
      <c r="O39" s="62"/>
      <c r="P39" s="62"/>
      <c r="Q39" s="58"/>
    </row>
    <row r="40" spans="4:17" ht="20.45" customHeight="1">
      <c r="D40" s="29"/>
      <c r="E40" s="30"/>
      <c r="F40" s="31"/>
      <c r="G40" s="32"/>
      <c r="H40" s="62"/>
      <c r="I40" s="62"/>
      <c r="J40" s="62"/>
      <c r="K40" s="62"/>
      <c r="L40" s="62"/>
      <c r="M40" s="62"/>
      <c r="N40" s="62"/>
      <c r="O40" s="62"/>
      <c r="P40" s="62"/>
      <c r="Q40" s="58"/>
    </row>
    <row r="41" spans="4:17" ht="20.45" customHeight="1">
      <c r="D41" s="29"/>
      <c r="E41" s="30"/>
      <c r="F41" s="31"/>
      <c r="G41" s="32"/>
      <c r="H41" s="62"/>
      <c r="I41" s="62"/>
      <c r="J41" s="62"/>
      <c r="K41" s="62"/>
      <c r="L41" s="62"/>
      <c r="M41" s="62"/>
      <c r="N41" s="62"/>
      <c r="O41" s="62"/>
      <c r="P41" s="62"/>
      <c r="Q41" s="58"/>
    </row>
    <row r="42" spans="4:17" ht="20.45" customHeight="1">
      <c r="D42" s="29"/>
      <c r="E42" s="30"/>
      <c r="F42" s="31"/>
      <c r="G42" s="32"/>
      <c r="H42" s="62"/>
      <c r="I42" s="62"/>
      <c r="J42" s="62"/>
      <c r="K42" s="62"/>
      <c r="L42" s="62"/>
      <c r="M42" s="62"/>
      <c r="N42" s="62"/>
      <c r="O42" s="62"/>
      <c r="P42" s="62"/>
      <c r="Q42" s="58"/>
    </row>
    <row r="43" spans="4:17" ht="20.45" customHeight="1">
      <c r="D43" s="29"/>
      <c r="E43" s="30"/>
      <c r="F43" s="31"/>
      <c r="G43" s="32"/>
      <c r="H43" s="62"/>
      <c r="I43" s="62"/>
      <c r="J43" s="62"/>
      <c r="K43" s="62"/>
      <c r="L43" s="62"/>
      <c r="M43" s="62"/>
      <c r="N43" s="62"/>
      <c r="O43" s="62"/>
      <c r="P43" s="62"/>
      <c r="Q43" s="58"/>
    </row>
    <row r="44" spans="4:17" ht="20.45" customHeight="1">
      <c r="D44" s="29"/>
      <c r="E44" s="30"/>
      <c r="F44" s="31"/>
      <c r="G44" s="32"/>
      <c r="H44" s="62"/>
      <c r="I44" s="62"/>
      <c r="J44" s="62"/>
      <c r="K44" s="62"/>
      <c r="L44" s="62"/>
      <c r="M44" s="62"/>
      <c r="N44" s="62"/>
      <c r="O44" s="62"/>
      <c r="P44" s="62"/>
      <c r="Q44" s="58"/>
    </row>
    <row r="45" spans="4:17" ht="20.45" customHeight="1">
      <c r="D45" s="29"/>
      <c r="E45" s="30"/>
      <c r="F45" s="31"/>
      <c r="G45" s="32"/>
      <c r="H45" s="62"/>
      <c r="I45" s="62"/>
      <c r="J45" s="62"/>
      <c r="K45" s="62"/>
      <c r="L45" s="62"/>
      <c r="M45" s="62"/>
      <c r="N45" s="62"/>
      <c r="O45" s="62"/>
      <c r="P45" s="62"/>
      <c r="Q45" s="58"/>
    </row>
    <row r="46" spans="4:17" ht="20.45" customHeight="1">
      <c r="D46" s="29"/>
      <c r="E46" s="30"/>
      <c r="F46" s="31"/>
      <c r="G46" s="32"/>
      <c r="H46" s="62"/>
      <c r="I46" s="62"/>
      <c r="J46" s="62"/>
      <c r="K46" s="62"/>
      <c r="L46" s="62"/>
      <c r="M46" s="62"/>
      <c r="N46" s="62"/>
      <c r="O46" s="62"/>
      <c r="P46" s="62"/>
      <c r="Q46" s="58"/>
    </row>
    <row r="47" spans="4:17" ht="20.45" customHeight="1">
      <c r="D47" s="29"/>
      <c r="E47" s="30"/>
      <c r="F47" s="31"/>
      <c r="G47" s="32"/>
      <c r="H47" s="62"/>
      <c r="I47" s="62"/>
      <c r="J47" s="62"/>
      <c r="K47" s="62"/>
      <c r="L47" s="62"/>
      <c r="M47" s="62"/>
      <c r="N47" s="62"/>
      <c r="O47" s="62"/>
      <c r="P47" s="62"/>
      <c r="Q47" s="58"/>
    </row>
    <row r="48" spans="4:17" ht="20.45" customHeight="1">
      <c r="D48" s="29"/>
      <c r="E48" s="30"/>
      <c r="F48" s="31"/>
      <c r="G48" s="32"/>
      <c r="H48" s="62"/>
      <c r="I48" s="62"/>
      <c r="J48" s="62"/>
      <c r="K48" s="62"/>
      <c r="L48" s="62"/>
      <c r="M48" s="62"/>
      <c r="N48" s="62"/>
      <c r="O48" s="62"/>
      <c r="P48" s="62"/>
      <c r="Q48" s="58"/>
    </row>
    <row r="49" spans="2:17" ht="20.45" customHeight="1">
      <c r="D49" s="29"/>
      <c r="E49" s="30"/>
      <c r="F49" s="31"/>
      <c r="G49" s="32"/>
      <c r="H49" s="62"/>
      <c r="I49" s="62"/>
      <c r="J49" s="62"/>
      <c r="K49" s="62"/>
      <c r="L49" s="62"/>
      <c r="M49" s="62"/>
      <c r="N49" s="62"/>
      <c r="O49" s="62"/>
      <c r="P49" s="62"/>
      <c r="Q49" s="58"/>
    </row>
    <row r="50" spans="2:17" ht="20.45" customHeight="1">
      <c r="D50" s="29"/>
      <c r="E50" s="30"/>
      <c r="F50" s="31"/>
      <c r="G50" s="32"/>
      <c r="H50" s="62"/>
      <c r="I50" s="62"/>
      <c r="J50" s="62"/>
      <c r="K50" s="62"/>
      <c r="L50" s="62"/>
      <c r="M50" s="62"/>
      <c r="N50" s="62"/>
      <c r="O50" s="62"/>
      <c r="P50" s="62"/>
      <c r="Q50" s="58"/>
    </row>
    <row r="51" spans="2:17" ht="20.45" customHeight="1">
      <c r="D51" s="29"/>
      <c r="E51" s="30"/>
      <c r="F51" s="31"/>
      <c r="G51" s="32"/>
      <c r="H51" s="62"/>
      <c r="I51" s="62"/>
      <c r="J51" s="62"/>
      <c r="K51" s="62"/>
      <c r="L51" s="62"/>
      <c r="M51" s="62"/>
      <c r="N51" s="62"/>
      <c r="O51" s="62"/>
      <c r="P51" s="62"/>
      <c r="Q51" s="58"/>
    </row>
    <row r="52" spans="2:17" ht="20.45" customHeight="1">
      <c r="D52" s="29"/>
      <c r="E52" s="30"/>
      <c r="F52" s="31"/>
      <c r="G52" s="32"/>
      <c r="H52" s="62"/>
      <c r="I52" s="62"/>
      <c r="J52" s="62"/>
      <c r="K52" s="62"/>
      <c r="L52" s="62"/>
      <c r="M52" s="62"/>
      <c r="N52" s="62"/>
      <c r="O52" s="62"/>
      <c r="P52" s="62"/>
      <c r="Q52" s="58"/>
    </row>
    <row r="53" spans="2:17" ht="20.45" customHeight="1">
      <c r="D53" s="29"/>
      <c r="E53" s="30"/>
      <c r="F53" s="31"/>
      <c r="G53" s="32"/>
      <c r="H53" s="62"/>
      <c r="I53" s="62"/>
      <c r="J53" s="62"/>
      <c r="K53" s="62"/>
      <c r="L53" s="62"/>
      <c r="M53" s="62"/>
      <c r="N53" s="62"/>
      <c r="O53" s="62"/>
      <c r="P53" s="62"/>
      <c r="Q53" s="58"/>
    </row>
    <row r="54" spans="2:17" ht="20.45" customHeight="1">
      <c r="D54" s="29"/>
      <c r="E54" s="30"/>
      <c r="F54" s="31"/>
      <c r="G54" s="32"/>
      <c r="H54" s="62"/>
      <c r="I54" s="62"/>
      <c r="J54" s="62"/>
      <c r="K54" s="62"/>
      <c r="L54" s="62"/>
      <c r="M54" s="62"/>
      <c r="N54" s="62"/>
      <c r="O54" s="62"/>
      <c r="P54" s="62"/>
      <c r="Q54" s="58"/>
    </row>
    <row r="55" spans="2:17" ht="20.45" customHeight="1">
      <c r="C55" s="23" t="s">
        <v>498</v>
      </c>
      <c r="D55" s="29" t="s">
        <v>438</v>
      </c>
      <c r="E55" s="30"/>
      <c r="F55" s="31"/>
      <c r="G55" s="32"/>
      <c r="H55" s="62"/>
      <c r="I55" s="62">
        <f>TRUNC(SUM(I30:I54))</f>
        <v>4230730</v>
      </c>
      <c r="J55" s="62"/>
      <c r="K55" s="62"/>
      <c r="L55" s="62">
        <f>TRUNC(SUM(L30:L54))</f>
        <v>0</v>
      </c>
      <c r="M55" s="62"/>
      <c r="N55" s="62">
        <f>TRUNC(SUM(N30:N54))</f>
        <v>0</v>
      </c>
      <c r="O55" s="62" t="str">
        <f>IF((H55+K55+M55)=0, "", (H55+K55+M55))</f>
        <v/>
      </c>
      <c r="P55" s="62">
        <f>TRUNC(SUM(P30:P54))</f>
        <v>4230730</v>
      </c>
      <c r="Q55" s="58"/>
    </row>
    <row r="56" spans="2:17" ht="20.45" customHeight="1">
      <c r="B56" s="23" t="s">
        <v>404</v>
      </c>
      <c r="D56" s="111" t="s">
        <v>497</v>
      </c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3"/>
    </row>
    <row r="57" spans="2:17" ht="20.45" customHeight="1">
      <c r="B57" s="23" t="s">
        <v>458</v>
      </c>
      <c r="D57" s="29" t="s">
        <v>176</v>
      </c>
      <c r="E57" s="30"/>
      <c r="F57" s="31" t="s">
        <v>325</v>
      </c>
      <c r="G57" s="32">
        <v>1</v>
      </c>
      <c r="H57" s="62">
        <f>내역서!I29</f>
        <v>8471642</v>
      </c>
      <c r="I57" s="62">
        <f>G57*H57</f>
        <v>8471642</v>
      </c>
      <c r="J57" s="62"/>
      <c r="K57" s="62">
        <f>내역서!L29</f>
        <v>9813632</v>
      </c>
      <c r="L57" s="62">
        <f>G57*K57</f>
        <v>9813632</v>
      </c>
      <c r="M57" s="62">
        <f>내역서!N29</f>
        <v>0</v>
      </c>
      <c r="N57" s="62">
        <f>G57*M57</f>
        <v>0</v>
      </c>
      <c r="O57" s="62">
        <f>IF((H57+K57+M57)=0, "", (H57+K57+M57))</f>
        <v>18285274</v>
      </c>
      <c r="P57" s="62">
        <f>SUM(I57,L57,N57)</f>
        <v>18285274</v>
      </c>
      <c r="Q57" s="58"/>
    </row>
    <row r="58" spans="2:17" ht="20.45" customHeight="1">
      <c r="B58" s="23" t="s">
        <v>463</v>
      </c>
      <c r="D58" s="29" t="s">
        <v>177</v>
      </c>
      <c r="E58" s="30"/>
      <c r="F58" s="31" t="s">
        <v>325</v>
      </c>
      <c r="G58" s="32">
        <v>1</v>
      </c>
      <c r="H58" s="62">
        <f>내역서!I81</f>
        <v>1577393</v>
      </c>
      <c r="I58" s="62">
        <f>G58*H58</f>
        <v>1577393</v>
      </c>
      <c r="J58" s="62"/>
      <c r="K58" s="62">
        <f>내역서!L81</f>
        <v>19127248</v>
      </c>
      <c r="L58" s="62">
        <f>G58*K58</f>
        <v>19127248</v>
      </c>
      <c r="M58" s="62">
        <f>내역서!N81</f>
        <v>0</v>
      </c>
      <c r="N58" s="62">
        <f>G58*M58</f>
        <v>0</v>
      </c>
      <c r="O58" s="62">
        <f>IF((H58+K58+M58)=0, "", (H58+K58+M58))</f>
        <v>20704641</v>
      </c>
      <c r="P58" s="62">
        <f>SUM(I58,L58,N58)</f>
        <v>20704641</v>
      </c>
      <c r="Q58" s="58"/>
    </row>
    <row r="59" spans="2:17" ht="20.45" customHeight="1">
      <c r="B59" s="23" t="s">
        <v>470</v>
      </c>
      <c r="D59" s="29" t="s">
        <v>178</v>
      </c>
      <c r="E59" s="30"/>
      <c r="F59" s="31" t="s">
        <v>325</v>
      </c>
      <c r="G59" s="32">
        <v>1</v>
      </c>
      <c r="H59" s="62">
        <f>내역서!I107</f>
        <v>1624776</v>
      </c>
      <c r="I59" s="62">
        <f>G59*H59</f>
        <v>1624776</v>
      </c>
      <c r="J59" s="62"/>
      <c r="K59" s="62">
        <f>내역서!L107</f>
        <v>11682095</v>
      </c>
      <c r="L59" s="62">
        <f>G59*K59</f>
        <v>11682095</v>
      </c>
      <c r="M59" s="62">
        <f>내역서!N107</f>
        <v>0</v>
      </c>
      <c r="N59" s="62">
        <f>G59*M59</f>
        <v>0</v>
      </c>
      <c r="O59" s="62">
        <f>IF((H59+K59+M59)=0, "", (H59+K59+M59))</f>
        <v>13306871</v>
      </c>
      <c r="P59" s="62">
        <f>SUM(I59,L59,N59)</f>
        <v>13306871</v>
      </c>
      <c r="Q59" s="58"/>
    </row>
    <row r="60" spans="2:17" ht="20.45" customHeight="1">
      <c r="D60" s="29"/>
      <c r="E60" s="30"/>
      <c r="F60" s="31"/>
      <c r="G60" s="32"/>
      <c r="H60" s="62"/>
      <c r="I60" s="62"/>
      <c r="J60" s="62"/>
      <c r="K60" s="62"/>
      <c r="L60" s="62"/>
      <c r="M60" s="62"/>
      <c r="N60" s="62"/>
      <c r="O60" s="62"/>
      <c r="P60" s="62"/>
      <c r="Q60" s="58"/>
    </row>
    <row r="61" spans="2:17" ht="20.45" customHeight="1">
      <c r="D61" s="29"/>
      <c r="E61" s="30"/>
      <c r="F61" s="31"/>
      <c r="G61" s="32"/>
      <c r="H61" s="62"/>
      <c r="I61" s="62"/>
      <c r="J61" s="62"/>
      <c r="K61" s="62"/>
      <c r="L61" s="62"/>
      <c r="M61" s="62"/>
      <c r="N61" s="62"/>
      <c r="O61" s="62"/>
      <c r="P61" s="62"/>
      <c r="Q61" s="58"/>
    </row>
    <row r="62" spans="2:17" ht="20.45" customHeight="1">
      <c r="D62" s="29"/>
      <c r="E62" s="30"/>
      <c r="F62" s="31"/>
      <c r="G62" s="32"/>
      <c r="H62" s="62"/>
      <c r="I62" s="62"/>
      <c r="J62" s="62"/>
      <c r="K62" s="62"/>
      <c r="L62" s="62"/>
      <c r="M62" s="62"/>
      <c r="N62" s="62"/>
      <c r="O62" s="62"/>
      <c r="P62" s="62"/>
      <c r="Q62" s="58"/>
    </row>
    <row r="63" spans="2:17" ht="20.45" customHeight="1">
      <c r="D63" s="29"/>
      <c r="E63" s="30"/>
      <c r="F63" s="31"/>
      <c r="G63" s="32"/>
      <c r="H63" s="62"/>
      <c r="I63" s="62"/>
      <c r="J63" s="62"/>
      <c r="K63" s="62"/>
      <c r="L63" s="62"/>
      <c r="M63" s="62"/>
      <c r="N63" s="62"/>
      <c r="O63" s="62"/>
      <c r="P63" s="62"/>
      <c r="Q63" s="58"/>
    </row>
    <row r="64" spans="2:17" ht="20.45" customHeight="1">
      <c r="D64" s="29"/>
      <c r="E64" s="30"/>
      <c r="F64" s="31"/>
      <c r="G64" s="32"/>
      <c r="H64" s="62"/>
      <c r="I64" s="62"/>
      <c r="J64" s="62"/>
      <c r="K64" s="62"/>
      <c r="L64" s="62"/>
      <c r="M64" s="62"/>
      <c r="N64" s="62"/>
      <c r="O64" s="62"/>
      <c r="P64" s="62"/>
      <c r="Q64" s="58"/>
    </row>
    <row r="65" spans="4:17" ht="20.45" customHeight="1">
      <c r="D65" s="29"/>
      <c r="E65" s="30"/>
      <c r="F65" s="31"/>
      <c r="G65" s="32"/>
      <c r="H65" s="62"/>
      <c r="I65" s="62"/>
      <c r="J65" s="62"/>
      <c r="K65" s="62"/>
      <c r="L65" s="62"/>
      <c r="M65" s="62"/>
      <c r="N65" s="62"/>
      <c r="O65" s="62"/>
      <c r="P65" s="62"/>
      <c r="Q65" s="58"/>
    </row>
    <row r="66" spans="4:17" ht="20.45" customHeight="1">
      <c r="D66" s="29"/>
      <c r="E66" s="30"/>
      <c r="F66" s="31"/>
      <c r="G66" s="32"/>
      <c r="H66" s="62"/>
      <c r="I66" s="62"/>
      <c r="J66" s="62"/>
      <c r="K66" s="62"/>
      <c r="L66" s="62"/>
      <c r="M66" s="62"/>
      <c r="N66" s="62"/>
      <c r="O66" s="62"/>
      <c r="P66" s="62"/>
      <c r="Q66" s="58"/>
    </row>
    <row r="67" spans="4:17" ht="20.45" customHeight="1">
      <c r="D67" s="29"/>
      <c r="E67" s="30"/>
      <c r="F67" s="31"/>
      <c r="G67" s="32"/>
      <c r="H67" s="62"/>
      <c r="I67" s="62"/>
      <c r="J67" s="62"/>
      <c r="K67" s="62"/>
      <c r="L67" s="62"/>
      <c r="M67" s="62"/>
      <c r="N67" s="62"/>
      <c r="O67" s="62"/>
      <c r="P67" s="62"/>
      <c r="Q67" s="58"/>
    </row>
    <row r="68" spans="4:17" ht="20.45" customHeight="1">
      <c r="D68" s="29"/>
      <c r="E68" s="30"/>
      <c r="F68" s="31"/>
      <c r="G68" s="32"/>
      <c r="H68" s="62"/>
      <c r="I68" s="62"/>
      <c r="J68" s="62"/>
      <c r="K68" s="62"/>
      <c r="L68" s="62"/>
      <c r="M68" s="62"/>
      <c r="N68" s="62"/>
      <c r="O68" s="62"/>
      <c r="P68" s="62"/>
      <c r="Q68" s="58"/>
    </row>
    <row r="69" spans="4:17" ht="20.45" customHeight="1">
      <c r="D69" s="29"/>
      <c r="E69" s="30"/>
      <c r="F69" s="31"/>
      <c r="G69" s="32"/>
      <c r="H69" s="62"/>
      <c r="I69" s="62"/>
      <c r="J69" s="62"/>
      <c r="K69" s="62"/>
      <c r="L69" s="62"/>
      <c r="M69" s="62"/>
      <c r="N69" s="62"/>
      <c r="O69" s="62"/>
      <c r="P69" s="62"/>
      <c r="Q69" s="58"/>
    </row>
    <row r="70" spans="4:17" ht="20.45" customHeight="1">
      <c r="D70" s="29"/>
      <c r="E70" s="30"/>
      <c r="F70" s="31"/>
      <c r="G70" s="32"/>
      <c r="H70" s="62"/>
      <c r="I70" s="62"/>
      <c r="J70" s="62"/>
      <c r="K70" s="62"/>
      <c r="L70" s="62"/>
      <c r="M70" s="62"/>
      <c r="N70" s="62"/>
      <c r="O70" s="62"/>
      <c r="P70" s="62"/>
      <c r="Q70" s="58"/>
    </row>
    <row r="71" spans="4:17" ht="20.45" customHeight="1">
      <c r="D71" s="29"/>
      <c r="E71" s="30"/>
      <c r="F71" s="31"/>
      <c r="G71" s="32"/>
      <c r="H71" s="62"/>
      <c r="I71" s="62"/>
      <c r="J71" s="62"/>
      <c r="K71" s="62"/>
      <c r="L71" s="62"/>
      <c r="M71" s="62"/>
      <c r="N71" s="62"/>
      <c r="O71" s="62"/>
      <c r="P71" s="62"/>
      <c r="Q71" s="58"/>
    </row>
    <row r="72" spans="4:17" ht="20.45" customHeight="1">
      <c r="D72" s="29"/>
      <c r="E72" s="30"/>
      <c r="F72" s="31"/>
      <c r="G72" s="32"/>
      <c r="H72" s="62"/>
      <c r="I72" s="62"/>
      <c r="J72" s="62"/>
      <c r="K72" s="62"/>
      <c r="L72" s="62"/>
      <c r="M72" s="62"/>
      <c r="N72" s="62"/>
      <c r="O72" s="62"/>
      <c r="P72" s="62"/>
      <c r="Q72" s="58"/>
    </row>
    <row r="73" spans="4:17" ht="20.45" customHeight="1">
      <c r="D73" s="29"/>
      <c r="E73" s="30"/>
      <c r="F73" s="31"/>
      <c r="G73" s="32"/>
      <c r="H73" s="62"/>
      <c r="I73" s="62"/>
      <c r="J73" s="62"/>
      <c r="K73" s="62"/>
      <c r="L73" s="62"/>
      <c r="M73" s="62"/>
      <c r="N73" s="62"/>
      <c r="O73" s="62"/>
      <c r="P73" s="62"/>
      <c r="Q73" s="58"/>
    </row>
    <row r="74" spans="4:17" ht="20.45" customHeight="1">
      <c r="D74" s="29"/>
      <c r="E74" s="30"/>
      <c r="F74" s="31"/>
      <c r="G74" s="32"/>
      <c r="H74" s="62"/>
      <c r="I74" s="62"/>
      <c r="J74" s="62"/>
      <c r="K74" s="62"/>
      <c r="L74" s="62"/>
      <c r="M74" s="62"/>
      <c r="N74" s="62"/>
      <c r="O74" s="62"/>
      <c r="P74" s="62"/>
      <c r="Q74" s="58"/>
    </row>
    <row r="75" spans="4:17" ht="20.45" customHeight="1">
      <c r="D75" s="29"/>
      <c r="E75" s="30"/>
      <c r="F75" s="31"/>
      <c r="G75" s="32"/>
      <c r="H75" s="62"/>
      <c r="I75" s="62"/>
      <c r="J75" s="62"/>
      <c r="K75" s="62"/>
      <c r="L75" s="62"/>
      <c r="M75" s="62"/>
      <c r="N75" s="62"/>
      <c r="O75" s="62"/>
      <c r="P75" s="62"/>
      <c r="Q75" s="58"/>
    </row>
    <row r="76" spans="4:17" ht="20.45" customHeight="1">
      <c r="D76" s="29"/>
      <c r="E76" s="30"/>
      <c r="F76" s="31"/>
      <c r="G76" s="32"/>
      <c r="H76" s="62"/>
      <c r="I76" s="62"/>
      <c r="J76" s="62"/>
      <c r="K76" s="62"/>
      <c r="L76" s="62"/>
      <c r="M76" s="62"/>
      <c r="N76" s="62"/>
      <c r="O76" s="62"/>
      <c r="P76" s="62"/>
      <c r="Q76" s="58"/>
    </row>
    <row r="77" spans="4:17" ht="20.45" customHeight="1">
      <c r="D77" s="29"/>
      <c r="E77" s="30"/>
      <c r="F77" s="31"/>
      <c r="G77" s="32"/>
      <c r="H77" s="62"/>
      <c r="I77" s="62"/>
      <c r="J77" s="62"/>
      <c r="K77" s="62"/>
      <c r="L77" s="62"/>
      <c r="M77" s="62"/>
      <c r="N77" s="62"/>
      <c r="O77" s="62"/>
      <c r="P77" s="62"/>
      <c r="Q77" s="58"/>
    </row>
    <row r="78" spans="4:17" ht="20.45" customHeight="1">
      <c r="D78" s="29"/>
      <c r="E78" s="30"/>
      <c r="F78" s="31"/>
      <c r="G78" s="32"/>
      <c r="H78" s="62"/>
      <c r="I78" s="62"/>
      <c r="J78" s="62"/>
      <c r="K78" s="62"/>
      <c r="L78" s="62"/>
      <c r="M78" s="62"/>
      <c r="N78" s="62"/>
      <c r="O78" s="62"/>
      <c r="P78" s="62"/>
      <c r="Q78" s="58"/>
    </row>
    <row r="79" spans="4:17" ht="20.45" customHeight="1">
      <c r="D79" s="29"/>
      <c r="E79" s="30"/>
      <c r="F79" s="31"/>
      <c r="G79" s="32"/>
      <c r="H79" s="62"/>
      <c r="I79" s="62"/>
      <c r="J79" s="62"/>
      <c r="K79" s="62"/>
      <c r="L79" s="62"/>
      <c r="M79" s="62"/>
      <c r="N79" s="62"/>
      <c r="O79" s="62"/>
      <c r="P79" s="62"/>
      <c r="Q79" s="58"/>
    </row>
    <row r="80" spans="4:17" ht="20.45" customHeight="1">
      <c r="D80" s="29"/>
      <c r="E80" s="30"/>
      <c r="F80" s="31"/>
      <c r="G80" s="32"/>
      <c r="H80" s="62"/>
      <c r="I80" s="62"/>
      <c r="J80" s="62"/>
      <c r="K80" s="62"/>
      <c r="L80" s="62"/>
      <c r="M80" s="62"/>
      <c r="N80" s="62"/>
      <c r="O80" s="62"/>
      <c r="P80" s="62"/>
      <c r="Q80" s="58"/>
    </row>
    <row r="81" spans="2:17" ht="20.45" customHeight="1">
      <c r="B81" s="23" t="s">
        <v>496</v>
      </c>
      <c r="C81" s="23" t="s">
        <v>498</v>
      </c>
      <c r="D81" s="29" t="s">
        <v>438</v>
      </c>
      <c r="E81" s="30"/>
      <c r="F81" s="31"/>
      <c r="G81" s="32"/>
      <c r="H81" s="62"/>
      <c r="I81" s="62">
        <f>TRUNC(SUM(I56:I80))</f>
        <v>11673811</v>
      </c>
      <c r="J81" s="62"/>
      <c r="K81" s="62"/>
      <c r="L81" s="62">
        <f>TRUNC(SUM(L56:L80))</f>
        <v>40622975</v>
      </c>
      <c r="M81" s="62"/>
      <c r="N81" s="62">
        <f>TRUNC(SUM(N56:N80))</f>
        <v>0</v>
      </c>
      <c r="O81" s="62" t="str">
        <f>IF((H81+K81+M81)=0, "", (H81+K81+M81))</f>
        <v/>
      </c>
      <c r="P81" s="62">
        <f>TRUNC(SUM(P56:P80))</f>
        <v>52296786</v>
      </c>
      <c r="Q81" s="58"/>
    </row>
    <row r="82" spans="2:17" ht="20.45" customHeight="1">
      <c r="B82" s="23" t="s">
        <v>404</v>
      </c>
      <c r="D82" s="111" t="s">
        <v>500</v>
      </c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3"/>
    </row>
    <row r="83" spans="2:17" ht="20.45" customHeight="1">
      <c r="B83" s="23" t="s">
        <v>492</v>
      </c>
      <c r="D83" s="29" t="s">
        <v>179</v>
      </c>
      <c r="E83" s="30"/>
      <c r="F83" s="31" t="s">
        <v>325</v>
      </c>
      <c r="G83" s="32">
        <v>1</v>
      </c>
      <c r="H83" s="62">
        <f>내역서!I133</f>
        <v>4230730</v>
      </c>
      <c r="I83" s="62">
        <f>G83*H83</f>
        <v>4230730</v>
      </c>
      <c r="J83" s="62"/>
      <c r="K83" s="62">
        <f>내역서!L133</f>
        <v>0</v>
      </c>
      <c r="L83" s="62">
        <f>G83*K83</f>
        <v>0</v>
      </c>
      <c r="M83" s="62">
        <f>내역서!N133</f>
        <v>0</v>
      </c>
      <c r="N83" s="62">
        <f>G83*M83</f>
        <v>0</v>
      </c>
      <c r="O83" s="62">
        <f>IF((H83+K83+M83)=0, "", (H83+K83+M83))</f>
        <v>4230730</v>
      </c>
      <c r="P83" s="62">
        <f>SUM(I83,L83,N83)</f>
        <v>4230730</v>
      </c>
      <c r="Q83" s="58"/>
    </row>
    <row r="84" spans="2:17" ht="20.45" customHeight="1">
      <c r="D84" s="29"/>
      <c r="E84" s="30"/>
      <c r="F84" s="31"/>
      <c r="G84" s="32"/>
      <c r="H84" s="62"/>
      <c r="I84" s="62"/>
      <c r="J84" s="62"/>
      <c r="K84" s="62"/>
      <c r="L84" s="62"/>
      <c r="M84" s="62"/>
      <c r="N84" s="62"/>
      <c r="O84" s="62"/>
      <c r="P84" s="62"/>
      <c r="Q84" s="58"/>
    </row>
    <row r="85" spans="2:17" ht="20.45" customHeight="1">
      <c r="D85" s="29"/>
      <c r="E85" s="30"/>
      <c r="F85" s="31"/>
      <c r="G85" s="32"/>
      <c r="H85" s="62"/>
      <c r="I85" s="62"/>
      <c r="J85" s="62"/>
      <c r="K85" s="62"/>
      <c r="L85" s="62"/>
      <c r="M85" s="62"/>
      <c r="N85" s="62"/>
      <c r="O85" s="62"/>
      <c r="P85" s="62"/>
      <c r="Q85" s="58"/>
    </row>
    <row r="86" spans="2:17" ht="20.45" customHeight="1">
      <c r="D86" s="29"/>
      <c r="E86" s="30"/>
      <c r="F86" s="31"/>
      <c r="G86" s="32"/>
      <c r="H86" s="62"/>
      <c r="I86" s="62"/>
      <c r="J86" s="62"/>
      <c r="K86" s="62"/>
      <c r="L86" s="62"/>
      <c r="M86" s="62"/>
      <c r="N86" s="62"/>
      <c r="O86" s="62"/>
      <c r="P86" s="62"/>
      <c r="Q86" s="58"/>
    </row>
    <row r="87" spans="2:17" ht="20.45" customHeight="1">
      <c r="D87" s="29"/>
      <c r="E87" s="30"/>
      <c r="F87" s="31"/>
      <c r="G87" s="32"/>
      <c r="H87" s="62"/>
      <c r="I87" s="62"/>
      <c r="J87" s="62"/>
      <c r="K87" s="62"/>
      <c r="L87" s="62"/>
      <c r="M87" s="62"/>
      <c r="N87" s="62"/>
      <c r="O87" s="62"/>
      <c r="P87" s="62"/>
      <c r="Q87" s="58"/>
    </row>
    <row r="88" spans="2:17" ht="20.45" customHeight="1">
      <c r="D88" s="29"/>
      <c r="E88" s="30"/>
      <c r="F88" s="31"/>
      <c r="G88" s="32"/>
      <c r="H88" s="62"/>
      <c r="I88" s="62"/>
      <c r="J88" s="62"/>
      <c r="K88" s="62"/>
      <c r="L88" s="62"/>
      <c r="M88" s="62"/>
      <c r="N88" s="62"/>
      <c r="O88" s="62"/>
      <c r="P88" s="62"/>
      <c r="Q88" s="58"/>
    </row>
    <row r="89" spans="2:17" ht="20.45" customHeight="1">
      <c r="D89" s="29"/>
      <c r="E89" s="30"/>
      <c r="F89" s="31"/>
      <c r="G89" s="32"/>
      <c r="H89" s="62"/>
      <c r="I89" s="62"/>
      <c r="J89" s="62"/>
      <c r="K89" s="62"/>
      <c r="L89" s="62"/>
      <c r="M89" s="62"/>
      <c r="N89" s="62"/>
      <c r="O89" s="62"/>
      <c r="P89" s="62"/>
      <c r="Q89" s="58"/>
    </row>
    <row r="90" spans="2:17" ht="20.45" customHeight="1">
      <c r="D90" s="29"/>
      <c r="E90" s="30"/>
      <c r="F90" s="31"/>
      <c r="G90" s="32"/>
      <c r="H90" s="62"/>
      <c r="I90" s="62"/>
      <c r="J90" s="62"/>
      <c r="K90" s="62"/>
      <c r="L90" s="62"/>
      <c r="M90" s="62"/>
      <c r="N90" s="62"/>
      <c r="O90" s="62"/>
      <c r="P90" s="62"/>
      <c r="Q90" s="58"/>
    </row>
    <row r="91" spans="2:17" ht="20.45" customHeight="1">
      <c r="D91" s="29"/>
      <c r="E91" s="30"/>
      <c r="F91" s="31"/>
      <c r="G91" s="32"/>
      <c r="H91" s="62"/>
      <c r="I91" s="62"/>
      <c r="J91" s="62"/>
      <c r="K91" s="62"/>
      <c r="L91" s="62"/>
      <c r="M91" s="62"/>
      <c r="N91" s="62"/>
      <c r="O91" s="62"/>
      <c r="P91" s="62"/>
      <c r="Q91" s="58"/>
    </row>
    <row r="92" spans="2:17" ht="20.45" customHeight="1">
      <c r="D92" s="29"/>
      <c r="E92" s="30"/>
      <c r="F92" s="31"/>
      <c r="G92" s="32"/>
      <c r="H92" s="62"/>
      <c r="I92" s="62"/>
      <c r="J92" s="62"/>
      <c r="K92" s="62"/>
      <c r="L92" s="62"/>
      <c r="M92" s="62"/>
      <c r="N92" s="62"/>
      <c r="O92" s="62"/>
      <c r="P92" s="62"/>
      <c r="Q92" s="58"/>
    </row>
    <row r="93" spans="2:17" ht="20.45" customHeight="1">
      <c r="D93" s="29"/>
      <c r="E93" s="30"/>
      <c r="F93" s="31"/>
      <c r="G93" s="32"/>
      <c r="H93" s="62"/>
      <c r="I93" s="62"/>
      <c r="J93" s="62"/>
      <c r="K93" s="62"/>
      <c r="L93" s="62"/>
      <c r="M93" s="62"/>
      <c r="N93" s="62"/>
      <c r="O93" s="62"/>
      <c r="P93" s="62"/>
      <c r="Q93" s="58"/>
    </row>
    <row r="94" spans="2:17" ht="20.45" customHeight="1">
      <c r="D94" s="29"/>
      <c r="E94" s="30"/>
      <c r="F94" s="31"/>
      <c r="G94" s="32"/>
      <c r="H94" s="62"/>
      <c r="I94" s="62"/>
      <c r="J94" s="62"/>
      <c r="K94" s="62"/>
      <c r="L94" s="62"/>
      <c r="M94" s="62"/>
      <c r="N94" s="62"/>
      <c r="O94" s="62"/>
      <c r="P94" s="62"/>
      <c r="Q94" s="58"/>
    </row>
    <row r="95" spans="2:17" ht="20.45" customHeight="1">
      <c r="D95" s="29"/>
      <c r="E95" s="30"/>
      <c r="F95" s="31"/>
      <c r="G95" s="32"/>
      <c r="H95" s="62"/>
      <c r="I95" s="62"/>
      <c r="J95" s="62"/>
      <c r="K95" s="62"/>
      <c r="L95" s="62"/>
      <c r="M95" s="62"/>
      <c r="N95" s="62"/>
      <c r="O95" s="62"/>
      <c r="P95" s="62"/>
      <c r="Q95" s="58"/>
    </row>
    <row r="96" spans="2:17" ht="20.45" customHeight="1">
      <c r="D96" s="29"/>
      <c r="E96" s="30"/>
      <c r="F96" s="31"/>
      <c r="G96" s="32"/>
      <c r="H96" s="62"/>
      <c r="I96" s="62"/>
      <c r="J96" s="62"/>
      <c r="K96" s="62"/>
      <c r="L96" s="62"/>
      <c r="M96" s="62"/>
      <c r="N96" s="62"/>
      <c r="O96" s="62"/>
      <c r="P96" s="62"/>
      <c r="Q96" s="58"/>
    </row>
    <row r="97" spans="2:17" ht="20.45" customHeight="1">
      <c r="D97" s="29"/>
      <c r="E97" s="30"/>
      <c r="F97" s="31"/>
      <c r="G97" s="32"/>
      <c r="H97" s="62"/>
      <c r="I97" s="62"/>
      <c r="J97" s="62"/>
      <c r="K97" s="62"/>
      <c r="L97" s="62"/>
      <c r="M97" s="62"/>
      <c r="N97" s="62"/>
      <c r="O97" s="62"/>
      <c r="P97" s="62"/>
      <c r="Q97" s="58"/>
    </row>
    <row r="98" spans="2:17" ht="20.45" customHeight="1">
      <c r="D98" s="29"/>
      <c r="E98" s="30"/>
      <c r="F98" s="31"/>
      <c r="G98" s="32"/>
      <c r="H98" s="62"/>
      <c r="I98" s="62"/>
      <c r="J98" s="62"/>
      <c r="K98" s="62"/>
      <c r="L98" s="62"/>
      <c r="M98" s="62"/>
      <c r="N98" s="62"/>
      <c r="O98" s="62"/>
      <c r="P98" s="62"/>
      <c r="Q98" s="58"/>
    </row>
    <row r="99" spans="2:17" ht="20.45" customHeight="1">
      <c r="D99" s="29"/>
      <c r="E99" s="30"/>
      <c r="F99" s="31"/>
      <c r="G99" s="32"/>
      <c r="H99" s="62"/>
      <c r="I99" s="62"/>
      <c r="J99" s="62"/>
      <c r="K99" s="62"/>
      <c r="L99" s="62"/>
      <c r="M99" s="62"/>
      <c r="N99" s="62"/>
      <c r="O99" s="62"/>
      <c r="P99" s="62"/>
      <c r="Q99" s="58"/>
    </row>
    <row r="100" spans="2:17" ht="20.45" customHeight="1">
      <c r="D100" s="29"/>
      <c r="E100" s="30"/>
      <c r="F100" s="31"/>
      <c r="G100" s="32"/>
      <c r="H100" s="62"/>
      <c r="I100" s="62"/>
      <c r="J100" s="62"/>
      <c r="K100" s="62"/>
      <c r="L100" s="62"/>
      <c r="M100" s="62"/>
      <c r="N100" s="62"/>
      <c r="O100" s="62"/>
      <c r="P100" s="62"/>
      <c r="Q100" s="58"/>
    </row>
    <row r="101" spans="2:17" ht="20.45" customHeight="1">
      <c r="D101" s="29"/>
      <c r="E101" s="30"/>
      <c r="F101" s="31"/>
      <c r="G101" s="32"/>
      <c r="H101" s="62"/>
      <c r="I101" s="62"/>
      <c r="J101" s="62"/>
      <c r="K101" s="62"/>
      <c r="L101" s="62"/>
      <c r="M101" s="62"/>
      <c r="N101" s="62"/>
      <c r="O101" s="62"/>
      <c r="P101" s="62"/>
      <c r="Q101" s="58"/>
    </row>
    <row r="102" spans="2:17" ht="20.45" customHeight="1">
      <c r="D102" s="29"/>
      <c r="E102" s="30"/>
      <c r="F102" s="31"/>
      <c r="G102" s="32"/>
      <c r="H102" s="62"/>
      <c r="I102" s="62"/>
      <c r="J102" s="62"/>
      <c r="K102" s="62"/>
      <c r="L102" s="62"/>
      <c r="M102" s="62"/>
      <c r="N102" s="62"/>
      <c r="O102" s="62"/>
      <c r="P102" s="62"/>
      <c r="Q102" s="58"/>
    </row>
    <row r="103" spans="2:17" ht="20.45" customHeight="1">
      <c r="D103" s="29"/>
      <c r="E103" s="30"/>
      <c r="F103" s="31"/>
      <c r="G103" s="32"/>
      <c r="H103" s="62"/>
      <c r="I103" s="62"/>
      <c r="J103" s="62"/>
      <c r="K103" s="62"/>
      <c r="L103" s="62"/>
      <c r="M103" s="62"/>
      <c r="N103" s="62"/>
      <c r="O103" s="62"/>
      <c r="P103" s="62"/>
      <c r="Q103" s="58"/>
    </row>
    <row r="104" spans="2:17" ht="20.45" customHeight="1">
      <c r="D104" s="29"/>
      <c r="E104" s="30"/>
      <c r="F104" s="31"/>
      <c r="G104" s="32"/>
      <c r="H104" s="62"/>
      <c r="I104" s="62"/>
      <c r="J104" s="62"/>
      <c r="K104" s="62"/>
      <c r="L104" s="62"/>
      <c r="M104" s="62"/>
      <c r="N104" s="62"/>
      <c r="O104" s="62"/>
      <c r="P104" s="62"/>
      <c r="Q104" s="58"/>
    </row>
    <row r="105" spans="2:17" ht="20.45" customHeight="1">
      <c r="D105" s="29"/>
      <c r="E105" s="30"/>
      <c r="F105" s="31"/>
      <c r="G105" s="32"/>
      <c r="H105" s="62"/>
      <c r="I105" s="62"/>
      <c r="J105" s="62"/>
      <c r="K105" s="62"/>
      <c r="L105" s="62"/>
      <c r="M105" s="62"/>
      <c r="N105" s="62"/>
      <c r="O105" s="62"/>
      <c r="P105" s="62"/>
      <c r="Q105" s="58"/>
    </row>
    <row r="106" spans="2:17" ht="20.45" customHeight="1">
      <c r="D106" s="29"/>
      <c r="E106" s="30"/>
      <c r="F106" s="31"/>
      <c r="G106" s="32"/>
      <c r="H106" s="62"/>
      <c r="I106" s="62"/>
      <c r="J106" s="62"/>
      <c r="K106" s="62"/>
      <c r="L106" s="62"/>
      <c r="M106" s="62"/>
      <c r="N106" s="62"/>
      <c r="O106" s="62"/>
      <c r="P106" s="62"/>
      <c r="Q106" s="58"/>
    </row>
    <row r="107" spans="2:17" ht="20.45" customHeight="1">
      <c r="B107" s="23" t="s">
        <v>499</v>
      </c>
      <c r="C107" s="23" t="s">
        <v>498</v>
      </c>
      <c r="D107" s="29" t="s">
        <v>438</v>
      </c>
      <c r="E107" s="30"/>
      <c r="F107" s="31"/>
      <c r="G107" s="32"/>
      <c r="H107" s="62"/>
      <c r="I107" s="62">
        <f>TRUNC(SUM(I82:I106))</f>
        <v>4230730</v>
      </c>
      <c r="J107" s="62"/>
      <c r="K107" s="62"/>
      <c r="L107" s="62">
        <f>TRUNC(SUM(L82:L106))</f>
        <v>0</v>
      </c>
      <c r="M107" s="62"/>
      <c r="N107" s="62">
        <f>TRUNC(SUM(N82:N106))</f>
        <v>0</v>
      </c>
      <c r="O107" s="62" t="str">
        <f>IF((H107+K107+M107)=0, "", (H107+K107+M107))</f>
        <v/>
      </c>
      <c r="P107" s="62">
        <f>TRUNC(SUM(P82:P106))</f>
        <v>4230730</v>
      </c>
      <c r="Q107" s="58"/>
    </row>
  </sheetData>
  <mergeCells count="17">
    <mergeCell ref="D4:Q4"/>
    <mergeCell ref="D30:Q30"/>
    <mergeCell ref="D56:Q56"/>
    <mergeCell ref="D82:Q8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D2:D3"/>
    <mergeCell ref="J2:L2"/>
    <mergeCell ref="M2:N2"/>
    <mergeCell ref="O2:P2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133"/>
  <sheetViews>
    <sheetView topLeftCell="D1" workbookViewId="0">
      <pane ySplit="3" topLeftCell="A121" activePane="bottomLeft" state="frozen"/>
      <selection activeCell="D1" sqref="D1"/>
      <selection pane="bottomLeft" activeCell="L107" sqref="L107"/>
    </sheetView>
  </sheetViews>
  <sheetFormatPr defaultRowHeight="23.1" customHeight="1"/>
  <cols>
    <col min="1" max="1" width="5.109375" style="24" hidden="1" customWidth="1"/>
    <col min="2" max="2" width="8.44140625" style="23" hidden="1" customWidth="1"/>
    <col min="3" max="3" width="14.33203125" style="23" hidden="1" customWidth="1"/>
    <col min="4" max="4" width="24.33203125" style="23" customWidth="1"/>
    <col min="5" max="5" width="25.33203125" style="23" customWidth="1"/>
    <col min="6" max="6" width="4.21875" style="33" customWidth="1"/>
    <col min="7" max="7" width="8.77734375" style="22" customWidth="1"/>
    <col min="8" max="9" width="10.77734375" style="34" customWidth="1"/>
    <col min="10" max="10" width="10.77734375" style="34" hidden="1" customWidth="1"/>
    <col min="11" max="12" width="10.77734375" style="34" customWidth="1"/>
    <col min="13" max="14" width="8.77734375" style="34" customWidth="1"/>
    <col min="15" max="16" width="10.77734375" style="34" customWidth="1"/>
    <col min="17" max="17" width="10.33203125" style="23" customWidth="1"/>
    <col min="18" max="26" width="8.88671875" style="24"/>
    <col min="27" max="31" width="11.77734375" style="34" customWidth="1"/>
    <col min="32" max="16384" width="8.88671875" style="24"/>
  </cols>
  <sheetData>
    <row r="1" spans="1:31" ht="23.1" customHeight="1">
      <c r="B1" s="23" t="s">
        <v>495</v>
      </c>
      <c r="D1" s="116" t="s">
        <v>475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W1" s="115" t="s">
        <v>36</v>
      </c>
      <c r="X1" s="115"/>
      <c r="Y1" s="115"/>
      <c r="Z1" s="35"/>
      <c r="AA1" s="35" t="s">
        <v>96</v>
      </c>
      <c r="AB1" s="35"/>
      <c r="AC1" s="35"/>
      <c r="AD1" s="35"/>
      <c r="AE1" s="35"/>
    </row>
    <row r="2" spans="1:31" s="28" customFormat="1" ht="23.1" customHeight="1">
      <c r="A2" s="118" t="s">
        <v>33</v>
      </c>
      <c r="B2" s="106" t="s">
        <v>5</v>
      </c>
      <c r="C2" s="108" t="s">
        <v>4</v>
      </c>
      <c r="D2" s="107" t="s">
        <v>35</v>
      </c>
      <c r="E2" s="107" t="s">
        <v>97</v>
      </c>
      <c r="F2" s="109" t="s">
        <v>0</v>
      </c>
      <c r="G2" s="109" t="s">
        <v>1</v>
      </c>
      <c r="H2" s="110" t="s">
        <v>8</v>
      </c>
      <c r="I2" s="110"/>
      <c r="J2" s="110" t="s">
        <v>9</v>
      </c>
      <c r="K2" s="110"/>
      <c r="L2" s="110"/>
      <c r="M2" s="110" t="s">
        <v>10</v>
      </c>
      <c r="N2" s="110"/>
      <c r="O2" s="110" t="s">
        <v>95</v>
      </c>
      <c r="P2" s="110"/>
      <c r="Q2" s="107" t="s">
        <v>13</v>
      </c>
      <c r="W2" s="28" t="s">
        <v>98</v>
      </c>
      <c r="X2" s="28" t="s">
        <v>99</v>
      </c>
      <c r="Y2" s="28" t="s">
        <v>100</v>
      </c>
      <c r="Z2" s="28" t="s">
        <v>101</v>
      </c>
      <c r="AA2" s="36" t="s">
        <v>102</v>
      </c>
      <c r="AB2" s="36" t="s">
        <v>65</v>
      </c>
      <c r="AC2" s="36" t="s">
        <v>103</v>
      </c>
      <c r="AD2" s="36" t="s">
        <v>104</v>
      </c>
      <c r="AE2" s="36" t="s">
        <v>98</v>
      </c>
    </row>
    <row r="3" spans="1:31" s="28" customFormat="1" ht="23.1" customHeight="1">
      <c r="A3" s="118"/>
      <c r="B3" s="106"/>
      <c r="C3" s="108"/>
      <c r="D3" s="107"/>
      <c r="E3" s="107"/>
      <c r="F3" s="109"/>
      <c r="G3" s="109"/>
      <c r="H3" s="27" t="s">
        <v>22</v>
      </c>
      <c r="I3" s="27" t="s">
        <v>23</v>
      </c>
      <c r="J3" s="27" t="s">
        <v>1</v>
      </c>
      <c r="K3" s="27" t="s">
        <v>22</v>
      </c>
      <c r="L3" s="27" t="s">
        <v>23</v>
      </c>
      <c r="M3" s="27" t="s">
        <v>22</v>
      </c>
      <c r="N3" s="27" t="s">
        <v>23</v>
      </c>
      <c r="O3" s="27" t="s">
        <v>22</v>
      </c>
      <c r="P3" s="27" t="s">
        <v>23</v>
      </c>
      <c r="Q3" s="107"/>
      <c r="W3" s="24"/>
      <c r="X3" s="24"/>
      <c r="Y3" s="24"/>
      <c r="Z3" s="24"/>
      <c r="AA3" s="34"/>
      <c r="AB3" s="34"/>
      <c r="AC3" s="34"/>
      <c r="AD3" s="34">
        <f>IF(옵션!$C$11 =0, "1", 옵션!$C$11)</f>
        <v>1</v>
      </c>
      <c r="AE3" s="34">
        <f>IF(옵션!$C$12 =0, "1", 옵션!$C$12)</f>
        <v>1</v>
      </c>
    </row>
    <row r="4" spans="1:31" ht="23.1" customHeight="1">
      <c r="B4" s="23" t="s">
        <v>493</v>
      </c>
      <c r="D4" s="111" t="s">
        <v>472</v>
      </c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3"/>
    </row>
    <row r="5" spans="1:31" ht="23.1" customHeight="1">
      <c r="A5" s="24">
        <v>59750337010</v>
      </c>
      <c r="B5" s="23" t="s">
        <v>458</v>
      </c>
      <c r="C5" s="23" t="s">
        <v>185</v>
      </c>
      <c r="D5" s="29" t="s">
        <v>534</v>
      </c>
      <c r="E5" s="29" t="s">
        <v>535</v>
      </c>
      <c r="F5" s="63" t="s">
        <v>188</v>
      </c>
      <c r="G5" s="64">
        <v>26</v>
      </c>
      <c r="H5" s="62">
        <f>합산자재!H4</f>
        <v>3702</v>
      </c>
      <c r="I5" s="65">
        <f t="shared" ref="I5:I15" si="0">TRUNC(G5*H5)</f>
        <v>96252</v>
      </c>
      <c r="J5" s="62">
        <v>24</v>
      </c>
      <c r="K5" s="62">
        <f>합산자재!I4</f>
        <v>0</v>
      </c>
      <c r="L5" s="65">
        <f t="shared" ref="L5:L18" si="1">TRUNC(G5*K5)</f>
        <v>0</v>
      </c>
      <c r="M5" s="62">
        <f>합산자재!J4</f>
        <v>0</v>
      </c>
      <c r="N5" s="65">
        <f t="shared" ref="N5:N19" si="2">TRUNC(G5*M5)</f>
        <v>0</v>
      </c>
      <c r="O5" s="62">
        <f t="shared" ref="O5:O19" si="3">IF((H5+K5+M5)=0, "", (H5+K5+M5))</f>
        <v>3702</v>
      </c>
      <c r="P5" s="62">
        <f t="shared" ref="P5:P19" si="4">SUM(I5,L5,N5)</f>
        <v>96252</v>
      </c>
      <c r="Q5" s="58"/>
      <c r="AB5" s="34">
        <f>J5*H5</f>
        <v>88848</v>
      </c>
      <c r="AC5" s="34">
        <f>J5*H5</f>
        <v>88848</v>
      </c>
    </row>
    <row r="6" spans="1:31" ht="23.1" customHeight="1">
      <c r="A6" s="24" t="s">
        <v>373</v>
      </c>
      <c r="B6" s="23" t="s">
        <v>458</v>
      </c>
      <c r="C6" s="23" t="s">
        <v>274</v>
      </c>
      <c r="D6" s="58" t="s">
        <v>275</v>
      </c>
      <c r="E6" s="58" t="s">
        <v>276</v>
      </c>
      <c r="F6" s="63" t="s">
        <v>188</v>
      </c>
      <c r="G6" s="64">
        <v>96</v>
      </c>
      <c r="H6" s="62">
        <f>합산자재!H33</f>
        <v>7616</v>
      </c>
      <c r="I6" s="65">
        <f t="shared" si="0"/>
        <v>731136</v>
      </c>
      <c r="J6" s="62">
        <v>88</v>
      </c>
      <c r="K6" s="62">
        <f>합산자재!I33</f>
        <v>0</v>
      </c>
      <c r="L6" s="65">
        <f t="shared" si="1"/>
        <v>0</v>
      </c>
      <c r="M6" s="62">
        <f>합산자재!J33</f>
        <v>0</v>
      </c>
      <c r="N6" s="65">
        <f t="shared" si="2"/>
        <v>0</v>
      </c>
      <c r="O6" s="62">
        <f t="shared" si="3"/>
        <v>7616</v>
      </c>
      <c r="P6" s="62">
        <f t="shared" si="4"/>
        <v>731136</v>
      </c>
      <c r="Q6" s="58"/>
      <c r="AC6" s="34">
        <f>J6*H6</f>
        <v>670208</v>
      </c>
    </row>
    <row r="7" spans="1:31" ht="23.1" customHeight="1">
      <c r="A7" s="24" t="s">
        <v>374</v>
      </c>
      <c r="B7" s="23" t="s">
        <v>458</v>
      </c>
      <c r="C7" s="23" t="s">
        <v>278</v>
      </c>
      <c r="D7" s="58" t="s">
        <v>279</v>
      </c>
      <c r="E7" s="58" t="s">
        <v>280</v>
      </c>
      <c r="F7" s="63" t="s">
        <v>188</v>
      </c>
      <c r="G7" s="64">
        <v>369</v>
      </c>
      <c r="H7" s="62">
        <f>합산자재!H34</f>
        <v>18554</v>
      </c>
      <c r="I7" s="65">
        <f t="shared" si="0"/>
        <v>6846426</v>
      </c>
      <c r="J7" s="62">
        <v>352</v>
      </c>
      <c r="K7" s="62">
        <f>합산자재!I34</f>
        <v>0</v>
      </c>
      <c r="L7" s="65">
        <f t="shared" si="1"/>
        <v>0</v>
      </c>
      <c r="M7" s="62">
        <f>합산자재!J34</f>
        <v>0</v>
      </c>
      <c r="N7" s="65">
        <f t="shared" si="2"/>
        <v>0</v>
      </c>
      <c r="O7" s="62">
        <f t="shared" si="3"/>
        <v>18554</v>
      </c>
      <c r="P7" s="62">
        <f t="shared" si="4"/>
        <v>6846426</v>
      </c>
      <c r="Q7" s="58"/>
      <c r="AC7" s="34">
        <f>J7*H7</f>
        <v>6531008</v>
      </c>
    </row>
    <row r="8" spans="1:31" ht="23.1" customHeight="1">
      <c r="A8" s="24" t="s">
        <v>380</v>
      </c>
      <c r="B8" s="23" t="s">
        <v>458</v>
      </c>
      <c r="C8" s="23" t="s">
        <v>298</v>
      </c>
      <c r="D8" s="58" t="s">
        <v>299</v>
      </c>
      <c r="E8" s="58" t="s">
        <v>300</v>
      </c>
      <c r="F8" s="63" t="s">
        <v>301</v>
      </c>
      <c r="G8" s="64">
        <v>1</v>
      </c>
      <c r="H8" s="62">
        <f>합산자재!H40</f>
        <v>440300</v>
      </c>
      <c r="I8" s="65">
        <f t="shared" si="0"/>
        <v>440300</v>
      </c>
      <c r="J8" s="62">
        <v>1</v>
      </c>
      <c r="K8" s="62">
        <f>합산자재!I40</f>
        <v>0</v>
      </c>
      <c r="L8" s="65">
        <f t="shared" si="1"/>
        <v>0</v>
      </c>
      <c r="M8" s="62">
        <f>합산자재!J40</f>
        <v>0</v>
      </c>
      <c r="N8" s="65">
        <f t="shared" si="2"/>
        <v>0</v>
      </c>
      <c r="O8" s="62">
        <f t="shared" si="3"/>
        <v>440300</v>
      </c>
      <c r="P8" s="62">
        <f t="shared" si="4"/>
        <v>440300</v>
      </c>
      <c r="Q8" s="58"/>
    </row>
    <row r="9" spans="1:31" ht="23.1" customHeight="1">
      <c r="A9" s="24" t="s">
        <v>382</v>
      </c>
      <c r="B9" s="23" t="s">
        <v>458</v>
      </c>
      <c r="C9" s="23" t="s">
        <v>308</v>
      </c>
      <c r="D9" s="58" t="s">
        <v>309</v>
      </c>
      <c r="E9" s="58" t="s">
        <v>310</v>
      </c>
      <c r="F9" s="63" t="s">
        <v>202</v>
      </c>
      <c r="G9" s="64">
        <v>2</v>
      </c>
      <c r="H9" s="62">
        <f>합산자재!H42</f>
        <v>1403</v>
      </c>
      <c r="I9" s="65">
        <f t="shared" si="0"/>
        <v>2806</v>
      </c>
      <c r="J9" s="62">
        <v>2</v>
      </c>
      <c r="K9" s="62">
        <f>합산자재!I42</f>
        <v>0</v>
      </c>
      <c r="L9" s="65">
        <f t="shared" si="1"/>
        <v>0</v>
      </c>
      <c r="M9" s="62">
        <f>합산자재!J42</f>
        <v>0</v>
      </c>
      <c r="N9" s="65">
        <f t="shared" si="2"/>
        <v>0</v>
      </c>
      <c r="O9" s="62">
        <f t="shared" si="3"/>
        <v>1403</v>
      </c>
      <c r="P9" s="62">
        <f t="shared" si="4"/>
        <v>2806</v>
      </c>
      <c r="Q9" s="58"/>
    </row>
    <row r="10" spans="1:31" ht="23.1" customHeight="1">
      <c r="A10" s="24" t="s">
        <v>383</v>
      </c>
      <c r="B10" s="23" t="s">
        <v>458</v>
      </c>
      <c r="C10" s="23" t="s">
        <v>313</v>
      </c>
      <c r="D10" s="58" t="s">
        <v>309</v>
      </c>
      <c r="E10" s="58" t="s">
        <v>314</v>
      </c>
      <c r="F10" s="63" t="s">
        <v>202</v>
      </c>
      <c r="G10" s="64">
        <v>8</v>
      </c>
      <c r="H10" s="62">
        <f>합산자재!H43</f>
        <v>4860</v>
      </c>
      <c r="I10" s="65">
        <f t="shared" si="0"/>
        <v>38880</v>
      </c>
      <c r="J10" s="62">
        <v>8</v>
      </c>
      <c r="K10" s="62">
        <f>합산자재!I43</f>
        <v>0</v>
      </c>
      <c r="L10" s="65">
        <f t="shared" si="1"/>
        <v>0</v>
      </c>
      <c r="M10" s="62">
        <f>합산자재!J43</f>
        <v>0</v>
      </c>
      <c r="N10" s="65">
        <f t="shared" si="2"/>
        <v>0</v>
      </c>
      <c r="O10" s="62">
        <f t="shared" si="3"/>
        <v>4860</v>
      </c>
      <c r="P10" s="62">
        <f t="shared" si="4"/>
        <v>38880</v>
      </c>
      <c r="Q10" s="58"/>
    </row>
    <row r="11" spans="1:31" ht="23.1" customHeight="1">
      <c r="A11" s="24">
        <v>56950900308</v>
      </c>
      <c r="B11" s="23" t="s">
        <v>458</v>
      </c>
      <c r="C11" s="23" t="s">
        <v>418</v>
      </c>
      <c r="D11" s="58" t="s">
        <v>412</v>
      </c>
      <c r="E11" s="58" t="s">
        <v>420</v>
      </c>
      <c r="F11" s="63" t="s">
        <v>414</v>
      </c>
      <c r="G11" s="64">
        <v>13</v>
      </c>
      <c r="H11" s="62">
        <f>일대목차!I6</f>
        <v>2178</v>
      </c>
      <c r="I11" s="65">
        <f t="shared" si="0"/>
        <v>28314</v>
      </c>
      <c r="J11" s="62">
        <v>13</v>
      </c>
      <c r="K11" s="62">
        <f>일대목차!L6</f>
        <v>5680</v>
      </c>
      <c r="L11" s="65">
        <f t="shared" si="1"/>
        <v>73840</v>
      </c>
      <c r="M11" s="62">
        <f>일대목차!N6</f>
        <v>0</v>
      </c>
      <c r="N11" s="65">
        <f t="shared" si="2"/>
        <v>0</v>
      </c>
      <c r="O11" s="62">
        <f t="shared" si="3"/>
        <v>7858</v>
      </c>
      <c r="P11" s="62">
        <f t="shared" si="4"/>
        <v>102154</v>
      </c>
      <c r="Q11" s="58" t="s">
        <v>419</v>
      </c>
      <c r="AE11" s="34">
        <f>L11</f>
        <v>73840</v>
      </c>
    </row>
    <row r="12" spans="1:31" ht="23.1" customHeight="1">
      <c r="A12" s="24">
        <v>56959000002</v>
      </c>
      <c r="B12" s="23" t="s">
        <v>458</v>
      </c>
      <c r="C12" s="23" t="s">
        <v>425</v>
      </c>
      <c r="D12" s="58" t="s">
        <v>427</v>
      </c>
      <c r="E12" s="58" t="s">
        <v>428</v>
      </c>
      <c r="F12" s="63" t="s">
        <v>429</v>
      </c>
      <c r="G12" s="64">
        <v>1</v>
      </c>
      <c r="H12" s="62">
        <f>일대목차!I8</f>
        <v>42800</v>
      </c>
      <c r="I12" s="65">
        <f t="shared" si="0"/>
        <v>42800</v>
      </c>
      <c r="J12" s="62">
        <v>1</v>
      </c>
      <c r="K12" s="62">
        <f>일대목차!L8</f>
        <v>137273</v>
      </c>
      <c r="L12" s="65">
        <f t="shared" si="1"/>
        <v>137273</v>
      </c>
      <c r="M12" s="62">
        <f>일대목차!N8</f>
        <v>0</v>
      </c>
      <c r="N12" s="65">
        <f t="shared" si="2"/>
        <v>0</v>
      </c>
      <c r="O12" s="62">
        <f t="shared" si="3"/>
        <v>180073</v>
      </c>
      <c r="P12" s="62">
        <f t="shared" si="4"/>
        <v>180073</v>
      </c>
      <c r="Q12" s="58" t="s">
        <v>426</v>
      </c>
      <c r="AE12" s="34">
        <f>L12</f>
        <v>137273</v>
      </c>
    </row>
    <row r="13" spans="1:31" ht="23.1" customHeight="1">
      <c r="A13" s="24">
        <v>56959000003</v>
      </c>
      <c r="B13" s="23" t="s">
        <v>458</v>
      </c>
      <c r="C13" s="23" t="s">
        <v>430</v>
      </c>
      <c r="D13" s="58" t="s">
        <v>427</v>
      </c>
      <c r="E13" s="58" t="s">
        <v>432</v>
      </c>
      <c r="F13" s="63" t="s">
        <v>429</v>
      </c>
      <c r="G13" s="64">
        <v>1</v>
      </c>
      <c r="H13" s="62">
        <f>일대목차!I9</f>
        <v>64200</v>
      </c>
      <c r="I13" s="65">
        <f t="shared" si="0"/>
        <v>64200</v>
      </c>
      <c r="J13" s="62">
        <v>1</v>
      </c>
      <c r="K13" s="62">
        <f>일대목차!L9</f>
        <v>179244</v>
      </c>
      <c r="L13" s="65">
        <f t="shared" si="1"/>
        <v>179244</v>
      </c>
      <c r="M13" s="62">
        <f>일대목차!N9</f>
        <v>0</v>
      </c>
      <c r="N13" s="65">
        <f t="shared" si="2"/>
        <v>0</v>
      </c>
      <c r="O13" s="62">
        <f t="shared" si="3"/>
        <v>243444</v>
      </c>
      <c r="P13" s="62">
        <f t="shared" si="4"/>
        <v>243444</v>
      </c>
      <c r="Q13" s="58" t="s">
        <v>431</v>
      </c>
      <c r="AE13" s="34">
        <f>L13</f>
        <v>179244</v>
      </c>
    </row>
    <row r="14" spans="1:31" ht="23.1" customHeight="1">
      <c r="A14" s="24">
        <v>56959000004</v>
      </c>
      <c r="B14" s="23" t="s">
        <v>458</v>
      </c>
      <c r="C14" s="23" t="s">
        <v>433</v>
      </c>
      <c r="D14" s="58" t="s">
        <v>427</v>
      </c>
      <c r="E14" s="58" t="s">
        <v>435</v>
      </c>
      <c r="F14" s="63" t="s">
        <v>429</v>
      </c>
      <c r="G14" s="64">
        <v>1</v>
      </c>
      <c r="H14" s="62">
        <f>일대목차!I10</f>
        <v>21400</v>
      </c>
      <c r="I14" s="65">
        <f t="shared" si="0"/>
        <v>21400</v>
      </c>
      <c r="J14" s="62">
        <v>1</v>
      </c>
      <c r="K14" s="62">
        <f>일대목차!L10</f>
        <v>41970</v>
      </c>
      <c r="L14" s="65">
        <f t="shared" si="1"/>
        <v>41970</v>
      </c>
      <c r="M14" s="62">
        <f>일대목차!N10</f>
        <v>0</v>
      </c>
      <c r="N14" s="65">
        <f t="shared" si="2"/>
        <v>0</v>
      </c>
      <c r="O14" s="62">
        <f t="shared" si="3"/>
        <v>63370</v>
      </c>
      <c r="P14" s="62">
        <f t="shared" si="4"/>
        <v>63370</v>
      </c>
      <c r="Q14" s="58" t="s">
        <v>434</v>
      </c>
      <c r="AE14" s="34">
        <f>L14</f>
        <v>41970</v>
      </c>
    </row>
    <row r="15" spans="1:31" ht="23.1" customHeight="1">
      <c r="A15" s="24" t="s">
        <v>476</v>
      </c>
      <c r="B15" s="23" t="s">
        <v>458</v>
      </c>
      <c r="C15" s="23" t="s">
        <v>477</v>
      </c>
      <c r="D15" s="58" t="s">
        <v>478</v>
      </c>
      <c r="E15" s="58" t="s">
        <v>479</v>
      </c>
      <c r="F15" s="63" t="s">
        <v>325</v>
      </c>
      <c r="G15" s="64">
        <v>1</v>
      </c>
      <c r="H15" s="62">
        <f>TRUNC(AB15*옵션!$B$31/100)</f>
        <v>13327</v>
      </c>
      <c r="I15" s="65">
        <f t="shared" si="0"/>
        <v>13327</v>
      </c>
      <c r="J15" s="62">
        <v>1</v>
      </c>
      <c r="K15" s="62"/>
      <c r="L15" s="65">
        <f t="shared" si="1"/>
        <v>0</v>
      </c>
      <c r="M15" s="62"/>
      <c r="N15" s="65">
        <f t="shared" si="2"/>
        <v>0</v>
      </c>
      <c r="O15" s="62">
        <f t="shared" si="3"/>
        <v>13327</v>
      </c>
      <c r="P15" s="62">
        <f t="shared" si="4"/>
        <v>13327</v>
      </c>
      <c r="Q15" s="58"/>
      <c r="AB15" s="34">
        <f>TRUNC(SUM(AB4:AB14), 1)</f>
        <v>88848</v>
      </c>
    </row>
    <row r="16" spans="1:31" ht="23.1" customHeight="1">
      <c r="A16" s="24" t="s">
        <v>480</v>
      </c>
      <c r="B16" s="23" t="s">
        <v>458</v>
      </c>
      <c r="C16" s="23" t="s">
        <v>481</v>
      </c>
      <c r="D16" s="58" t="s">
        <v>482</v>
      </c>
      <c r="E16" s="58" t="s">
        <v>483</v>
      </c>
      <c r="F16" s="63" t="s">
        <v>325</v>
      </c>
      <c r="G16" s="64">
        <v>1</v>
      </c>
      <c r="H16" s="62">
        <f>IF(TRUNC((AD16+AC16)/$AD$3)*$AD$3-AD16 &lt;0, AC16, TRUNC((AD16+AC16)/$AD$3)*$AD$3-AD16)</f>
        <v>145801</v>
      </c>
      <c r="I16" s="65">
        <f>H16</f>
        <v>145801</v>
      </c>
      <c r="J16" s="62">
        <v>1</v>
      </c>
      <c r="K16" s="62"/>
      <c r="L16" s="65">
        <f t="shared" si="1"/>
        <v>0</v>
      </c>
      <c r="M16" s="62"/>
      <c r="N16" s="65">
        <f t="shared" si="2"/>
        <v>0</v>
      </c>
      <c r="O16" s="62">
        <f t="shared" si="3"/>
        <v>145801</v>
      </c>
      <c r="P16" s="62">
        <f t="shared" si="4"/>
        <v>145801</v>
      </c>
      <c r="Q16" s="58"/>
      <c r="AC16" s="34">
        <f>TRUNC(TRUNC(SUM(AC4:AC15))*옵션!$B$33/100)</f>
        <v>145801</v>
      </c>
      <c r="AD16" s="34">
        <f>TRUNC(SUM(I4:I15))+TRUNC(SUM(N4:N15))</f>
        <v>8325841</v>
      </c>
    </row>
    <row r="17" spans="1:31" ht="23.1" customHeight="1">
      <c r="A17" s="24">
        <v>56900017016</v>
      </c>
      <c r="B17" s="23" t="s">
        <v>458</v>
      </c>
      <c r="C17" s="23" t="s">
        <v>336</v>
      </c>
      <c r="D17" s="58" t="s">
        <v>337</v>
      </c>
      <c r="E17" s="58" t="s">
        <v>338</v>
      </c>
      <c r="F17" s="63" t="s">
        <v>339</v>
      </c>
      <c r="G17" s="64">
        <f>노임근거!G11</f>
        <v>9</v>
      </c>
      <c r="H17" s="62">
        <f>합산자재!H50</f>
        <v>0</v>
      </c>
      <c r="I17" s="65">
        <f>TRUNC(G17*H17)</f>
        <v>0</v>
      </c>
      <c r="J17" s="62">
        <f>노임근거!G11</f>
        <v>9</v>
      </c>
      <c r="K17" s="62">
        <f>합산자재!I50</f>
        <v>225408</v>
      </c>
      <c r="L17" s="65">
        <f t="shared" si="1"/>
        <v>2028672</v>
      </c>
      <c r="M17" s="62">
        <f>합산자재!J50</f>
        <v>0</v>
      </c>
      <c r="N17" s="65">
        <f t="shared" si="2"/>
        <v>0</v>
      </c>
      <c r="O17" s="62">
        <f t="shared" si="3"/>
        <v>225408</v>
      </c>
      <c r="P17" s="62">
        <f t="shared" si="4"/>
        <v>2028672</v>
      </c>
      <c r="Q17" s="58"/>
      <c r="AE17" s="34">
        <f>L17</f>
        <v>2028672</v>
      </c>
    </row>
    <row r="18" spans="1:31" ht="23.1" customHeight="1">
      <c r="A18" s="24">
        <v>56900017076</v>
      </c>
      <c r="B18" s="23" t="s">
        <v>458</v>
      </c>
      <c r="C18" s="23" t="s">
        <v>340</v>
      </c>
      <c r="D18" s="58" t="s">
        <v>337</v>
      </c>
      <c r="E18" s="58" t="s">
        <v>341</v>
      </c>
      <c r="F18" s="63" t="s">
        <v>339</v>
      </c>
      <c r="G18" s="64">
        <f>노임근거!G12</f>
        <v>30</v>
      </c>
      <c r="H18" s="62">
        <f>합산자재!H51</f>
        <v>0</v>
      </c>
      <c r="I18" s="65">
        <f>TRUNC(G18*H18)</f>
        <v>0</v>
      </c>
      <c r="J18" s="62">
        <f>노임근거!G12</f>
        <v>30</v>
      </c>
      <c r="K18" s="62">
        <f>합산자재!I51</f>
        <v>235560</v>
      </c>
      <c r="L18" s="65">
        <f t="shared" si="1"/>
        <v>7066800</v>
      </c>
      <c r="M18" s="62">
        <f>합산자재!J51</f>
        <v>0</v>
      </c>
      <c r="N18" s="65">
        <f t="shared" si="2"/>
        <v>0</v>
      </c>
      <c r="O18" s="62">
        <f t="shared" si="3"/>
        <v>235560</v>
      </c>
      <c r="P18" s="62">
        <f t="shared" si="4"/>
        <v>7066800</v>
      </c>
      <c r="Q18" s="58"/>
      <c r="AE18" s="34">
        <f>L18</f>
        <v>7066800</v>
      </c>
    </row>
    <row r="19" spans="1:31" ht="23.1" customHeight="1">
      <c r="A19" s="24" t="s">
        <v>484</v>
      </c>
      <c r="B19" s="23" t="s">
        <v>458</v>
      </c>
      <c r="C19" s="23" t="s">
        <v>485</v>
      </c>
      <c r="D19" s="58" t="s">
        <v>486</v>
      </c>
      <c r="E19" s="58" t="s">
        <v>487</v>
      </c>
      <c r="F19" s="63" t="s">
        <v>325</v>
      </c>
      <c r="G19" s="64">
        <v>1</v>
      </c>
      <c r="H19" s="62"/>
      <c r="I19" s="65">
        <f>TRUNC(G19*H19)</f>
        <v>0</v>
      </c>
      <c r="J19" s="62">
        <v>1</v>
      </c>
      <c r="K19" s="62">
        <f>IF(TRUNC((AD20+AC20)/$AE$3)*$AE$3-AD20 &lt;0, AC20, TRUNC((AD20+AC20)/$AE$3)*$AE$3-AD20)</f>
        <v>285833</v>
      </c>
      <c r="L19" s="65">
        <f>K19</f>
        <v>285833</v>
      </c>
      <c r="M19" s="62"/>
      <c r="N19" s="65">
        <f t="shared" si="2"/>
        <v>0</v>
      </c>
      <c r="O19" s="62">
        <f t="shared" si="3"/>
        <v>285833</v>
      </c>
      <c r="P19" s="62">
        <f t="shared" si="4"/>
        <v>285833</v>
      </c>
      <c r="Q19" s="58"/>
    </row>
    <row r="20" spans="1:31" ht="23.1" customHeight="1">
      <c r="D20" s="58"/>
      <c r="E20" s="58"/>
      <c r="F20" s="63"/>
      <c r="G20" s="64"/>
      <c r="H20" s="62"/>
      <c r="I20" s="65"/>
      <c r="J20" s="62"/>
      <c r="K20" s="62"/>
      <c r="L20" s="65"/>
      <c r="M20" s="62"/>
      <c r="N20" s="65"/>
      <c r="O20" s="62"/>
      <c r="P20" s="62"/>
      <c r="Q20" s="58"/>
      <c r="AC20" s="34">
        <f>TRUNC(AE20*옵션!$B$36/100)</f>
        <v>285833</v>
      </c>
      <c r="AD20" s="34">
        <f>TRUNC(SUM(L4:L18))</f>
        <v>9527799</v>
      </c>
      <c r="AE20" s="34">
        <f>TRUNC(SUM(AE4:AE19))</f>
        <v>9527799</v>
      </c>
    </row>
    <row r="21" spans="1:31" ht="23.1" customHeight="1">
      <c r="D21" s="58"/>
      <c r="E21" s="58"/>
      <c r="F21" s="63"/>
      <c r="G21" s="64"/>
      <c r="H21" s="62"/>
      <c r="I21" s="65"/>
      <c r="J21" s="62"/>
      <c r="K21" s="62"/>
      <c r="L21" s="65"/>
      <c r="M21" s="62"/>
      <c r="N21" s="65"/>
      <c r="O21" s="62"/>
      <c r="P21" s="62"/>
      <c r="Q21" s="58"/>
    </row>
    <row r="22" spans="1:31" ht="23.1" customHeight="1">
      <c r="D22" s="58"/>
      <c r="E22" s="58"/>
      <c r="F22" s="63"/>
      <c r="G22" s="64"/>
      <c r="H22" s="62"/>
      <c r="I22" s="65"/>
      <c r="J22" s="62"/>
      <c r="K22" s="62"/>
      <c r="L22" s="65"/>
      <c r="M22" s="62"/>
      <c r="N22" s="65"/>
      <c r="O22" s="62"/>
      <c r="P22" s="62"/>
      <c r="Q22" s="58"/>
    </row>
    <row r="23" spans="1:31" ht="23.1" customHeight="1">
      <c r="D23" s="58"/>
      <c r="E23" s="58"/>
      <c r="F23" s="63"/>
      <c r="G23" s="64"/>
      <c r="H23" s="62"/>
      <c r="I23" s="65"/>
      <c r="J23" s="62"/>
      <c r="K23" s="62"/>
      <c r="L23" s="65"/>
      <c r="M23" s="62"/>
      <c r="N23" s="65"/>
      <c r="O23" s="62"/>
      <c r="P23" s="62"/>
      <c r="Q23" s="58"/>
    </row>
    <row r="24" spans="1:31" ht="23.1" customHeight="1">
      <c r="D24" s="58"/>
      <c r="E24" s="58"/>
      <c r="F24" s="63"/>
      <c r="G24" s="64"/>
      <c r="H24" s="62"/>
      <c r="I24" s="65"/>
      <c r="J24" s="62"/>
      <c r="K24" s="62"/>
      <c r="L24" s="65"/>
      <c r="M24" s="62"/>
      <c r="N24" s="65"/>
      <c r="O24" s="62"/>
      <c r="P24" s="62"/>
      <c r="Q24" s="58"/>
    </row>
    <row r="25" spans="1:31" ht="23.1" customHeight="1">
      <c r="D25" s="58"/>
      <c r="E25" s="58"/>
      <c r="F25" s="63"/>
      <c r="G25" s="64"/>
      <c r="H25" s="62"/>
      <c r="I25" s="65"/>
      <c r="J25" s="62"/>
      <c r="K25" s="62"/>
      <c r="L25" s="65"/>
      <c r="M25" s="62"/>
      <c r="N25" s="65"/>
      <c r="O25" s="62"/>
      <c r="P25" s="62"/>
      <c r="Q25" s="58"/>
    </row>
    <row r="26" spans="1:31" ht="23.1" customHeight="1">
      <c r="D26" s="58"/>
      <c r="E26" s="58"/>
      <c r="F26" s="63"/>
      <c r="G26" s="64"/>
      <c r="H26" s="62"/>
      <c r="I26" s="65"/>
      <c r="J26" s="62"/>
      <c r="K26" s="62"/>
      <c r="L26" s="65"/>
      <c r="M26" s="62"/>
      <c r="N26" s="65"/>
      <c r="O26" s="62"/>
      <c r="P26" s="62"/>
      <c r="Q26" s="58"/>
    </row>
    <row r="27" spans="1:31" ht="23.1" customHeight="1">
      <c r="D27" s="58"/>
      <c r="E27" s="58"/>
      <c r="F27" s="63"/>
      <c r="G27" s="64"/>
      <c r="H27" s="62"/>
      <c r="I27" s="65"/>
      <c r="J27" s="62"/>
      <c r="K27" s="62"/>
      <c r="L27" s="65"/>
      <c r="M27" s="62"/>
      <c r="N27" s="65"/>
      <c r="O27" s="62"/>
      <c r="P27" s="62"/>
      <c r="Q27" s="58"/>
    </row>
    <row r="28" spans="1:31" ht="23.1" customHeight="1">
      <c r="D28" s="58"/>
      <c r="E28" s="58"/>
      <c r="F28" s="63"/>
      <c r="G28" s="64"/>
      <c r="H28" s="62"/>
      <c r="I28" s="65"/>
      <c r="J28" s="62"/>
      <c r="K28" s="62"/>
      <c r="L28" s="65"/>
      <c r="M28" s="62"/>
      <c r="N28" s="65"/>
      <c r="O28" s="62"/>
      <c r="P28" s="62"/>
      <c r="Q28" s="58"/>
    </row>
    <row r="29" spans="1:31" ht="23.1" customHeight="1">
      <c r="B29" s="23" t="s">
        <v>437</v>
      </c>
      <c r="D29" s="58" t="s">
        <v>438</v>
      </c>
      <c r="E29" s="58"/>
      <c r="F29" s="63"/>
      <c r="G29" s="64"/>
      <c r="H29" s="62"/>
      <c r="I29" s="65">
        <f>TRUNC(SUM(I4:I28))</f>
        <v>8471642</v>
      </c>
      <c r="J29" s="62"/>
      <c r="K29" s="62"/>
      <c r="L29" s="65">
        <f>TRUNC(SUM(L4:L28))</f>
        <v>9813632</v>
      </c>
      <c r="M29" s="62"/>
      <c r="N29" s="65">
        <f>TRUNC(SUM(N4:N28))</f>
        <v>0</v>
      </c>
      <c r="O29" s="62" t="str">
        <f>IF((H29+K29+M29)=0, "", (H29+K29+M29))</f>
        <v/>
      </c>
      <c r="P29" s="62">
        <f>TRUNC(SUM(P4:P28))</f>
        <v>18285274</v>
      </c>
      <c r="Q29" s="58"/>
    </row>
    <row r="30" spans="1:31" ht="23.1" customHeight="1">
      <c r="B30" s="23" t="s">
        <v>400</v>
      </c>
      <c r="D30" s="111" t="s">
        <v>473</v>
      </c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3"/>
    </row>
    <row r="31" spans="1:31" ht="23.1" customHeight="1">
      <c r="A31" s="24">
        <v>59753097002</v>
      </c>
      <c r="B31" s="23" t="s">
        <v>463</v>
      </c>
      <c r="C31" s="23" t="s">
        <v>190</v>
      </c>
      <c r="D31" s="58" t="s">
        <v>191</v>
      </c>
      <c r="E31" s="58" t="s">
        <v>192</v>
      </c>
      <c r="F31" s="63" t="s">
        <v>188</v>
      </c>
      <c r="G31" s="64">
        <v>173</v>
      </c>
      <c r="H31" s="62">
        <f>합산자재!H5</f>
        <v>142</v>
      </c>
      <c r="I31" s="65">
        <f t="shared" ref="I31:I59" si="5">TRUNC(G31*H31)</f>
        <v>24566</v>
      </c>
      <c r="J31" s="62">
        <v>157.69999999999999</v>
      </c>
      <c r="K31" s="62">
        <f>합산자재!I5</f>
        <v>0</v>
      </c>
      <c r="L31" s="65">
        <f t="shared" ref="L31:L61" si="6">TRUNC(G31*K31)</f>
        <v>0</v>
      </c>
      <c r="M31" s="62">
        <f>합산자재!J5</f>
        <v>0</v>
      </c>
      <c r="N31" s="65">
        <f t="shared" ref="N31:N62" si="7">TRUNC(G31*M31)</f>
        <v>0</v>
      </c>
      <c r="O31" s="62">
        <f t="shared" ref="O31:O62" si="8">IF((H31+K31+M31)=0, "", (H31+K31+M31))</f>
        <v>142</v>
      </c>
      <c r="P31" s="62">
        <f t="shared" ref="P31:P62" si="9">SUM(I31,L31,N31)</f>
        <v>24566</v>
      </c>
      <c r="Q31" s="58"/>
      <c r="AA31" s="34">
        <f>J31*H31</f>
        <v>22393.399999999998</v>
      </c>
      <c r="AC31" s="34">
        <f>J31*H31</f>
        <v>22393.399999999998</v>
      </c>
    </row>
    <row r="32" spans="1:31" ht="23.1" customHeight="1">
      <c r="A32" s="24">
        <v>59753097003</v>
      </c>
      <c r="B32" s="23" t="s">
        <v>463</v>
      </c>
      <c r="C32" s="23" t="s">
        <v>194</v>
      </c>
      <c r="D32" s="58" t="s">
        <v>191</v>
      </c>
      <c r="E32" s="58" t="s">
        <v>195</v>
      </c>
      <c r="F32" s="63" t="s">
        <v>188</v>
      </c>
      <c r="G32" s="64">
        <v>25</v>
      </c>
      <c r="H32" s="62">
        <f>합산자재!H6</f>
        <v>218</v>
      </c>
      <c r="I32" s="65">
        <f t="shared" si="5"/>
        <v>5450</v>
      </c>
      <c r="J32" s="62">
        <v>23.1</v>
      </c>
      <c r="K32" s="62">
        <f>합산자재!I6</f>
        <v>0</v>
      </c>
      <c r="L32" s="65">
        <f t="shared" si="6"/>
        <v>0</v>
      </c>
      <c r="M32" s="62">
        <f>합산자재!J6</f>
        <v>0</v>
      </c>
      <c r="N32" s="65">
        <f t="shared" si="7"/>
        <v>0</v>
      </c>
      <c r="O32" s="62">
        <f t="shared" si="8"/>
        <v>218</v>
      </c>
      <c r="P32" s="62">
        <f t="shared" si="9"/>
        <v>5450</v>
      </c>
      <c r="Q32" s="58"/>
      <c r="AA32" s="34">
        <f>J32*H32</f>
        <v>5035.8</v>
      </c>
      <c r="AC32" s="34">
        <f>J32*H32</f>
        <v>5035.8</v>
      </c>
    </row>
    <row r="33" spans="1:29" ht="23.1" customHeight="1">
      <c r="A33" s="24">
        <v>59753017003</v>
      </c>
      <c r="B33" s="23" t="s">
        <v>463</v>
      </c>
      <c r="C33" s="23" t="s">
        <v>196</v>
      </c>
      <c r="D33" s="58" t="s">
        <v>197</v>
      </c>
      <c r="E33" s="58" t="s">
        <v>198</v>
      </c>
      <c r="F33" s="63" t="s">
        <v>188</v>
      </c>
      <c r="G33" s="64">
        <v>44</v>
      </c>
      <c r="H33" s="62">
        <f>합산자재!H7</f>
        <v>360</v>
      </c>
      <c r="I33" s="65">
        <f t="shared" si="5"/>
        <v>15840</v>
      </c>
      <c r="J33" s="62">
        <v>40</v>
      </c>
      <c r="K33" s="62">
        <f>합산자재!I7</f>
        <v>0</v>
      </c>
      <c r="L33" s="65">
        <f t="shared" si="6"/>
        <v>0</v>
      </c>
      <c r="M33" s="62">
        <f>합산자재!J7</f>
        <v>0</v>
      </c>
      <c r="N33" s="65">
        <f t="shared" si="7"/>
        <v>0</v>
      </c>
      <c r="O33" s="62">
        <f t="shared" si="8"/>
        <v>360</v>
      </c>
      <c r="P33" s="62">
        <f t="shared" si="9"/>
        <v>15840</v>
      </c>
      <c r="Q33" s="58"/>
      <c r="AB33" s="34">
        <f>J33*H33</f>
        <v>14400</v>
      </c>
      <c r="AC33" s="34">
        <f>J33*H33</f>
        <v>14400</v>
      </c>
    </row>
    <row r="34" spans="1:29" ht="23.1" customHeight="1">
      <c r="A34" s="24">
        <v>59753017043</v>
      </c>
      <c r="B34" s="23" t="s">
        <v>463</v>
      </c>
      <c r="C34" s="23" t="s">
        <v>200</v>
      </c>
      <c r="D34" s="58" t="s">
        <v>197</v>
      </c>
      <c r="E34" s="58" t="s">
        <v>201</v>
      </c>
      <c r="F34" s="63" t="s">
        <v>202</v>
      </c>
      <c r="G34" s="64">
        <v>20</v>
      </c>
      <c r="H34" s="62">
        <f>합산자재!H8</f>
        <v>229</v>
      </c>
      <c r="I34" s="65">
        <f t="shared" si="5"/>
        <v>4580</v>
      </c>
      <c r="J34" s="62">
        <v>20</v>
      </c>
      <c r="K34" s="62">
        <f>합산자재!I8</f>
        <v>0</v>
      </c>
      <c r="L34" s="65">
        <f t="shared" si="6"/>
        <v>0</v>
      </c>
      <c r="M34" s="62">
        <f>합산자재!J8</f>
        <v>0</v>
      </c>
      <c r="N34" s="65">
        <f t="shared" si="7"/>
        <v>0</v>
      </c>
      <c r="O34" s="62">
        <f t="shared" si="8"/>
        <v>229</v>
      </c>
      <c r="P34" s="62">
        <f t="shared" si="9"/>
        <v>4580</v>
      </c>
      <c r="Q34" s="58"/>
    </row>
    <row r="35" spans="1:29" ht="23.1" customHeight="1">
      <c r="A35" s="24">
        <v>59753767041</v>
      </c>
      <c r="B35" s="23" t="s">
        <v>463</v>
      </c>
      <c r="C35" s="23" t="s">
        <v>208</v>
      </c>
      <c r="D35" s="58" t="s">
        <v>209</v>
      </c>
      <c r="E35" s="58" t="s">
        <v>210</v>
      </c>
      <c r="F35" s="63" t="s">
        <v>202</v>
      </c>
      <c r="G35" s="64">
        <v>17</v>
      </c>
      <c r="H35" s="62">
        <f>합산자재!H10</f>
        <v>730</v>
      </c>
      <c r="I35" s="65">
        <f t="shared" si="5"/>
        <v>12410</v>
      </c>
      <c r="J35" s="62">
        <v>17</v>
      </c>
      <c r="K35" s="62">
        <f>합산자재!I10</f>
        <v>0</v>
      </c>
      <c r="L35" s="65">
        <f t="shared" si="6"/>
        <v>0</v>
      </c>
      <c r="M35" s="62">
        <f>합산자재!J10</f>
        <v>0</v>
      </c>
      <c r="N35" s="65">
        <f t="shared" si="7"/>
        <v>0</v>
      </c>
      <c r="O35" s="62">
        <f t="shared" si="8"/>
        <v>730</v>
      </c>
      <c r="P35" s="62">
        <f t="shared" si="9"/>
        <v>12410</v>
      </c>
      <c r="Q35" s="58"/>
    </row>
    <row r="36" spans="1:29" ht="23.1" customHeight="1">
      <c r="A36" s="24">
        <v>59753777102</v>
      </c>
      <c r="B36" s="23" t="s">
        <v>463</v>
      </c>
      <c r="C36" s="23" t="s">
        <v>211</v>
      </c>
      <c r="D36" s="58" t="s">
        <v>212</v>
      </c>
      <c r="E36" s="58" t="s">
        <v>213</v>
      </c>
      <c r="F36" s="63" t="s">
        <v>202</v>
      </c>
      <c r="G36" s="64">
        <v>5</v>
      </c>
      <c r="H36" s="62">
        <f>합산자재!H11</f>
        <v>483</v>
      </c>
      <c r="I36" s="65">
        <f t="shared" si="5"/>
        <v>2415</v>
      </c>
      <c r="J36" s="62">
        <v>5</v>
      </c>
      <c r="K36" s="62">
        <f>합산자재!I11</f>
        <v>0</v>
      </c>
      <c r="L36" s="65">
        <f t="shared" si="6"/>
        <v>0</v>
      </c>
      <c r="M36" s="62">
        <f>합산자재!J11</f>
        <v>0</v>
      </c>
      <c r="N36" s="65">
        <f t="shared" si="7"/>
        <v>0</v>
      </c>
      <c r="O36" s="62">
        <f t="shared" si="8"/>
        <v>483</v>
      </c>
      <c r="P36" s="62">
        <f t="shared" si="9"/>
        <v>2415</v>
      </c>
      <c r="Q36" s="58"/>
    </row>
    <row r="37" spans="1:29" ht="23.1" customHeight="1">
      <c r="A37" s="24">
        <v>59753777111</v>
      </c>
      <c r="B37" s="23" t="s">
        <v>463</v>
      </c>
      <c r="C37" s="23" t="s">
        <v>214</v>
      </c>
      <c r="D37" s="58" t="s">
        <v>212</v>
      </c>
      <c r="E37" s="58" t="s">
        <v>215</v>
      </c>
      <c r="F37" s="63" t="s">
        <v>202</v>
      </c>
      <c r="G37" s="64">
        <v>1</v>
      </c>
      <c r="H37" s="62">
        <f>합산자재!H12</f>
        <v>605</v>
      </c>
      <c r="I37" s="65">
        <f t="shared" si="5"/>
        <v>605</v>
      </c>
      <c r="J37" s="62">
        <v>1</v>
      </c>
      <c r="K37" s="62">
        <f>합산자재!I12</f>
        <v>0</v>
      </c>
      <c r="L37" s="65">
        <f t="shared" si="6"/>
        <v>0</v>
      </c>
      <c r="M37" s="62">
        <f>합산자재!J12</f>
        <v>0</v>
      </c>
      <c r="N37" s="65">
        <f t="shared" si="7"/>
        <v>0</v>
      </c>
      <c r="O37" s="62">
        <f t="shared" si="8"/>
        <v>605</v>
      </c>
      <c r="P37" s="62">
        <f t="shared" si="9"/>
        <v>605</v>
      </c>
      <c r="Q37" s="58"/>
    </row>
    <row r="38" spans="1:29" ht="23.1" customHeight="1">
      <c r="A38" s="24">
        <v>59753767231</v>
      </c>
      <c r="B38" s="23" t="s">
        <v>463</v>
      </c>
      <c r="C38" s="23" t="s">
        <v>219</v>
      </c>
      <c r="D38" s="58" t="s">
        <v>217</v>
      </c>
      <c r="E38" s="58" t="s">
        <v>220</v>
      </c>
      <c r="F38" s="63" t="s">
        <v>202</v>
      </c>
      <c r="G38" s="64">
        <v>17</v>
      </c>
      <c r="H38" s="62">
        <f>합산자재!H14</f>
        <v>286</v>
      </c>
      <c r="I38" s="65">
        <f t="shared" si="5"/>
        <v>4862</v>
      </c>
      <c r="J38" s="62">
        <v>17</v>
      </c>
      <c r="K38" s="62">
        <f>합산자재!I14</f>
        <v>0</v>
      </c>
      <c r="L38" s="65">
        <f t="shared" si="6"/>
        <v>0</v>
      </c>
      <c r="M38" s="62">
        <f>합산자재!J14</f>
        <v>0</v>
      </c>
      <c r="N38" s="65">
        <f t="shared" si="7"/>
        <v>0</v>
      </c>
      <c r="O38" s="62">
        <f t="shared" si="8"/>
        <v>286</v>
      </c>
      <c r="P38" s="62">
        <f t="shared" si="9"/>
        <v>4862</v>
      </c>
      <c r="Q38" s="58"/>
    </row>
    <row r="39" spans="1:29" ht="23.1" customHeight="1">
      <c r="A39" s="24">
        <v>59750897011</v>
      </c>
      <c r="B39" s="23" t="s">
        <v>463</v>
      </c>
      <c r="C39" s="23" t="s">
        <v>223</v>
      </c>
      <c r="D39" s="58" t="s">
        <v>224</v>
      </c>
      <c r="E39" s="58" t="s">
        <v>225</v>
      </c>
      <c r="F39" s="63" t="s">
        <v>188</v>
      </c>
      <c r="G39" s="64">
        <v>173</v>
      </c>
      <c r="H39" s="62">
        <f>합산자재!H16</f>
        <v>2880</v>
      </c>
      <c r="I39" s="65">
        <f t="shared" si="5"/>
        <v>498240</v>
      </c>
      <c r="J39" s="62">
        <v>165</v>
      </c>
      <c r="K39" s="62">
        <f>합산자재!I16</f>
        <v>0</v>
      </c>
      <c r="L39" s="65">
        <f t="shared" si="6"/>
        <v>0</v>
      </c>
      <c r="M39" s="62">
        <f>합산자재!J16</f>
        <v>0</v>
      </c>
      <c r="N39" s="65">
        <f t="shared" si="7"/>
        <v>0</v>
      </c>
      <c r="O39" s="62">
        <f t="shared" si="8"/>
        <v>2880</v>
      </c>
      <c r="P39" s="62">
        <f t="shared" si="9"/>
        <v>498240</v>
      </c>
      <c r="Q39" s="58"/>
    </row>
    <row r="40" spans="1:29" ht="23.1" customHeight="1">
      <c r="A40" s="24">
        <v>59750897041</v>
      </c>
      <c r="B40" s="23" t="s">
        <v>463</v>
      </c>
      <c r="C40" s="23" t="s">
        <v>228</v>
      </c>
      <c r="D40" s="58" t="s">
        <v>224</v>
      </c>
      <c r="E40" s="58" t="s">
        <v>229</v>
      </c>
      <c r="F40" s="63" t="s">
        <v>188</v>
      </c>
      <c r="G40" s="64">
        <v>173</v>
      </c>
      <c r="H40" s="62">
        <f>합산자재!H17</f>
        <v>1144</v>
      </c>
      <c r="I40" s="65">
        <f t="shared" si="5"/>
        <v>197912</v>
      </c>
      <c r="J40" s="62">
        <v>165</v>
      </c>
      <c r="K40" s="62">
        <f>합산자재!I17</f>
        <v>0</v>
      </c>
      <c r="L40" s="65">
        <f t="shared" si="6"/>
        <v>0</v>
      </c>
      <c r="M40" s="62">
        <f>합산자재!J17</f>
        <v>0</v>
      </c>
      <c r="N40" s="65">
        <f t="shared" si="7"/>
        <v>0</v>
      </c>
      <c r="O40" s="62">
        <f t="shared" si="8"/>
        <v>1144</v>
      </c>
      <c r="P40" s="62">
        <f t="shared" si="9"/>
        <v>197912</v>
      </c>
      <c r="Q40" s="58"/>
    </row>
    <row r="41" spans="1:29" ht="23.1" customHeight="1">
      <c r="A41" s="24" t="s">
        <v>358</v>
      </c>
      <c r="B41" s="23" t="s">
        <v>463</v>
      </c>
      <c r="C41" s="23" t="s">
        <v>230</v>
      </c>
      <c r="D41" s="58" t="s">
        <v>224</v>
      </c>
      <c r="E41" s="58" t="s">
        <v>231</v>
      </c>
      <c r="F41" s="63" t="s">
        <v>202</v>
      </c>
      <c r="G41" s="64">
        <v>115</v>
      </c>
      <c r="H41" s="62">
        <f>합산자재!H18</f>
        <v>410</v>
      </c>
      <c r="I41" s="65">
        <f t="shared" si="5"/>
        <v>47150</v>
      </c>
      <c r="J41" s="62">
        <v>110</v>
      </c>
      <c r="K41" s="62">
        <f>합산자재!I18</f>
        <v>0</v>
      </c>
      <c r="L41" s="65">
        <f t="shared" si="6"/>
        <v>0</v>
      </c>
      <c r="M41" s="62">
        <f>합산자재!J18</f>
        <v>0</v>
      </c>
      <c r="N41" s="65">
        <f t="shared" si="7"/>
        <v>0</v>
      </c>
      <c r="O41" s="62">
        <f t="shared" si="8"/>
        <v>410</v>
      </c>
      <c r="P41" s="62">
        <f t="shared" si="9"/>
        <v>47150</v>
      </c>
      <c r="Q41" s="58"/>
    </row>
    <row r="42" spans="1:29" ht="23.1" customHeight="1">
      <c r="A42" s="24">
        <v>59750897071</v>
      </c>
      <c r="B42" s="23" t="s">
        <v>463</v>
      </c>
      <c r="C42" s="23" t="s">
        <v>232</v>
      </c>
      <c r="D42" s="58" t="s">
        <v>224</v>
      </c>
      <c r="E42" s="58" t="s">
        <v>233</v>
      </c>
      <c r="F42" s="63" t="s">
        <v>202</v>
      </c>
      <c r="G42" s="64">
        <v>55</v>
      </c>
      <c r="H42" s="62">
        <f>합산자재!H19</f>
        <v>882</v>
      </c>
      <c r="I42" s="65">
        <f t="shared" si="5"/>
        <v>48510</v>
      </c>
      <c r="J42" s="62">
        <v>55</v>
      </c>
      <c r="K42" s="62">
        <f>합산자재!I19</f>
        <v>0</v>
      </c>
      <c r="L42" s="65">
        <f t="shared" si="6"/>
        <v>0</v>
      </c>
      <c r="M42" s="62">
        <f>합산자재!J19</f>
        <v>0</v>
      </c>
      <c r="N42" s="65">
        <f t="shared" si="7"/>
        <v>0</v>
      </c>
      <c r="O42" s="62">
        <f t="shared" si="8"/>
        <v>882</v>
      </c>
      <c r="P42" s="62">
        <f t="shared" si="9"/>
        <v>48510</v>
      </c>
      <c r="Q42" s="58"/>
    </row>
    <row r="43" spans="1:29" ht="23.1" customHeight="1">
      <c r="A43" s="24">
        <v>59750897101</v>
      </c>
      <c r="B43" s="23" t="s">
        <v>463</v>
      </c>
      <c r="C43" s="23" t="s">
        <v>234</v>
      </c>
      <c r="D43" s="58" t="s">
        <v>224</v>
      </c>
      <c r="E43" s="58" t="s">
        <v>235</v>
      </c>
      <c r="F43" s="63" t="s">
        <v>202</v>
      </c>
      <c r="G43" s="64">
        <v>9</v>
      </c>
      <c r="H43" s="62">
        <f>합산자재!H20</f>
        <v>485</v>
      </c>
      <c r="I43" s="65">
        <f t="shared" si="5"/>
        <v>4365</v>
      </c>
      <c r="J43" s="62">
        <v>9</v>
      </c>
      <c r="K43" s="62">
        <f>합산자재!I20</f>
        <v>0</v>
      </c>
      <c r="L43" s="65">
        <f t="shared" si="6"/>
        <v>0</v>
      </c>
      <c r="M43" s="62">
        <f>합산자재!J20</f>
        <v>0</v>
      </c>
      <c r="N43" s="65">
        <f t="shared" si="7"/>
        <v>0</v>
      </c>
      <c r="O43" s="62">
        <f t="shared" si="8"/>
        <v>485</v>
      </c>
      <c r="P43" s="62">
        <f t="shared" si="9"/>
        <v>4365</v>
      </c>
      <c r="Q43" s="58"/>
    </row>
    <row r="44" spans="1:29" ht="23.1" customHeight="1">
      <c r="A44" s="24">
        <v>59750897131</v>
      </c>
      <c r="B44" s="23" t="s">
        <v>463</v>
      </c>
      <c r="C44" s="23" t="s">
        <v>236</v>
      </c>
      <c r="D44" s="58" t="s">
        <v>224</v>
      </c>
      <c r="E44" s="58" t="s">
        <v>237</v>
      </c>
      <c r="F44" s="63" t="s">
        <v>202</v>
      </c>
      <c r="G44" s="64">
        <v>6</v>
      </c>
      <c r="H44" s="62">
        <f>합산자재!H21</f>
        <v>1910</v>
      </c>
      <c r="I44" s="65">
        <f t="shared" si="5"/>
        <v>11460</v>
      </c>
      <c r="J44" s="62">
        <v>6</v>
      </c>
      <c r="K44" s="62">
        <f>합산자재!I21</f>
        <v>0</v>
      </c>
      <c r="L44" s="65">
        <f t="shared" si="6"/>
        <v>0</v>
      </c>
      <c r="M44" s="62">
        <f>합산자재!J21</f>
        <v>0</v>
      </c>
      <c r="N44" s="65">
        <f t="shared" si="7"/>
        <v>0</v>
      </c>
      <c r="O44" s="62">
        <f t="shared" si="8"/>
        <v>1910</v>
      </c>
      <c r="P44" s="62">
        <f t="shared" si="9"/>
        <v>11460</v>
      </c>
      <c r="Q44" s="58"/>
    </row>
    <row r="45" spans="1:29" ht="23.1" customHeight="1">
      <c r="A45" s="24">
        <v>59750897291</v>
      </c>
      <c r="B45" s="23" t="s">
        <v>463</v>
      </c>
      <c r="C45" s="23" t="s">
        <v>242</v>
      </c>
      <c r="D45" s="58" t="s">
        <v>224</v>
      </c>
      <c r="E45" s="58" t="s">
        <v>243</v>
      </c>
      <c r="F45" s="63" t="s">
        <v>202</v>
      </c>
      <c r="G45" s="64">
        <v>7</v>
      </c>
      <c r="H45" s="62">
        <f>합산자재!H23</f>
        <v>1358</v>
      </c>
      <c r="I45" s="65">
        <f t="shared" si="5"/>
        <v>9506</v>
      </c>
      <c r="J45" s="62">
        <v>7</v>
      </c>
      <c r="K45" s="62">
        <f>합산자재!I23</f>
        <v>0</v>
      </c>
      <c r="L45" s="65">
        <f t="shared" si="6"/>
        <v>0</v>
      </c>
      <c r="M45" s="62">
        <f>합산자재!J23</f>
        <v>0</v>
      </c>
      <c r="N45" s="65">
        <f t="shared" si="7"/>
        <v>0</v>
      </c>
      <c r="O45" s="62">
        <f t="shared" si="8"/>
        <v>1358</v>
      </c>
      <c r="P45" s="62">
        <f t="shared" si="9"/>
        <v>9506</v>
      </c>
      <c r="Q45" s="58"/>
    </row>
    <row r="46" spans="1:29" ht="23.1" customHeight="1">
      <c r="A46" s="24">
        <v>59750897151</v>
      </c>
      <c r="B46" s="23" t="s">
        <v>463</v>
      </c>
      <c r="C46" s="23" t="s">
        <v>244</v>
      </c>
      <c r="D46" s="58" t="s">
        <v>224</v>
      </c>
      <c r="E46" s="58" t="s">
        <v>245</v>
      </c>
      <c r="F46" s="63" t="s">
        <v>202</v>
      </c>
      <c r="G46" s="64">
        <v>102</v>
      </c>
      <c r="H46" s="62">
        <f>합산자재!H24</f>
        <v>407</v>
      </c>
      <c r="I46" s="65">
        <f t="shared" si="5"/>
        <v>41514</v>
      </c>
      <c r="J46" s="62">
        <v>102</v>
      </c>
      <c r="K46" s="62">
        <f>합산자재!I24</f>
        <v>0</v>
      </c>
      <c r="L46" s="65">
        <f t="shared" si="6"/>
        <v>0</v>
      </c>
      <c r="M46" s="62">
        <f>합산자재!J24</f>
        <v>0</v>
      </c>
      <c r="N46" s="65">
        <f t="shared" si="7"/>
        <v>0</v>
      </c>
      <c r="O46" s="62">
        <f t="shared" si="8"/>
        <v>407</v>
      </c>
      <c r="P46" s="62">
        <f t="shared" si="9"/>
        <v>41514</v>
      </c>
      <c r="Q46" s="58"/>
    </row>
    <row r="47" spans="1:29" ht="23.1" customHeight="1">
      <c r="A47" s="24">
        <v>59750897341</v>
      </c>
      <c r="B47" s="23" t="s">
        <v>463</v>
      </c>
      <c r="C47" s="23" t="s">
        <v>246</v>
      </c>
      <c r="D47" s="58" t="s">
        <v>224</v>
      </c>
      <c r="E47" s="58" t="s">
        <v>247</v>
      </c>
      <c r="F47" s="63" t="s">
        <v>202</v>
      </c>
      <c r="G47" s="64">
        <v>1</v>
      </c>
      <c r="H47" s="62">
        <f>합산자재!H25</f>
        <v>2880</v>
      </c>
      <c r="I47" s="65">
        <f t="shared" si="5"/>
        <v>2880</v>
      </c>
      <c r="J47" s="62">
        <v>1</v>
      </c>
      <c r="K47" s="62">
        <f>합산자재!I25</f>
        <v>0</v>
      </c>
      <c r="L47" s="65">
        <f t="shared" si="6"/>
        <v>0</v>
      </c>
      <c r="M47" s="62">
        <f>합산자재!J25</f>
        <v>0</v>
      </c>
      <c r="N47" s="65">
        <f t="shared" si="7"/>
        <v>0</v>
      </c>
      <c r="O47" s="62">
        <f t="shared" si="8"/>
        <v>2880</v>
      </c>
      <c r="P47" s="62">
        <f t="shared" si="9"/>
        <v>2880</v>
      </c>
      <c r="Q47" s="58"/>
    </row>
    <row r="48" spans="1:29" ht="23.1" customHeight="1">
      <c r="A48" s="24" t="s">
        <v>371</v>
      </c>
      <c r="B48" s="23" t="s">
        <v>463</v>
      </c>
      <c r="C48" s="23" t="s">
        <v>267</v>
      </c>
      <c r="D48" s="58" t="s">
        <v>268</v>
      </c>
      <c r="E48" s="58" t="s">
        <v>269</v>
      </c>
      <c r="F48" s="63" t="s">
        <v>188</v>
      </c>
      <c r="G48" s="64">
        <v>1338</v>
      </c>
      <c r="H48" s="62">
        <f>합산자재!H31</f>
        <v>272</v>
      </c>
      <c r="I48" s="65">
        <f t="shared" si="5"/>
        <v>363936</v>
      </c>
      <c r="J48" s="62">
        <v>1216.5999999999999</v>
      </c>
      <c r="K48" s="62">
        <f>합산자재!I31</f>
        <v>0</v>
      </c>
      <c r="L48" s="65">
        <f t="shared" si="6"/>
        <v>0</v>
      </c>
      <c r="M48" s="62">
        <f>합산자재!J31</f>
        <v>0</v>
      </c>
      <c r="N48" s="65">
        <f t="shared" si="7"/>
        <v>0</v>
      </c>
      <c r="O48" s="62">
        <f t="shared" si="8"/>
        <v>272</v>
      </c>
      <c r="P48" s="62">
        <f t="shared" si="9"/>
        <v>363936</v>
      </c>
      <c r="Q48" s="58"/>
      <c r="AC48" s="34">
        <f>J48*H48</f>
        <v>330915.19999999995</v>
      </c>
    </row>
    <row r="49" spans="1:31" ht="23.1" customHeight="1">
      <c r="A49" s="24">
        <v>59301517001</v>
      </c>
      <c r="B49" s="23" t="s">
        <v>463</v>
      </c>
      <c r="C49" s="23" t="s">
        <v>282</v>
      </c>
      <c r="D49" s="58" t="s">
        <v>283</v>
      </c>
      <c r="E49" s="58" t="s">
        <v>284</v>
      </c>
      <c r="F49" s="63" t="s">
        <v>202</v>
      </c>
      <c r="G49" s="64">
        <v>2</v>
      </c>
      <c r="H49" s="62">
        <f>합산자재!H35</f>
        <v>1150</v>
      </c>
      <c r="I49" s="65">
        <f t="shared" si="5"/>
        <v>2300</v>
      </c>
      <c r="J49" s="62">
        <v>2</v>
      </c>
      <c r="K49" s="62">
        <f>합산자재!I35</f>
        <v>0</v>
      </c>
      <c r="L49" s="65">
        <f t="shared" si="6"/>
        <v>0</v>
      </c>
      <c r="M49" s="62">
        <f>합산자재!J35</f>
        <v>0</v>
      </c>
      <c r="N49" s="65">
        <f t="shared" si="7"/>
        <v>0</v>
      </c>
      <c r="O49" s="62">
        <f t="shared" si="8"/>
        <v>1150</v>
      </c>
      <c r="P49" s="62">
        <f t="shared" si="9"/>
        <v>2300</v>
      </c>
      <c r="Q49" s="58"/>
    </row>
    <row r="50" spans="1:31" ht="23.1" customHeight="1">
      <c r="A50" s="24">
        <v>59301517002</v>
      </c>
      <c r="B50" s="23" t="s">
        <v>463</v>
      </c>
      <c r="C50" s="23" t="s">
        <v>287</v>
      </c>
      <c r="D50" s="58" t="s">
        <v>283</v>
      </c>
      <c r="E50" s="58" t="s">
        <v>288</v>
      </c>
      <c r="F50" s="63" t="s">
        <v>202</v>
      </c>
      <c r="G50" s="64">
        <v>2</v>
      </c>
      <c r="H50" s="62">
        <f>합산자재!H36</f>
        <v>1610</v>
      </c>
      <c r="I50" s="65">
        <f t="shared" si="5"/>
        <v>3220</v>
      </c>
      <c r="J50" s="62">
        <v>2</v>
      </c>
      <c r="K50" s="62">
        <f>합산자재!I36</f>
        <v>0</v>
      </c>
      <c r="L50" s="65">
        <f t="shared" si="6"/>
        <v>0</v>
      </c>
      <c r="M50" s="62">
        <f>합산자재!J36</f>
        <v>0</v>
      </c>
      <c r="N50" s="65">
        <f t="shared" si="7"/>
        <v>0</v>
      </c>
      <c r="O50" s="62">
        <f t="shared" si="8"/>
        <v>1610</v>
      </c>
      <c r="P50" s="62">
        <f t="shared" si="9"/>
        <v>3220</v>
      </c>
      <c r="Q50" s="58"/>
    </row>
    <row r="51" spans="1:31" ht="23.1" customHeight="1">
      <c r="A51" s="24">
        <v>59301517003</v>
      </c>
      <c r="B51" s="23" t="s">
        <v>463</v>
      </c>
      <c r="C51" s="23" t="s">
        <v>289</v>
      </c>
      <c r="D51" s="58" t="s">
        <v>283</v>
      </c>
      <c r="E51" s="58" t="s">
        <v>290</v>
      </c>
      <c r="F51" s="63" t="s">
        <v>202</v>
      </c>
      <c r="G51" s="64">
        <v>1</v>
      </c>
      <c r="H51" s="62">
        <f>합산자재!H37</f>
        <v>2080</v>
      </c>
      <c r="I51" s="65">
        <f t="shared" si="5"/>
        <v>2080</v>
      </c>
      <c r="J51" s="62">
        <v>1</v>
      </c>
      <c r="K51" s="62">
        <f>합산자재!I37</f>
        <v>0</v>
      </c>
      <c r="L51" s="65">
        <f t="shared" si="6"/>
        <v>0</v>
      </c>
      <c r="M51" s="62">
        <f>합산자재!J37</f>
        <v>0</v>
      </c>
      <c r="N51" s="65">
        <f t="shared" si="7"/>
        <v>0</v>
      </c>
      <c r="O51" s="62">
        <f t="shared" si="8"/>
        <v>2080</v>
      </c>
      <c r="P51" s="62">
        <f t="shared" si="9"/>
        <v>2080</v>
      </c>
      <c r="Q51" s="58"/>
    </row>
    <row r="52" spans="1:31" ht="23.1" customHeight="1">
      <c r="A52" s="24">
        <v>59301517004</v>
      </c>
      <c r="B52" s="23" t="s">
        <v>463</v>
      </c>
      <c r="C52" s="23" t="s">
        <v>291</v>
      </c>
      <c r="D52" s="58" t="s">
        <v>283</v>
      </c>
      <c r="E52" s="58" t="s">
        <v>292</v>
      </c>
      <c r="F52" s="63" t="s">
        <v>202</v>
      </c>
      <c r="G52" s="64">
        <v>1</v>
      </c>
      <c r="H52" s="62">
        <f>합산자재!H38</f>
        <v>2910</v>
      </c>
      <c r="I52" s="65">
        <f t="shared" si="5"/>
        <v>2910</v>
      </c>
      <c r="J52" s="62">
        <v>1</v>
      </c>
      <c r="K52" s="62">
        <f>합산자재!I38</f>
        <v>0</v>
      </c>
      <c r="L52" s="65">
        <f t="shared" si="6"/>
        <v>0</v>
      </c>
      <c r="M52" s="62">
        <f>합산자재!J38</f>
        <v>0</v>
      </c>
      <c r="N52" s="65">
        <f t="shared" si="7"/>
        <v>0</v>
      </c>
      <c r="O52" s="62">
        <f t="shared" si="8"/>
        <v>2910</v>
      </c>
      <c r="P52" s="62">
        <f t="shared" si="9"/>
        <v>2910</v>
      </c>
      <c r="Q52" s="58"/>
    </row>
    <row r="53" spans="1:31" ht="23.1" customHeight="1">
      <c r="A53" s="24">
        <v>56950900300</v>
      </c>
      <c r="B53" s="23" t="s">
        <v>463</v>
      </c>
      <c r="C53" s="23" t="s">
        <v>410</v>
      </c>
      <c r="D53" s="58" t="s">
        <v>412</v>
      </c>
      <c r="E53" s="58" t="s">
        <v>413</v>
      </c>
      <c r="F53" s="63" t="s">
        <v>414</v>
      </c>
      <c r="G53" s="64">
        <v>61</v>
      </c>
      <c r="H53" s="62">
        <f>일대목차!I4</f>
        <v>1298</v>
      </c>
      <c r="I53" s="65">
        <f t="shared" si="5"/>
        <v>79178</v>
      </c>
      <c r="J53" s="62">
        <v>61</v>
      </c>
      <c r="K53" s="62">
        <f>일대목차!L4</f>
        <v>5680</v>
      </c>
      <c r="L53" s="65">
        <f t="shared" si="6"/>
        <v>346480</v>
      </c>
      <c r="M53" s="62">
        <f>일대목차!N4</f>
        <v>0</v>
      </c>
      <c r="N53" s="65">
        <f t="shared" si="7"/>
        <v>0</v>
      </c>
      <c r="O53" s="62">
        <f t="shared" si="8"/>
        <v>6978</v>
      </c>
      <c r="P53" s="62">
        <f t="shared" si="9"/>
        <v>425658</v>
      </c>
      <c r="Q53" s="58" t="s">
        <v>411</v>
      </c>
      <c r="AE53" s="34">
        <f>L53</f>
        <v>346480</v>
      </c>
    </row>
    <row r="54" spans="1:31" ht="23.1" customHeight="1">
      <c r="A54" s="24">
        <v>56950900301</v>
      </c>
      <c r="B54" s="23" t="s">
        <v>463</v>
      </c>
      <c r="C54" s="23" t="s">
        <v>415</v>
      </c>
      <c r="D54" s="58" t="s">
        <v>412</v>
      </c>
      <c r="E54" s="58" t="s">
        <v>417</v>
      </c>
      <c r="F54" s="63" t="s">
        <v>414</v>
      </c>
      <c r="G54" s="64">
        <v>3</v>
      </c>
      <c r="H54" s="62">
        <f>일대목차!I5</f>
        <v>1313</v>
      </c>
      <c r="I54" s="65">
        <f t="shared" si="5"/>
        <v>3939</v>
      </c>
      <c r="J54" s="62">
        <v>3</v>
      </c>
      <c r="K54" s="62">
        <f>일대목차!L5</f>
        <v>5680</v>
      </c>
      <c r="L54" s="65">
        <f t="shared" si="6"/>
        <v>17040</v>
      </c>
      <c r="M54" s="62">
        <f>일대목차!N5</f>
        <v>0</v>
      </c>
      <c r="N54" s="65">
        <f t="shared" si="7"/>
        <v>0</v>
      </c>
      <c r="O54" s="62">
        <f t="shared" si="8"/>
        <v>6993</v>
      </c>
      <c r="P54" s="62">
        <f t="shared" si="9"/>
        <v>20979</v>
      </c>
      <c r="Q54" s="58" t="s">
        <v>416</v>
      </c>
      <c r="AE54" s="34">
        <f>L54</f>
        <v>17040</v>
      </c>
    </row>
    <row r="55" spans="1:31" ht="23.1" customHeight="1">
      <c r="A55" s="24">
        <v>56959000001</v>
      </c>
      <c r="B55" s="23" t="s">
        <v>463</v>
      </c>
      <c r="C55" s="23" t="s">
        <v>421</v>
      </c>
      <c r="D55" s="58" t="s">
        <v>423</v>
      </c>
      <c r="E55" s="58" t="s">
        <v>424</v>
      </c>
      <c r="F55" s="63" t="s">
        <v>414</v>
      </c>
      <c r="G55" s="64">
        <v>110</v>
      </c>
      <c r="H55" s="62">
        <f>일대목차!I7</f>
        <v>1518</v>
      </c>
      <c r="I55" s="65">
        <f t="shared" si="5"/>
        <v>166980</v>
      </c>
      <c r="J55" s="62">
        <v>110</v>
      </c>
      <c r="K55" s="62">
        <f>일대목차!L7</f>
        <v>5680</v>
      </c>
      <c r="L55" s="65">
        <f t="shared" si="6"/>
        <v>624800</v>
      </c>
      <c r="M55" s="62">
        <f>일대목차!N7</f>
        <v>0</v>
      </c>
      <c r="N55" s="65">
        <f t="shared" si="7"/>
        <v>0</v>
      </c>
      <c r="O55" s="62">
        <f t="shared" si="8"/>
        <v>7198</v>
      </c>
      <c r="P55" s="62">
        <f t="shared" si="9"/>
        <v>791780</v>
      </c>
      <c r="Q55" s="58" t="s">
        <v>422</v>
      </c>
      <c r="AE55" s="34">
        <f>L55</f>
        <v>624800</v>
      </c>
    </row>
    <row r="56" spans="1:31" ht="23.1" customHeight="1">
      <c r="A56" s="24" t="s">
        <v>387</v>
      </c>
      <c r="B56" s="23" t="s">
        <v>463</v>
      </c>
      <c r="C56" s="23" t="s">
        <v>326</v>
      </c>
      <c r="D56" s="58" t="s">
        <v>327</v>
      </c>
      <c r="E56" s="58" t="s">
        <v>328</v>
      </c>
      <c r="F56" s="63" t="s">
        <v>202</v>
      </c>
      <c r="G56" s="64">
        <v>51</v>
      </c>
      <c r="H56" s="62"/>
      <c r="I56" s="65">
        <f t="shared" si="5"/>
        <v>0</v>
      </c>
      <c r="J56" s="62">
        <v>51</v>
      </c>
      <c r="K56" s="62">
        <f>합산자재!I47</f>
        <v>0</v>
      </c>
      <c r="L56" s="65">
        <f t="shared" si="6"/>
        <v>0</v>
      </c>
      <c r="M56" s="62">
        <f>합산자재!J47</f>
        <v>0</v>
      </c>
      <c r="N56" s="65">
        <f t="shared" si="7"/>
        <v>0</v>
      </c>
      <c r="O56" s="62" t="str">
        <f t="shared" si="8"/>
        <v/>
      </c>
      <c r="P56" s="62">
        <f t="shared" si="9"/>
        <v>0</v>
      </c>
      <c r="Q56" s="58" t="s">
        <v>488</v>
      </c>
    </row>
    <row r="57" spans="1:31" ht="23.1" customHeight="1">
      <c r="A57" s="24" t="s">
        <v>388</v>
      </c>
      <c r="B57" s="23" t="s">
        <v>463</v>
      </c>
      <c r="C57" s="23" t="s">
        <v>330</v>
      </c>
      <c r="D57" s="58" t="s">
        <v>331</v>
      </c>
      <c r="E57" s="58" t="s">
        <v>332</v>
      </c>
      <c r="F57" s="63" t="s">
        <v>202</v>
      </c>
      <c r="G57" s="64">
        <v>10</v>
      </c>
      <c r="H57" s="62"/>
      <c r="I57" s="65">
        <f t="shared" si="5"/>
        <v>0</v>
      </c>
      <c r="J57" s="62">
        <v>10</v>
      </c>
      <c r="K57" s="62">
        <f>합산자재!I48</f>
        <v>0</v>
      </c>
      <c r="L57" s="65">
        <f t="shared" si="6"/>
        <v>0</v>
      </c>
      <c r="M57" s="62">
        <f>합산자재!J48</f>
        <v>0</v>
      </c>
      <c r="N57" s="65">
        <f t="shared" si="7"/>
        <v>0</v>
      </c>
      <c r="O57" s="62" t="str">
        <f t="shared" si="8"/>
        <v/>
      </c>
      <c r="P57" s="62">
        <f t="shared" si="9"/>
        <v>0</v>
      </c>
      <c r="Q57" s="58" t="s">
        <v>488</v>
      </c>
    </row>
    <row r="58" spans="1:31" ht="23.1" customHeight="1">
      <c r="A58" s="24" t="s">
        <v>489</v>
      </c>
      <c r="B58" s="23" t="s">
        <v>463</v>
      </c>
      <c r="C58" s="23" t="s">
        <v>490</v>
      </c>
      <c r="D58" s="58" t="s">
        <v>478</v>
      </c>
      <c r="E58" s="58" t="s">
        <v>491</v>
      </c>
      <c r="F58" s="63" t="s">
        <v>325</v>
      </c>
      <c r="G58" s="64">
        <v>1</v>
      </c>
      <c r="H58" s="62">
        <f>TRUNC(AA58*옵션!$B$32/100)</f>
        <v>10971</v>
      </c>
      <c r="I58" s="65">
        <f t="shared" si="5"/>
        <v>10971</v>
      </c>
      <c r="J58" s="62">
        <v>1</v>
      </c>
      <c r="K58" s="62"/>
      <c r="L58" s="65">
        <f t="shared" si="6"/>
        <v>0</v>
      </c>
      <c r="M58" s="62"/>
      <c r="N58" s="65">
        <f t="shared" si="7"/>
        <v>0</v>
      </c>
      <c r="O58" s="62">
        <f t="shared" si="8"/>
        <v>10971</v>
      </c>
      <c r="P58" s="62">
        <f t="shared" si="9"/>
        <v>10971</v>
      </c>
      <c r="Q58" s="58"/>
      <c r="AA58" s="34">
        <f>TRUNC(SUM(AA30:AA57), 1)</f>
        <v>27429.200000000001</v>
      </c>
    </row>
    <row r="59" spans="1:31" ht="23.1" customHeight="1">
      <c r="A59" s="24" t="s">
        <v>476</v>
      </c>
      <c r="B59" s="23" t="s">
        <v>463</v>
      </c>
      <c r="C59" s="23" t="s">
        <v>477</v>
      </c>
      <c r="D59" s="58" t="s">
        <v>478</v>
      </c>
      <c r="E59" s="58" t="s">
        <v>479</v>
      </c>
      <c r="F59" s="63" t="s">
        <v>325</v>
      </c>
      <c r="G59" s="64">
        <v>1</v>
      </c>
      <c r="H59" s="62">
        <f>TRUNC(AB59*옵션!$B$31/100)</f>
        <v>2160</v>
      </c>
      <c r="I59" s="65">
        <f t="shared" si="5"/>
        <v>2160</v>
      </c>
      <c r="J59" s="62">
        <v>1</v>
      </c>
      <c r="K59" s="62"/>
      <c r="L59" s="65">
        <f t="shared" si="6"/>
        <v>0</v>
      </c>
      <c r="M59" s="62"/>
      <c r="N59" s="65">
        <f t="shared" si="7"/>
        <v>0</v>
      </c>
      <c r="O59" s="62">
        <f t="shared" si="8"/>
        <v>2160</v>
      </c>
      <c r="P59" s="62">
        <f t="shared" si="9"/>
        <v>2160</v>
      </c>
      <c r="Q59" s="58"/>
      <c r="AB59" s="34">
        <f>TRUNC(SUM(AB30:AB58), 1)</f>
        <v>14400</v>
      </c>
    </row>
    <row r="60" spans="1:31" ht="23.1" customHeight="1">
      <c r="A60" s="24" t="s">
        <v>480</v>
      </c>
      <c r="B60" s="23" t="s">
        <v>463</v>
      </c>
      <c r="C60" s="23" t="s">
        <v>481</v>
      </c>
      <c r="D60" s="58" t="s">
        <v>482</v>
      </c>
      <c r="E60" s="58" t="s">
        <v>483</v>
      </c>
      <c r="F60" s="63" t="s">
        <v>325</v>
      </c>
      <c r="G60" s="64">
        <v>1</v>
      </c>
      <c r="H60" s="62">
        <f>IF(TRUNC((AD60+AC60)/$AD$3)*$AD$3-AD60 &lt;0, AC60, TRUNC((AD60+AC60)/$AD$3)*$AD$3-AD60)</f>
        <v>7454</v>
      </c>
      <c r="I60" s="65">
        <f>H60</f>
        <v>7454</v>
      </c>
      <c r="J60" s="62">
        <v>1</v>
      </c>
      <c r="K60" s="62"/>
      <c r="L60" s="65">
        <f t="shared" si="6"/>
        <v>0</v>
      </c>
      <c r="M60" s="62"/>
      <c r="N60" s="65">
        <f t="shared" si="7"/>
        <v>0</v>
      </c>
      <c r="O60" s="62">
        <f t="shared" si="8"/>
        <v>7454</v>
      </c>
      <c r="P60" s="62">
        <f t="shared" si="9"/>
        <v>7454</v>
      </c>
      <c r="Q60" s="58"/>
      <c r="AC60" s="34">
        <f>TRUNC(TRUNC(SUM(AC30:AC59))*옵션!$B$33/100)</f>
        <v>7454</v>
      </c>
      <c r="AD60" s="34">
        <f>TRUNC(SUM(I30:I59))+TRUNC(SUM(N30:N59))</f>
        <v>1569939</v>
      </c>
    </row>
    <row r="61" spans="1:31" ht="23.1" customHeight="1">
      <c r="A61" s="24">
        <v>56900017016</v>
      </c>
      <c r="B61" s="23" t="s">
        <v>463</v>
      </c>
      <c r="C61" s="23" t="s">
        <v>336</v>
      </c>
      <c r="D61" s="58" t="s">
        <v>337</v>
      </c>
      <c r="E61" s="58" t="s">
        <v>338</v>
      </c>
      <c r="F61" s="63" t="s">
        <v>339</v>
      </c>
      <c r="G61" s="64">
        <f>노임근거!G47</f>
        <v>78</v>
      </c>
      <c r="H61" s="62">
        <f>합산자재!H50</f>
        <v>0</v>
      </c>
      <c r="I61" s="65">
        <f>TRUNC(G61*H61)</f>
        <v>0</v>
      </c>
      <c r="J61" s="62">
        <f>노임근거!G47</f>
        <v>78</v>
      </c>
      <c r="K61" s="62">
        <f>합산자재!I50</f>
        <v>225408</v>
      </c>
      <c r="L61" s="65">
        <f t="shared" si="6"/>
        <v>17581824</v>
      </c>
      <c r="M61" s="62">
        <f>합산자재!J50</f>
        <v>0</v>
      </c>
      <c r="N61" s="65">
        <f t="shared" si="7"/>
        <v>0</v>
      </c>
      <c r="O61" s="62">
        <f t="shared" si="8"/>
        <v>225408</v>
      </c>
      <c r="P61" s="62">
        <f t="shared" si="9"/>
        <v>17581824</v>
      </c>
      <c r="Q61" s="58"/>
      <c r="AE61" s="34">
        <f>L61</f>
        <v>17581824</v>
      </c>
    </row>
    <row r="62" spans="1:31" ht="23.1" customHeight="1">
      <c r="A62" s="24" t="s">
        <v>484</v>
      </c>
      <c r="B62" s="23" t="s">
        <v>463</v>
      </c>
      <c r="C62" s="23" t="s">
        <v>485</v>
      </c>
      <c r="D62" s="58" t="s">
        <v>486</v>
      </c>
      <c r="E62" s="58" t="s">
        <v>487</v>
      </c>
      <c r="F62" s="63" t="s">
        <v>325</v>
      </c>
      <c r="G62" s="64">
        <v>1</v>
      </c>
      <c r="H62" s="62"/>
      <c r="I62" s="65">
        <f>TRUNC(G62*H62)</f>
        <v>0</v>
      </c>
      <c r="J62" s="62">
        <v>1</v>
      </c>
      <c r="K62" s="62">
        <f>IF(TRUNC((AD63+AC63)/$AE$3)*$AE$3-AD63 &lt;0, AC63, TRUNC((AD63+AC63)/$AE$3)*$AE$3-AD63)</f>
        <v>557104</v>
      </c>
      <c r="L62" s="65">
        <f>K62</f>
        <v>557104</v>
      </c>
      <c r="M62" s="62"/>
      <c r="N62" s="65">
        <f t="shared" si="7"/>
        <v>0</v>
      </c>
      <c r="O62" s="62">
        <f t="shared" si="8"/>
        <v>557104</v>
      </c>
      <c r="P62" s="62">
        <f t="shared" si="9"/>
        <v>557104</v>
      </c>
      <c r="Q62" s="58"/>
    </row>
    <row r="63" spans="1:31" ht="23.1" customHeight="1">
      <c r="D63" s="58"/>
      <c r="E63" s="58"/>
      <c r="F63" s="63"/>
      <c r="G63" s="64"/>
      <c r="H63" s="62"/>
      <c r="I63" s="65"/>
      <c r="J63" s="62"/>
      <c r="K63" s="62"/>
      <c r="L63" s="65"/>
      <c r="M63" s="62"/>
      <c r="N63" s="65"/>
      <c r="O63" s="62"/>
      <c r="P63" s="62"/>
      <c r="Q63" s="58"/>
      <c r="AC63" s="34">
        <f>TRUNC(AE63*옵션!$B$36/100)</f>
        <v>557104</v>
      </c>
      <c r="AD63" s="34">
        <f>TRUNC(SUM(L30:L61))</f>
        <v>18570144</v>
      </c>
      <c r="AE63" s="34">
        <f>TRUNC(SUM(AE30:AE62))</f>
        <v>18570144</v>
      </c>
    </row>
    <row r="64" spans="1:31" ht="23.1" customHeight="1">
      <c r="D64" s="58"/>
      <c r="E64" s="58"/>
      <c r="F64" s="63"/>
      <c r="G64" s="64"/>
      <c r="H64" s="62"/>
      <c r="I64" s="65"/>
      <c r="J64" s="62"/>
      <c r="K64" s="62"/>
      <c r="L64" s="65"/>
      <c r="M64" s="62"/>
      <c r="N64" s="65"/>
      <c r="O64" s="62"/>
      <c r="P64" s="62"/>
      <c r="Q64" s="58"/>
    </row>
    <row r="65" spans="4:17" ht="23.1" customHeight="1">
      <c r="D65" s="58"/>
      <c r="E65" s="58"/>
      <c r="F65" s="63"/>
      <c r="G65" s="64"/>
      <c r="H65" s="62"/>
      <c r="I65" s="65"/>
      <c r="J65" s="62"/>
      <c r="K65" s="62"/>
      <c r="L65" s="65"/>
      <c r="M65" s="62"/>
      <c r="N65" s="65"/>
      <c r="O65" s="62"/>
      <c r="P65" s="62"/>
      <c r="Q65" s="58"/>
    </row>
    <row r="66" spans="4:17" ht="23.1" customHeight="1">
      <c r="D66" s="58"/>
      <c r="E66" s="58"/>
      <c r="F66" s="63"/>
      <c r="G66" s="64"/>
      <c r="H66" s="62"/>
      <c r="I66" s="65"/>
      <c r="J66" s="62"/>
      <c r="K66" s="62"/>
      <c r="L66" s="65"/>
      <c r="M66" s="62"/>
      <c r="N66" s="65"/>
      <c r="O66" s="62"/>
      <c r="P66" s="62"/>
      <c r="Q66" s="58"/>
    </row>
    <row r="67" spans="4:17" ht="23.1" customHeight="1">
      <c r="D67" s="58"/>
      <c r="E67" s="58"/>
      <c r="F67" s="63"/>
      <c r="G67" s="64"/>
      <c r="H67" s="62"/>
      <c r="I67" s="65"/>
      <c r="J67" s="62"/>
      <c r="K67" s="62"/>
      <c r="L67" s="65"/>
      <c r="M67" s="62"/>
      <c r="N67" s="65"/>
      <c r="O67" s="62"/>
      <c r="P67" s="62"/>
      <c r="Q67" s="58"/>
    </row>
    <row r="68" spans="4:17" ht="23.1" customHeight="1">
      <c r="D68" s="58"/>
      <c r="E68" s="58"/>
      <c r="F68" s="63"/>
      <c r="G68" s="64"/>
      <c r="H68" s="62"/>
      <c r="I68" s="65"/>
      <c r="J68" s="62"/>
      <c r="K68" s="62"/>
      <c r="L68" s="65"/>
      <c r="M68" s="62"/>
      <c r="N68" s="65"/>
      <c r="O68" s="62"/>
      <c r="P68" s="62"/>
      <c r="Q68" s="58"/>
    </row>
    <row r="69" spans="4:17" ht="23.1" customHeight="1">
      <c r="D69" s="58"/>
      <c r="E69" s="58"/>
      <c r="F69" s="63"/>
      <c r="G69" s="64"/>
      <c r="H69" s="62"/>
      <c r="I69" s="65"/>
      <c r="J69" s="62"/>
      <c r="K69" s="62"/>
      <c r="L69" s="65"/>
      <c r="M69" s="62"/>
      <c r="N69" s="65"/>
      <c r="O69" s="62"/>
      <c r="P69" s="62"/>
      <c r="Q69" s="58"/>
    </row>
    <row r="70" spans="4:17" ht="23.1" customHeight="1">
      <c r="D70" s="58"/>
      <c r="E70" s="58"/>
      <c r="F70" s="63"/>
      <c r="G70" s="64"/>
      <c r="H70" s="62"/>
      <c r="I70" s="65"/>
      <c r="J70" s="62"/>
      <c r="K70" s="62"/>
      <c r="L70" s="65"/>
      <c r="M70" s="62"/>
      <c r="N70" s="65"/>
      <c r="O70" s="62"/>
      <c r="P70" s="62"/>
      <c r="Q70" s="58"/>
    </row>
    <row r="71" spans="4:17" ht="23.1" customHeight="1">
      <c r="D71" s="58"/>
      <c r="E71" s="58"/>
      <c r="F71" s="63"/>
      <c r="G71" s="64"/>
      <c r="H71" s="62"/>
      <c r="I71" s="65"/>
      <c r="J71" s="62"/>
      <c r="K71" s="62"/>
      <c r="L71" s="65"/>
      <c r="M71" s="62"/>
      <c r="N71" s="65"/>
      <c r="O71" s="62"/>
      <c r="P71" s="62"/>
      <c r="Q71" s="58"/>
    </row>
    <row r="72" spans="4:17" ht="23.1" customHeight="1">
      <c r="D72" s="58"/>
      <c r="E72" s="58"/>
      <c r="F72" s="63"/>
      <c r="G72" s="64"/>
      <c r="H72" s="62"/>
      <c r="I72" s="65"/>
      <c r="J72" s="62"/>
      <c r="K72" s="62"/>
      <c r="L72" s="65"/>
      <c r="M72" s="62"/>
      <c r="N72" s="65"/>
      <c r="O72" s="62"/>
      <c r="P72" s="62"/>
      <c r="Q72" s="58"/>
    </row>
    <row r="73" spans="4:17" ht="23.1" customHeight="1">
      <c r="D73" s="58"/>
      <c r="E73" s="58"/>
      <c r="F73" s="63"/>
      <c r="G73" s="64"/>
      <c r="H73" s="62"/>
      <c r="I73" s="65"/>
      <c r="J73" s="62"/>
      <c r="K73" s="62"/>
      <c r="L73" s="65"/>
      <c r="M73" s="62"/>
      <c r="N73" s="65"/>
      <c r="O73" s="62"/>
      <c r="P73" s="62"/>
      <c r="Q73" s="58"/>
    </row>
    <row r="74" spans="4:17" ht="23.1" customHeight="1">
      <c r="D74" s="58"/>
      <c r="E74" s="58"/>
      <c r="F74" s="63"/>
      <c r="G74" s="64"/>
      <c r="H74" s="62"/>
      <c r="I74" s="65"/>
      <c r="J74" s="62"/>
      <c r="K74" s="62"/>
      <c r="L74" s="65"/>
      <c r="M74" s="62"/>
      <c r="N74" s="65"/>
      <c r="O74" s="62"/>
      <c r="P74" s="62"/>
      <c r="Q74" s="58"/>
    </row>
    <row r="75" spans="4:17" ht="23.1" customHeight="1">
      <c r="D75" s="58"/>
      <c r="E75" s="58"/>
      <c r="F75" s="63"/>
      <c r="G75" s="64"/>
      <c r="H75" s="62"/>
      <c r="I75" s="65"/>
      <c r="J75" s="62"/>
      <c r="K75" s="62"/>
      <c r="L75" s="65"/>
      <c r="M75" s="62"/>
      <c r="N75" s="65"/>
      <c r="O75" s="62"/>
      <c r="P75" s="62"/>
      <c r="Q75" s="58"/>
    </row>
    <row r="76" spans="4:17" ht="23.1" customHeight="1">
      <c r="D76" s="58"/>
      <c r="E76" s="58"/>
      <c r="F76" s="63"/>
      <c r="G76" s="64"/>
      <c r="H76" s="62"/>
      <c r="I76" s="65"/>
      <c r="J76" s="62"/>
      <c r="K76" s="62"/>
      <c r="L76" s="65"/>
      <c r="M76" s="62"/>
      <c r="N76" s="65"/>
      <c r="O76" s="62"/>
      <c r="P76" s="62"/>
      <c r="Q76" s="58"/>
    </row>
    <row r="77" spans="4:17" ht="23.1" customHeight="1">
      <c r="D77" s="58"/>
      <c r="E77" s="58"/>
      <c r="F77" s="63"/>
      <c r="G77" s="64"/>
      <c r="H77" s="62"/>
      <c r="I77" s="65"/>
      <c r="J77" s="62"/>
      <c r="K77" s="62"/>
      <c r="L77" s="65"/>
      <c r="M77" s="62"/>
      <c r="N77" s="65"/>
      <c r="O77" s="62"/>
      <c r="P77" s="62"/>
      <c r="Q77" s="58"/>
    </row>
    <row r="78" spans="4:17" ht="23.1" customHeight="1">
      <c r="D78" s="58"/>
      <c r="E78" s="58"/>
      <c r="F78" s="63"/>
      <c r="G78" s="64"/>
      <c r="H78" s="62"/>
      <c r="I78" s="65"/>
      <c r="J78" s="62"/>
      <c r="K78" s="62"/>
      <c r="L78" s="65"/>
      <c r="M78" s="62"/>
      <c r="N78" s="65"/>
      <c r="O78" s="62"/>
      <c r="P78" s="62"/>
      <c r="Q78" s="58"/>
    </row>
    <row r="79" spans="4:17" ht="23.1" customHeight="1">
      <c r="D79" s="58"/>
      <c r="E79" s="58"/>
      <c r="F79" s="63"/>
      <c r="G79" s="64"/>
      <c r="H79" s="62"/>
      <c r="I79" s="65"/>
      <c r="J79" s="62"/>
      <c r="K79" s="62"/>
      <c r="L79" s="65"/>
      <c r="M79" s="62"/>
      <c r="N79" s="65"/>
      <c r="O79" s="62"/>
      <c r="P79" s="62"/>
      <c r="Q79" s="58"/>
    </row>
    <row r="80" spans="4:17" ht="23.1" customHeight="1">
      <c r="D80" s="58"/>
      <c r="E80" s="58"/>
      <c r="F80" s="63"/>
      <c r="G80" s="64"/>
      <c r="H80" s="62"/>
      <c r="I80" s="65"/>
      <c r="J80" s="62"/>
      <c r="K80" s="62"/>
      <c r="L80" s="65"/>
      <c r="M80" s="62"/>
      <c r="N80" s="65"/>
      <c r="O80" s="62"/>
      <c r="P80" s="62"/>
      <c r="Q80" s="58"/>
    </row>
    <row r="81" spans="1:31" ht="23.1" customHeight="1">
      <c r="B81" s="23" t="s">
        <v>437</v>
      </c>
      <c r="D81" s="58" t="s">
        <v>438</v>
      </c>
      <c r="E81" s="58"/>
      <c r="F81" s="63"/>
      <c r="G81" s="64"/>
      <c r="H81" s="62"/>
      <c r="I81" s="65">
        <f>TRUNC(SUM(I30:I80))</f>
        <v>1577393</v>
      </c>
      <c r="J81" s="62"/>
      <c r="K81" s="62"/>
      <c r="L81" s="65">
        <f>TRUNC(SUM(L30:L80))</f>
        <v>19127248</v>
      </c>
      <c r="M81" s="62"/>
      <c r="N81" s="65">
        <f>TRUNC(SUM(N30:N80))</f>
        <v>0</v>
      </c>
      <c r="O81" s="62" t="str">
        <f>IF((H81+K81+M81)=0, "", (H81+K81+M81))</f>
        <v/>
      </c>
      <c r="P81" s="62">
        <f>TRUNC(SUM(P30:P80))</f>
        <v>20704641</v>
      </c>
      <c r="Q81" s="58"/>
    </row>
    <row r="82" spans="1:31" ht="23.1" customHeight="1">
      <c r="B82" s="23" t="s">
        <v>400</v>
      </c>
      <c r="D82" s="111" t="s">
        <v>474</v>
      </c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3"/>
    </row>
    <row r="83" spans="1:31" ht="23.1" customHeight="1">
      <c r="A83" s="24">
        <v>59753097002</v>
      </c>
      <c r="B83" s="23" t="s">
        <v>470</v>
      </c>
      <c r="C83" s="23" t="s">
        <v>190</v>
      </c>
      <c r="D83" s="58" t="s">
        <v>191</v>
      </c>
      <c r="E83" s="58" t="s">
        <v>192</v>
      </c>
      <c r="F83" s="63" t="s">
        <v>188</v>
      </c>
      <c r="G83" s="64">
        <v>853</v>
      </c>
      <c r="H83" s="62">
        <f>합산자재!H5</f>
        <v>142</v>
      </c>
      <c r="I83" s="65">
        <f t="shared" ref="I83:I91" si="10">TRUNC(G83*H83)</f>
        <v>121126</v>
      </c>
      <c r="J83" s="62">
        <v>776.1</v>
      </c>
      <c r="K83" s="62">
        <f>합산자재!I5</f>
        <v>0</v>
      </c>
      <c r="L83" s="65">
        <f t="shared" ref="L83:L93" si="11">TRUNC(G83*K83)</f>
        <v>0</v>
      </c>
      <c r="M83" s="62">
        <f>합산자재!J5</f>
        <v>0</v>
      </c>
      <c r="N83" s="65">
        <f t="shared" ref="N83:N94" si="12">TRUNC(G83*M83)</f>
        <v>0</v>
      </c>
      <c r="O83" s="62">
        <f t="shared" ref="O83:O94" si="13">IF((H83+K83+M83)=0, "", (H83+K83+M83))</f>
        <v>142</v>
      </c>
      <c r="P83" s="62">
        <f t="shared" ref="P83:P94" si="14">SUM(I83,L83,N83)</f>
        <v>121126</v>
      </c>
      <c r="Q83" s="58"/>
      <c r="AA83" s="34">
        <f>J83*H83</f>
        <v>110206.2</v>
      </c>
      <c r="AC83" s="34">
        <f>J83*H83</f>
        <v>110206.2</v>
      </c>
    </row>
    <row r="84" spans="1:31" ht="23.1" customHeight="1">
      <c r="A84" s="24" t="s">
        <v>349</v>
      </c>
      <c r="B84" s="23" t="s">
        <v>470</v>
      </c>
      <c r="C84" s="23" t="s">
        <v>203</v>
      </c>
      <c r="D84" s="58" t="s">
        <v>204</v>
      </c>
      <c r="E84" s="58" t="s">
        <v>205</v>
      </c>
      <c r="F84" s="63" t="s">
        <v>202</v>
      </c>
      <c r="G84" s="64">
        <v>29</v>
      </c>
      <c r="H84" s="62">
        <f>합산자재!H9</f>
        <v>547</v>
      </c>
      <c r="I84" s="65">
        <f t="shared" si="10"/>
        <v>15863</v>
      </c>
      <c r="J84" s="62">
        <v>29</v>
      </c>
      <c r="K84" s="62">
        <f>합산자재!I9</f>
        <v>0</v>
      </c>
      <c r="L84" s="65">
        <f t="shared" si="11"/>
        <v>0</v>
      </c>
      <c r="M84" s="62">
        <f>합산자재!J9</f>
        <v>0</v>
      </c>
      <c r="N84" s="65">
        <f t="shared" si="12"/>
        <v>0</v>
      </c>
      <c r="O84" s="62">
        <f t="shared" si="13"/>
        <v>547</v>
      </c>
      <c r="P84" s="62">
        <f t="shared" si="14"/>
        <v>15863</v>
      </c>
      <c r="Q84" s="58"/>
    </row>
    <row r="85" spans="1:31" ht="23.1" customHeight="1">
      <c r="A85" s="24">
        <v>59753777102</v>
      </c>
      <c r="B85" s="23" t="s">
        <v>470</v>
      </c>
      <c r="C85" s="23" t="s">
        <v>211</v>
      </c>
      <c r="D85" s="58" t="s">
        <v>212</v>
      </c>
      <c r="E85" s="58" t="s">
        <v>213</v>
      </c>
      <c r="F85" s="63" t="s">
        <v>202</v>
      </c>
      <c r="G85" s="64">
        <v>31</v>
      </c>
      <c r="H85" s="62">
        <f>합산자재!H11</f>
        <v>483</v>
      </c>
      <c r="I85" s="65">
        <f t="shared" si="10"/>
        <v>14973</v>
      </c>
      <c r="J85" s="62">
        <v>31</v>
      </c>
      <c r="K85" s="62">
        <f>합산자재!I11</f>
        <v>0</v>
      </c>
      <c r="L85" s="65">
        <f t="shared" si="11"/>
        <v>0</v>
      </c>
      <c r="M85" s="62">
        <f>합산자재!J11</f>
        <v>0</v>
      </c>
      <c r="N85" s="65">
        <f t="shared" si="12"/>
        <v>0</v>
      </c>
      <c r="O85" s="62">
        <f t="shared" si="13"/>
        <v>483</v>
      </c>
      <c r="P85" s="62">
        <f t="shared" si="14"/>
        <v>14973</v>
      </c>
      <c r="Q85" s="58"/>
    </row>
    <row r="86" spans="1:31" ht="23.1" customHeight="1">
      <c r="A86" s="24">
        <v>59753767201</v>
      </c>
      <c r="B86" s="23" t="s">
        <v>470</v>
      </c>
      <c r="C86" s="23" t="s">
        <v>216</v>
      </c>
      <c r="D86" s="58" t="s">
        <v>217</v>
      </c>
      <c r="E86" s="58" t="s">
        <v>218</v>
      </c>
      <c r="F86" s="63" t="s">
        <v>202</v>
      </c>
      <c r="G86" s="64">
        <v>29</v>
      </c>
      <c r="H86" s="62">
        <f>합산자재!H13</f>
        <v>286</v>
      </c>
      <c r="I86" s="65">
        <f t="shared" si="10"/>
        <v>8294</v>
      </c>
      <c r="J86" s="62">
        <v>29</v>
      </c>
      <c r="K86" s="62">
        <f>합산자재!I13</f>
        <v>0</v>
      </c>
      <c r="L86" s="65">
        <f t="shared" si="11"/>
        <v>0</v>
      </c>
      <c r="M86" s="62">
        <f>합산자재!J13</f>
        <v>0</v>
      </c>
      <c r="N86" s="65">
        <f t="shared" si="12"/>
        <v>0</v>
      </c>
      <c r="O86" s="62">
        <f t="shared" si="13"/>
        <v>286</v>
      </c>
      <c r="P86" s="62">
        <f t="shared" si="14"/>
        <v>8294</v>
      </c>
      <c r="Q86" s="58"/>
    </row>
    <row r="87" spans="1:31" ht="23.1" customHeight="1">
      <c r="A87" s="24">
        <v>59753767261</v>
      </c>
      <c r="B87" s="23" t="s">
        <v>470</v>
      </c>
      <c r="C87" s="23" t="s">
        <v>221</v>
      </c>
      <c r="D87" s="58" t="s">
        <v>217</v>
      </c>
      <c r="E87" s="58" t="s">
        <v>222</v>
      </c>
      <c r="F87" s="63" t="s">
        <v>202</v>
      </c>
      <c r="G87" s="64">
        <v>29</v>
      </c>
      <c r="H87" s="62">
        <f>합산자재!H15</f>
        <v>286</v>
      </c>
      <c r="I87" s="65">
        <f t="shared" si="10"/>
        <v>8294</v>
      </c>
      <c r="J87" s="62">
        <v>29</v>
      </c>
      <c r="K87" s="62">
        <f>합산자재!I15</f>
        <v>0</v>
      </c>
      <c r="L87" s="65">
        <f t="shared" si="11"/>
        <v>0</v>
      </c>
      <c r="M87" s="62">
        <f>합산자재!J15</f>
        <v>0</v>
      </c>
      <c r="N87" s="65">
        <f t="shared" si="12"/>
        <v>0</v>
      </c>
      <c r="O87" s="62">
        <f t="shared" si="13"/>
        <v>286</v>
      </c>
      <c r="P87" s="62">
        <f t="shared" si="14"/>
        <v>8294</v>
      </c>
      <c r="Q87" s="58"/>
    </row>
    <row r="88" spans="1:31" ht="23.1" customHeight="1">
      <c r="A88" s="24" t="s">
        <v>372</v>
      </c>
      <c r="B88" s="23" t="s">
        <v>470</v>
      </c>
      <c r="C88" s="23" t="s">
        <v>272</v>
      </c>
      <c r="D88" s="58" t="s">
        <v>268</v>
      </c>
      <c r="E88" s="58" t="s">
        <v>273</v>
      </c>
      <c r="F88" s="63" t="s">
        <v>188</v>
      </c>
      <c r="G88" s="64">
        <v>2561</v>
      </c>
      <c r="H88" s="62">
        <f>합산자재!H32</f>
        <v>422</v>
      </c>
      <c r="I88" s="65">
        <f t="shared" si="10"/>
        <v>1080742</v>
      </c>
      <c r="J88" s="62">
        <v>2328.3000000000002</v>
      </c>
      <c r="K88" s="62">
        <f>합산자재!I32</f>
        <v>0</v>
      </c>
      <c r="L88" s="65">
        <f t="shared" si="11"/>
        <v>0</v>
      </c>
      <c r="M88" s="62">
        <f>합산자재!J32</f>
        <v>0</v>
      </c>
      <c r="N88" s="65">
        <f t="shared" si="12"/>
        <v>0</v>
      </c>
      <c r="O88" s="62">
        <f t="shared" si="13"/>
        <v>422</v>
      </c>
      <c r="P88" s="62">
        <f t="shared" si="14"/>
        <v>1080742</v>
      </c>
      <c r="Q88" s="58"/>
      <c r="AC88" s="34">
        <f>J88*H88</f>
        <v>982542.60000000009</v>
      </c>
    </row>
    <row r="89" spans="1:31" ht="23.1" customHeight="1">
      <c r="A89" s="24">
        <v>59350317206</v>
      </c>
      <c r="B89" s="23" t="s">
        <v>470</v>
      </c>
      <c r="C89" s="23" t="s">
        <v>293</v>
      </c>
      <c r="D89" s="58" t="s">
        <v>294</v>
      </c>
      <c r="E89" s="58" t="s">
        <v>295</v>
      </c>
      <c r="F89" s="63" t="s">
        <v>202</v>
      </c>
      <c r="G89" s="64">
        <v>29</v>
      </c>
      <c r="H89" s="62">
        <f>합산자재!H39</f>
        <v>1230</v>
      </c>
      <c r="I89" s="65">
        <f t="shared" si="10"/>
        <v>35670</v>
      </c>
      <c r="J89" s="62">
        <v>29</v>
      </c>
      <c r="K89" s="62">
        <f>합산자재!I39</f>
        <v>0</v>
      </c>
      <c r="L89" s="65">
        <f t="shared" si="11"/>
        <v>0</v>
      </c>
      <c r="M89" s="62">
        <f>합산자재!J39</f>
        <v>0</v>
      </c>
      <c r="N89" s="65">
        <f t="shared" si="12"/>
        <v>0</v>
      </c>
      <c r="O89" s="62">
        <f t="shared" si="13"/>
        <v>1230</v>
      </c>
      <c r="P89" s="62">
        <f t="shared" si="14"/>
        <v>35670</v>
      </c>
      <c r="Q89" s="58"/>
    </row>
    <row r="90" spans="1:31" ht="23.1" customHeight="1">
      <c r="A90" s="24">
        <v>56950900300</v>
      </c>
      <c r="B90" s="23" t="s">
        <v>470</v>
      </c>
      <c r="C90" s="23" t="s">
        <v>410</v>
      </c>
      <c r="D90" s="58" t="s">
        <v>412</v>
      </c>
      <c r="E90" s="58" t="s">
        <v>413</v>
      </c>
      <c r="F90" s="63" t="s">
        <v>414</v>
      </c>
      <c r="G90" s="64">
        <v>211</v>
      </c>
      <c r="H90" s="62">
        <f>일대목차!I4</f>
        <v>1298</v>
      </c>
      <c r="I90" s="65">
        <f t="shared" si="10"/>
        <v>273878</v>
      </c>
      <c r="J90" s="62">
        <v>211</v>
      </c>
      <c r="K90" s="62">
        <f>일대목차!L4</f>
        <v>5680</v>
      </c>
      <c r="L90" s="65">
        <f t="shared" si="11"/>
        <v>1198480</v>
      </c>
      <c r="M90" s="62">
        <f>일대목차!N4</f>
        <v>0</v>
      </c>
      <c r="N90" s="65">
        <f t="shared" si="12"/>
        <v>0</v>
      </c>
      <c r="O90" s="62">
        <f t="shared" si="13"/>
        <v>6978</v>
      </c>
      <c r="P90" s="62">
        <f t="shared" si="14"/>
        <v>1472358</v>
      </c>
      <c r="Q90" s="58" t="s">
        <v>411</v>
      </c>
      <c r="AE90" s="34">
        <f>L90</f>
        <v>1198480</v>
      </c>
    </row>
    <row r="91" spans="1:31" ht="23.1" customHeight="1">
      <c r="A91" s="24" t="s">
        <v>489</v>
      </c>
      <c r="B91" s="23" t="s">
        <v>470</v>
      </c>
      <c r="C91" s="23" t="s">
        <v>490</v>
      </c>
      <c r="D91" s="58" t="s">
        <v>478</v>
      </c>
      <c r="E91" s="58" t="s">
        <v>491</v>
      </c>
      <c r="F91" s="63" t="s">
        <v>325</v>
      </c>
      <c r="G91" s="64">
        <v>1</v>
      </c>
      <c r="H91" s="62">
        <f>TRUNC(AA91*옵션!$B$32/100)</f>
        <v>44082</v>
      </c>
      <c r="I91" s="65">
        <f t="shared" si="10"/>
        <v>44082</v>
      </c>
      <c r="J91" s="62">
        <v>1</v>
      </c>
      <c r="K91" s="62"/>
      <c r="L91" s="65">
        <f t="shared" si="11"/>
        <v>0</v>
      </c>
      <c r="M91" s="62"/>
      <c r="N91" s="65">
        <f t="shared" si="12"/>
        <v>0</v>
      </c>
      <c r="O91" s="62">
        <f t="shared" si="13"/>
        <v>44082</v>
      </c>
      <c r="P91" s="62">
        <f t="shared" si="14"/>
        <v>44082</v>
      </c>
      <c r="Q91" s="58"/>
      <c r="AA91" s="34">
        <f>TRUNC(SUM(AA82:AA90), 1)</f>
        <v>110206.2</v>
      </c>
    </row>
    <row r="92" spans="1:31" ht="23.1" customHeight="1">
      <c r="A92" s="24" t="s">
        <v>480</v>
      </c>
      <c r="B92" s="23" t="s">
        <v>470</v>
      </c>
      <c r="C92" s="23" t="s">
        <v>481</v>
      </c>
      <c r="D92" s="58" t="s">
        <v>482</v>
      </c>
      <c r="E92" s="58" t="s">
        <v>483</v>
      </c>
      <c r="F92" s="63" t="s">
        <v>325</v>
      </c>
      <c r="G92" s="64">
        <v>1</v>
      </c>
      <c r="H92" s="62">
        <f>IF(TRUNC((AD92+AC92)/$AD$3)*$AD$3-AD92 &lt;0, AC92, TRUNC((AD92+AC92)/$AD$3)*$AD$3-AD92)</f>
        <v>21854</v>
      </c>
      <c r="I92" s="65">
        <f>H92</f>
        <v>21854</v>
      </c>
      <c r="J92" s="62">
        <v>1</v>
      </c>
      <c r="K92" s="62"/>
      <c r="L92" s="65">
        <f t="shared" si="11"/>
        <v>0</v>
      </c>
      <c r="M92" s="62"/>
      <c r="N92" s="65">
        <f t="shared" si="12"/>
        <v>0</v>
      </c>
      <c r="O92" s="62">
        <f t="shared" si="13"/>
        <v>21854</v>
      </c>
      <c r="P92" s="62">
        <f t="shared" si="14"/>
        <v>21854</v>
      </c>
      <c r="Q92" s="58"/>
      <c r="AC92" s="34">
        <f>TRUNC(TRUNC(SUM(AC82:AC91))*옵션!$B$33/100)</f>
        <v>21854</v>
      </c>
      <c r="AD92" s="34">
        <f>TRUNC(SUM(I82:I91))+TRUNC(SUM(N82:N91))</f>
        <v>1602922</v>
      </c>
    </row>
    <row r="93" spans="1:31" ht="23.1" customHeight="1">
      <c r="A93" s="24">
        <v>56900017016</v>
      </c>
      <c r="B93" s="23" t="s">
        <v>470</v>
      </c>
      <c r="C93" s="23" t="s">
        <v>336</v>
      </c>
      <c r="D93" s="58" t="s">
        <v>337</v>
      </c>
      <c r="E93" s="58" t="s">
        <v>338</v>
      </c>
      <c r="F93" s="63" t="s">
        <v>339</v>
      </c>
      <c r="G93" s="64">
        <f>노임근거!G62</f>
        <v>45</v>
      </c>
      <c r="H93" s="62">
        <f>합산자재!H50</f>
        <v>0</v>
      </c>
      <c r="I93" s="65">
        <f>TRUNC(G93*H93)</f>
        <v>0</v>
      </c>
      <c r="J93" s="62">
        <f>노임근거!G62</f>
        <v>45</v>
      </c>
      <c r="K93" s="62">
        <f>합산자재!I50</f>
        <v>225408</v>
      </c>
      <c r="L93" s="65">
        <f t="shared" si="11"/>
        <v>10143360</v>
      </c>
      <c r="M93" s="62">
        <f>합산자재!J50</f>
        <v>0</v>
      </c>
      <c r="N93" s="65">
        <f t="shared" si="12"/>
        <v>0</v>
      </c>
      <c r="O93" s="62">
        <f t="shared" si="13"/>
        <v>225408</v>
      </c>
      <c r="P93" s="62">
        <f t="shared" si="14"/>
        <v>10143360</v>
      </c>
      <c r="Q93" s="58"/>
      <c r="AE93" s="34">
        <f>L93</f>
        <v>10143360</v>
      </c>
    </row>
    <row r="94" spans="1:31" ht="23.1" customHeight="1">
      <c r="A94" s="24" t="s">
        <v>484</v>
      </c>
      <c r="B94" s="23" t="s">
        <v>470</v>
      </c>
      <c r="C94" s="23" t="s">
        <v>485</v>
      </c>
      <c r="D94" s="58" t="s">
        <v>486</v>
      </c>
      <c r="E94" s="58" t="s">
        <v>487</v>
      </c>
      <c r="F94" s="63" t="s">
        <v>325</v>
      </c>
      <c r="G94" s="64">
        <v>1</v>
      </c>
      <c r="H94" s="62"/>
      <c r="I94" s="65">
        <f>TRUNC(G94*H94)</f>
        <v>0</v>
      </c>
      <c r="J94" s="62">
        <v>1</v>
      </c>
      <c r="K94" s="62">
        <f>IF(TRUNC((AD95+AC95)/$AE$3)*$AE$3-AD95 &lt;0, AC95, TRUNC((AD95+AC95)/$AE$3)*$AE$3-AD95)</f>
        <v>340255</v>
      </c>
      <c r="L94" s="65">
        <f>K94</f>
        <v>340255</v>
      </c>
      <c r="M94" s="62"/>
      <c r="N94" s="65">
        <f t="shared" si="12"/>
        <v>0</v>
      </c>
      <c r="O94" s="62">
        <f t="shared" si="13"/>
        <v>340255</v>
      </c>
      <c r="P94" s="62">
        <f t="shared" si="14"/>
        <v>340255</v>
      </c>
      <c r="Q94" s="58"/>
    </row>
    <row r="95" spans="1:31" ht="23.1" customHeight="1">
      <c r="D95" s="58"/>
      <c r="E95" s="58"/>
      <c r="F95" s="63"/>
      <c r="G95" s="64"/>
      <c r="H95" s="62"/>
      <c r="I95" s="65"/>
      <c r="J95" s="62"/>
      <c r="K95" s="62"/>
      <c r="L95" s="65"/>
      <c r="M95" s="62"/>
      <c r="N95" s="65"/>
      <c r="O95" s="62"/>
      <c r="P95" s="62"/>
      <c r="Q95" s="58"/>
      <c r="AC95" s="34">
        <f>TRUNC(AE95*옵션!$B$36/100)</f>
        <v>340255</v>
      </c>
      <c r="AD95" s="34">
        <f>TRUNC(SUM(L82:L93))</f>
        <v>11341840</v>
      </c>
      <c r="AE95" s="34">
        <f>TRUNC(SUM(AE82:AE94))</f>
        <v>11341840</v>
      </c>
    </row>
    <row r="96" spans="1:31" ht="23.1" customHeight="1">
      <c r="D96" s="58"/>
      <c r="E96" s="58"/>
      <c r="F96" s="63"/>
      <c r="G96" s="64"/>
      <c r="H96" s="62"/>
      <c r="I96" s="65"/>
      <c r="J96" s="62"/>
      <c r="K96" s="62"/>
      <c r="L96" s="65"/>
      <c r="M96" s="62"/>
      <c r="N96" s="65"/>
      <c r="O96" s="62"/>
      <c r="P96" s="62"/>
      <c r="Q96" s="58"/>
    </row>
    <row r="97" spans="1:31" ht="23.1" customHeight="1">
      <c r="D97" s="58"/>
      <c r="E97" s="58"/>
      <c r="F97" s="63"/>
      <c r="G97" s="64"/>
      <c r="H97" s="62"/>
      <c r="I97" s="65"/>
      <c r="J97" s="62"/>
      <c r="K97" s="62"/>
      <c r="L97" s="65"/>
      <c r="M97" s="62"/>
      <c r="N97" s="65"/>
      <c r="O97" s="62"/>
      <c r="P97" s="62"/>
      <c r="Q97" s="58"/>
    </row>
    <row r="98" spans="1:31" ht="23.1" customHeight="1">
      <c r="D98" s="58"/>
      <c r="E98" s="58"/>
      <c r="F98" s="63"/>
      <c r="G98" s="64"/>
      <c r="H98" s="62"/>
      <c r="I98" s="65"/>
      <c r="J98" s="62"/>
      <c r="K98" s="62"/>
      <c r="L98" s="65"/>
      <c r="M98" s="62"/>
      <c r="N98" s="65"/>
      <c r="O98" s="62"/>
      <c r="P98" s="62"/>
      <c r="Q98" s="58"/>
    </row>
    <row r="99" spans="1:31" ht="23.1" customHeight="1">
      <c r="D99" s="58"/>
      <c r="E99" s="58"/>
      <c r="F99" s="63"/>
      <c r="G99" s="64"/>
      <c r="H99" s="62"/>
      <c r="I99" s="65"/>
      <c r="J99" s="62"/>
      <c r="K99" s="62"/>
      <c r="L99" s="65"/>
      <c r="M99" s="62"/>
      <c r="N99" s="65"/>
      <c r="O99" s="62"/>
      <c r="P99" s="62"/>
      <c r="Q99" s="58"/>
    </row>
    <row r="100" spans="1:31" ht="23.1" customHeight="1">
      <c r="D100" s="58"/>
      <c r="E100" s="58"/>
      <c r="F100" s="63"/>
      <c r="G100" s="64"/>
      <c r="H100" s="62"/>
      <c r="I100" s="65"/>
      <c r="J100" s="62"/>
      <c r="K100" s="62"/>
      <c r="L100" s="65"/>
      <c r="M100" s="62"/>
      <c r="N100" s="65"/>
      <c r="O100" s="62"/>
      <c r="P100" s="62"/>
      <c r="Q100" s="58"/>
    </row>
    <row r="101" spans="1:31" ht="23.1" customHeight="1">
      <c r="D101" s="58"/>
      <c r="E101" s="58"/>
      <c r="F101" s="63"/>
      <c r="G101" s="64"/>
      <c r="H101" s="62"/>
      <c r="I101" s="65"/>
      <c r="J101" s="62"/>
      <c r="K101" s="62"/>
      <c r="L101" s="65"/>
      <c r="M101" s="62"/>
      <c r="N101" s="65"/>
      <c r="O101" s="62"/>
      <c r="P101" s="62"/>
      <c r="Q101" s="58"/>
    </row>
    <row r="102" spans="1:31" ht="23.1" customHeight="1">
      <c r="D102" s="58"/>
      <c r="E102" s="58"/>
      <c r="F102" s="63"/>
      <c r="G102" s="64"/>
      <c r="H102" s="62"/>
      <c r="I102" s="65"/>
      <c r="J102" s="62"/>
      <c r="K102" s="62"/>
      <c r="L102" s="65"/>
      <c r="M102" s="62"/>
      <c r="N102" s="65"/>
      <c r="O102" s="62"/>
      <c r="P102" s="62"/>
      <c r="Q102" s="58"/>
    </row>
    <row r="103" spans="1:31" ht="23.1" customHeight="1">
      <c r="D103" s="58"/>
      <c r="E103" s="58"/>
      <c r="F103" s="63"/>
      <c r="G103" s="64"/>
      <c r="H103" s="62"/>
      <c r="I103" s="65"/>
      <c r="J103" s="62"/>
      <c r="K103" s="62"/>
      <c r="L103" s="65"/>
      <c r="M103" s="62"/>
      <c r="N103" s="65"/>
      <c r="O103" s="62"/>
      <c r="P103" s="62"/>
      <c r="Q103" s="58"/>
    </row>
    <row r="104" spans="1:31" ht="23.1" customHeight="1">
      <c r="D104" s="58"/>
      <c r="E104" s="58"/>
      <c r="F104" s="63"/>
      <c r="G104" s="64"/>
      <c r="H104" s="62"/>
      <c r="I104" s="65"/>
      <c r="J104" s="62"/>
      <c r="K104" s="62"/>
      <c r="L104" s="65"/>
      <c r="M104" s="62"/>
      <c r="N104" s="65"/>
      <c r="O104" s="62"/>
      <c r="P104" s="62"/>
      <c r="Q104" s="58"/>
    </row>
    <row r="105" spans="1:31" ht="23.1" customHeight="1">
      <c r="D105" s="58"/>
      <c r="E105" s="58"/>
      <c r="F105" s="63"/>
      <c r="G105" s="64"/>
      <c r="H105" s="62"/>
      <c r="I105" s="65"/>
      <c r="J105" s="62"/>
      <c r="K105" s="62"/>
      <c r="L105" s="65"/>
      <c r="M105" s="62"/>
      <c r="N105" s="65"/>
      <c r="O105" s="62"/>
      <c r="P105" s="62"/>
      <c r="Q105" s="58"/>
    </row>
    <row r="106" spans="1:31" ht="23.1" customHeight="1">
      <c r="D106" s="58"/>
      <c r="E106" s="58"/>
      <c r="F106" s="63"/>
      <c r="G106" s="64"/>
      <c r="H106" s="62"/>
      <c r="I106" s="65"/>
      <c r="J106" s="62"/>
      <c r="K106" s="62"/>
      <c r="L106" s="65"/>
      <c r="M106" s="62"/>
      <c r="N106" s="65"/>
      <c r="O106" s="62"/>
      <c r="P106" s="62"/>
      <c r="Q106" s="58"/>
    </row>
    <row r="107" spans="1:31" ht="23.1" customHeight="1">
      <c r="B107" s="23" t="s">
        <v>437</v>
      </c>
      <c r="D107" s="58" t="s">
        <v>438</v>
      </c>
      <c r="E107" s="58"/>
      <c r="F107" s="63"/>
      <c r="G107" s="64"/>
      <c r="H107" s="62"/>
      <c r="I107" s="65">
        <f>TRUNC(SUM(I82:I106))</f>
        <v>1624776</v>
      </c>
      <c r="J107" s="62"/>
      <c r="K107" s="62"/>
      <c r="L107" s="65">
        <f>TRUNC(SUM(L82:L106))</f>
        <v>11682095</v>
      </c>
      <c r="M107" s="62"/>
      <c r="N107" s="65">
        <f>TRUNC(SUM(N82:N106))</f>
        <v>0</v>
      </c>
      <c r="O107" s="62" t="str">
        <f>IF((H107+K107+M107)=0, "", (H107+K107+M107))</f>
        <v/>
      </c>
      <c r="P107" s="62">
        <f>TRUNC(SUM(P82:P106))</f>
        <v>13306871</v>
      </c>
      <c r="Q107" s="58"/>
    </row>
    <row r="108" spans="1:31" ht="23.1" customHeight="1">
      <c r="B108" s="23" t="s">
        <v>400</v>
      </c>
      <c r="D108" s="111" t="s">
        <v>494</v>
      </c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3"/>
    </row>
    <row r="109" spans="1:31" ht="23.1" customHeight="1">
      <c r="A109" s="24" t="s">
        <v>387</v>
      </c>
      <c r="B109" s="23" t="s">
        <v>492</v>
      </c>
      <c r="C109" s="23" t="s">
        <v>326</v>
      </c>
      <c r="D109" s="58" t="s">
        <v>327</v>
      </c>
      <c r="E109" s="58" t="s">
        <v>328</v>
      </c>
      <c r="F109" s="63" t="s">
        <v>202</v>
      </c>
      <c r="G109" s="64">
        <v>51</v>
      </c>
      <c r="H109" s="62">
        <f>합산자재!H47</f>
        <v>68000</v>
      </c>
      <c r="I109" s="65">
        <f>TRUNC(G109*H109)</f>
        <v>3468000</v>
      </c>
      <c r="J109" s="62">
        <v>84</v>
      </c>
      <c r="K109" s="62">
        <f>합산자재!I47</f>
        <v>0</v>
      </c>
      <c r="L109" s="65">
        <f>TRUNC(G109*K109)</f>
        <v>0</v>
      </c>
      <c r="M109" s="62">
        <f>합산자재!J47</f>
        <v>0</v>
      </c>
      <c r="N109" s="65">
        <f>TRUNC(G109*M109)</f>
        <v>0</v>
      </c>
      <c r="O109" s="62">
        <f>IF((H109+K109+M109)=0, "", (H109+K109+M109))</f>
        <v>68000</v>
      </c>
      <c r="P109" s="62">
        <f>SUM(I109,L109,N109)</f>
        <v>3468000</v>
      </c>
      <c r="Q109" s="58" t="s">
        <v>488</v>
      </c>
    </row>
    <row r="110" spans="1:31" ht="23.1" customHeight="1">
      <c r="A110" s="24" t="s">
        <v>388</v>
      </c>
      <c r="B110" s="23" t="s">
        <v>492</v>
      </c>
      <c r="C110" s="23" t="s">
        <v>330</v>
      </c>
      <c r="D110" s="58" t="s">
        <v>331</v>
      </c>
      <c r="E110" s="58" t="s">
        <v>332</v>
      </c>
      <c r="F110" s="63" t="s">
        <v>202</v>
      </c>
      <c r="G110" s="64">
        <v>10</v>
      </c>
      <c r="H110" s="62">
        <f>합산자재!H48</f>
        <v>74000</v>
      </c>
      <c r="I110" s="65">
        <f>TRUNC(G110*H110)</f>
        <v>740000</v>
      </c>
      <c r="J110" s="62">
        <v>10</v>
      </c>
      <c r="K110" s="62">
        <f>합산자재!I48</f>
        <v>0</v>
      </c>
      <c r="L110" s="65">
        <f>TRUNC(G110*K110)</f>
        <v>0</v>
      </c>
      <c r="M110" s="62">
        <f>합산자재!J48</f>
        <v>0</v>
      </c>
      <c r="N110" s="65">
        <f>TRUNC(G110*M110)</f>
        <v>0</v>
      </c>
      <c r="O110" s="62">
        <f>IF((H110+K110+M110)=0, "", (H110+K110+M110))</f>
        <v>74000</v>
      </c>
      <c r="P110" s="62">
        <f>SUM(I110,L110,N110)</f>
        <v>740000</v>
      </c>
      <c r="Q110" s="58" t="s">
        <v>488</v>
      </c>
    </row>
    <row r="111" spans="1:31" ht="23.1" customHeight="1">
      <c r="A111" s="24" t="s">
        <v>386</v>
      </c>
      <c r="B111" s="23" t="s">
        <v>492</v>
      </c>
      <c r="C111" s="23" t="s">
        <v>322</v>
      </c>
      <c r="D111" s="58" t="s">
        <v>323</v>
      </c>
      <c r="E111" s="58" t="s">
        <v>324</v>
      </c>
      <c r="F111" s="63" t="s">
        <v>325</v>
      </c>
      <c r="G111" s="64">
        <v>1</v>
      </c>
      <c r="H111" s="62">
        <f>합산자재!H46</f>
        <v>22730</v>
      </c>
      <c r="I111" s="65">
        <f>TRUNC(G111*H111)</f>
        <v>22730</v>
      </c>
      <c r="J111" s="62">
        <v>1</v>
      </c>
      <c r="K111" s="62">
        <f>합산자재!I46</f>
        <v>0</v>
      </c>
      <c r="L111" s="65">
        <f>TRUNC(G111*K111)</f>
        <v>0</v>
      </c>
      <c r="M111" s="62">
        <f>합산자재!J46</f>
        <v>0</v>
      </c>
      <c r="N111" s="65">
        <f>TRUNC(G111*M111)</f>
        <v>0</v>
      </c>
      <c r="O111" s="62">
        <f>IF((H111+K111+M111)=0, "", (H111+K111+M111))</f>
        <v>22730</v>
      </c>
      <c r="P111" s="62">
        <f>SUM(I111,L111,N111)</f>
        <v>22730</v>
      </c>
      <c r="Q111" s="58"/>
    </row>
    <row r="112" spans="1:31" ht="23.1" customHeight="1">
      <c r="D112" s="58"/>
      <c r="E112" s="58"/>
      <c r="F112" s="63"/>
      <c r="G112" s="64"/>
      <c r="H112" s="62"/>
      <c r="I112" s="65"/>
      <c r="J112" s="62"/>
      <c r="K112" s="62"/>
      <c r="L112" s="65"/>
      <c r="M112" s="62"/>
      <c r="N112" s="65"/>
      <c r="O112" s="62"/>
      <c r="P112" s="62"/>
      <c r="Q112" s="58"/>
      <c r="AE112" s="34">
        <f>TRUNC(SUM(AE108:AE111))</f>
        <v>0</v>
      </c>
    </row>
    <row r="113" spans="4:17" ht="23.1" customHeight="1">
      <c r="D113" s="58"/>
      <c r="E113" s="58"/>
      <c r="F113" s="63"/>
      <c r="G113" s="64"/>
      <c r="H113" s="62"/>
      <c r="I113" s="65"/>
      <c r="J113" s="62"/>
      <c r="K113" s="62"/>
      <c r="L113" s="65"/>
      <c r="M113" s="62"/>
      <c r="N113" s="65"/>
      <c r="O113" s="62"/>
      <c r="P113" s="62"/>
      <c r="Q113" s="58"/>
    </row>
    <row r="114" spans="4:17" ht="23.1" customHeight="1">
      <c r="D114" s="58"/>
      <c r="E114" s="58"/>
      <c r="F114" s="63"/>
      <c r="G114" s="64"/>
      <c r="H114" s="62"/>
      <c r="I114" s="65"/>
      <c r="J114" s="62"/>
      <c r="K114" s="62"/>
      <c r="L114" s="65"/>
      <c r="M114" s="62"/>
      <c r="N114" s="65"/>
      <c r="O114" s="62"/>
      <c r="P114" s="62"/>
      <c r="Q114" s="58"/>
    </row>
    <row r="115" spans="4:17" ht="23.1" customHeight="1">
      <c r="D115" s="58"/>
      <c r="E115" s="58"/>
      <c r="F115" s="63"/>
      <c r="G115" s="64"/>
      <c r="H115" s="62"/>
      <c r="I115" s="65"/>
      <c r="J115" s="62"/>
      <c r="K115" s="62"/>
      <c r="L115" s="65"/>
      <c r="M115" s="62"/>
      <c r="N115" s="65"/>
      <c r="O115" s="62"/>
      <c r="P115" s="62"/>
      <c r="Q115" s="58"/>
    </row>
    <row r="116" spans="4:17" ht="23.1" customHeight="1">
      <c r="D116" s="58"/>
      <c r="E116" s="58"/>
      <c r="F116" s="63"/>
      <c r="G116" s="64"/>
      <c r="H116" s="62"/>
      <c r="I116" s="65"/>
      <c r="J116" s="62"/>
      <c r="K116" s="62"/>
      <c r="L116" s="65"/>
      <c r="M116" s="62"/>
      <c r="N116" s="65"/>
      <c r="O116" s="62"/>
      <c r="P116" s="62"/>
      <c r="Q116" s="58"/>
    </row>
    <row r="117" spans="4:17" ht="23.1" customHeight="1">
      <c r="D117" s="58"/>
      <c r="E117" s="58"/>
      <c r="F117" s="63"/>
      <c r="G117" s="64"/>
      <c r="H117" s="62"/>
      <c r="I117" s="65"/>
      <c r="J117" s="62"/>
      <c r="K117" s="62"/>
      <c r="L117" s="65"/>
      <c r="M117" s="62"/>
      <c r="N117" s="65"/>
      <c r="O117" s="62"/>
      <c r="P117" s="62"/>
      <c r="Q117" s="58"/>
    </row>
    <row r="118" spans="4:17" ht="23.1" customHeight="1">
      <c r="D118" s="58"/>
      <c r="E118" s="58"/>
      <c r="F118" s="63"/>
      <c r="G118" s="64"/>
      <c r="H118" s="62"/>
      <c r="I118" s="65"/>
      <c r="J118" s="62"/>
      <c r="K118" s="62"/>
      <c r="L118" s="65"/>
      <c r="M118" s="62"/>
      <c r="N118" s="65"/>
      <c r="O118" s="62"/>
      <c r="P118" s="62"/>
      <c r="Q118" s="58"/>
    </row>
    <row r="119" spans="4:17" ht="23.1" customHeight="1">
      <c r="D119" s="58"/>
      <c r="E119" s="58"/>
      <c r="F119" s="63"/>
      <c r="G119" s="64"/>
      <c r="H119" s="62"/>
      <c r="I119" s="65"/>
      <c r="J119" s="62"/>
      <c r="K119" s="62"/>
      <c r="L119" s="65"/>
      <c r="M119" s="62"/>
      <c r="N119" s="65"/>
      <c r="O119" s="62"/>
      <c r="P119" s="62"/>
      <c r="Q119" s="58"/>
    </row>
    <row r="120" spans="4:17" ht="23.1" customHeight="1">
      <c r="D120" s="58"/>
      <c r="E120" s="58"/>
      <c r="F120" s="63"/>
      <c r="G120" s="64"/>
      <c r="H120" s="62"/>
      <c r="I120" s="65"/>
      <c r="J120" s="62"/>
      <c r="K120" s="62"/>
      <c r="L120" s="65"/>
      <c r="M120" s="62"/>
      <c r="N120" s="65"/>
      <c r="O120" s="62"/>
      <c r="P120" s="62"/>
      <c r="Q120" s="58"/>
    </row>
    <row r="121" spans="4:17" ht="23.1" customHeight="1">
      <c r="D121" s="58"/>
      <c r="E121" s="58"/>
      <c r="F121" s="63"/>
      <c r="G121" s="64"/>
      <c r="H121" s="62"/>
      <c r="I121" s="65"/>
      <c r="J121" s="62"/>
      <c r="K121" s="62"/>
      <c r="L121" s="65"/>
      <c r="M121" s="62"/>
      <c r="N121" s="65"/>
      <c r="O121" s="62"/>
      <c r="P121" s="62"/>
      <c r="Q121" s="58"/>
    </row>
    <row r="122" spans="4:17" ht="23.1" customHeight="1">
      <c r="D122" s="58"/>
      <c r="E122" s="58"/>
      <c r="F122" s="63"/>
      <c r="G122" s="64"/>
      <c r="H122" s="62"/>
      <c r="I122" s="65"/>
      <c r="J122" s="62"/>
      <c r="K122" s="62"/>
      <c r="L122" s="65"/>
      <c r="M122" s="62"/>
      <c r="N122" s="65"/>
      <c r="O122" s="62"/>
      <c r="P122" s="62"/>
      <c r="Q122" s="58"/>
    </row>
    <row r="123" spans="4:17" ht="23.1" customHeight="1">
      <c r="D123" s="58"/>
      <c r="E123" s="58"/>
      <c r="F123" s="63"/>
      <c r="G123" s="64"/>
      <c r="H123" s="62"/>
      <c r="I123" s="65"/>
      <c r="J123" s="62"/>
      <c r="K123" s="62"/>
      <c r="L123" s="65"/>
      <c r="M123" s="62"/>
      <c r="N123" s="65"/>
      <c r="O123" s="62"/>
      <c r="P123" s="62"/>
      <c r="Q123" s="58"/>
    </row>
    <row r="124" spans="4:17" ht="23.1" customHeight="1">
      <c r="D124" s="58"/>
      <c r="E124" s="58"/>
      <c r="F124" s="63"/>
      <c r="G124" s="64"/>
      <c r="H124" s="62"/>
      <c r="I124" s="65"/>
      <c r="J124" s="62"/>
      <c r="K124" s="62"/>
      <c r="L124" s="65"/>
      <c r="M124" s="62"/>
      <c r="N124" s="65"/>
      <c r="O124" s="62"/>
      <c r="P124" s="62"/>
      <c r="Q124" s="58"/>
    </row>
    <row r="125" spans="4:17" ht="23.1" customHeight="1">
      <c r="D125" s="58"/>
      <c r="E125" s="58"/>
      <c r="F125" s="63"/>
      <c r="G125" s="64"/>
      <c r="H125" s="62"/>
      <c r="I125" s="65"/>
      <c r="J125" s="62"/>
      <c r="K125" s="62"/>
      <c r="L125" s="65"/>
      <c r="M125" s="62"/>
      <c r="N125" s="65"/>
      <c r="O125" s="62"/>
      <c r="P125" s="62"/>
      <c r="Q125" s="58"/>
    </row>
    <row r="126" spans="4:17" ht="23.1" customHeight="1">
      <c r="D126" s="58"/>
      <c r="E126" s="58"/>
      <c r="F126" s="63"/>
      <c r="G126" s="64"/>
      <c r="H126" s="62"/>
      <c r="I126" s="65"/>
      <c r="J126" s="62"/>
      <c r="K126" s="62"/>
      <c r="L126" s="65"/>
      <c r="M126" s="62"/>
      <c r="N126" s="65"/>
      <c r="O126" s="62"/>
      <c r="P126" s="62"/>
      <c r="Q126" s="58"/>
    </row>
    <row r="127" spans="4:17" ht="23.1" customHeight="1">
      <c r="D127" s="58"/>
      <c r="E127" s="58"/>
      <c r="F127" s="63"/>
      <c r="G127" s="64"/>
      <c r="H127" s="62"/>
      <c r="I127" s="65"/>
      <c r="J127" s="62"/>
      <c r="K127" s="62"/>
      <c r="L127" s="65"/>
      <c r="M127" s="62"/>
      <c r="N127" s="65"/>
      <c r="O127" s="62"/>
      <c r="P127" s="62"/>
      <c r="Q127" s="58"/>
    </row>
    <row r="128" spans="4:17" ht="23.1" customHeight="1">
      <c r="D128" s="58"/>
      <c r="E128" s="58"/>
      <c r="F128" s="63"/>
      <c r="G128" s="64"/>
      <c r="H128" s="62"/>
      <c r="I128" s="65"/>
      <c r="J128" s="62"/>
      <c r="K128" s="62"/>
      <c r="L128" s="65"/>
      <c r="M128" s="62"/>
      <c r="N128" s="65"/>
      <c r="O128" s="62"/>
      <c r="P128" s="62"/>
      <c r="Q128" s="58"/>
    </row>
    <row r="129" spans="2:17" ht="23.1" customHeight="1">
      <c r="D129" s="58"/>
      <c r="E129" s="58"/>
      <c r="F129" s="63"/>
      <c r="G129" s="64"/>
      <c r="H129" s="62"/>
      <c r="I129" s="65"/>
      <c r="J129" s="62"/>
      <c r="K129" s="62"/>
      <c r="L129" s="65"/>
      <c r="M129" s="62"/>
      <c r="N129" s="65"/>
      <c r="O129" s="62"/>
      <c r="P129" s="62"/>
      <c r="Q129" s="58"/>
    </row>
    <row r="130" spans="2:17" ht="23.1" customHeight="1">
      <c r="D130" s="58"/>
      <c r="E130" s="58"/>
      <c r="F130" s="63"/>
      <c r="G130" s="64"/>
      <c r="H130" s="62"/>
      <c r="I130" s="65"/>
      <c r="J130" s="62"/>
      <c r="K130" s="62"/>
      <c r="L130" s="65"/>
      <c r="M130" s="62"/>
      <c r="N130" s="65"/>
      <c r="O130" s="62"/>
      <c r="P130" s="62"/>
      <c r="Q130" s="58"/>
    </row>
    <row r="131" spans="2:17" ht="23.1" customHeight="1">
      <c r="D131" s="58"/>
      <c r="E131" s="58"/>
      <c r="F131" s="63"/>
      <c r="G131" s="64"/>
      <c r="H131" s="62"/>
      <c r="I131" s="65"/>
      <c r="J131" s="62"/>
      <c r="K131" s="62"/>
      <c r="L131" s="65"/>
      <c r="M131" s="62"/>
      <c r="N131" s="65"/>
      <c r="O131" s="62"/>
      <c r="P131" s="62"/>
      <c r="Q131" s="58"/>
    </row>
    <row r="132" spans="2:17" ht="23.1" customHeight="1">
      <c r="D132" s="58"/>
      <c r="E132" s="58"/>
      <c r="F132" s="63"/>
      <c r="G132" s="64"/>
      <c r="H132" s="62"/>
      <c r="I132" s="65"/>
      <c r="J132" s="62"/>
      <c r="K132" s="62"/>
      <c r="L132" s="65"/>
      <c r="M132" s="62"/>
      <c r="N132" s="65"/>
      <c r="O132" s="62"/>
      <c r="P132" s="62"/>
      <c r="Q132" s="58"/>
    </row>
    <row r="133" spans="2:17" ht="23.1" customHeight="1">
      <c r="B133" s="23" t="s">
        <v>437</v>
      </c>
      <c r="D133" s="58" t="s">
        <v>438</v>
      </c>
      <c r="E133" s="58"/>
      <c r="F133" s="63"/>
      <c r="G133" s="64"/>
      <c r="H133" s="62"/>
      <c r="I133" s="65">
        <f>TRUNC(SUM(I108:I132))</f>
        <v>4230730</v>
      </c>
      <c r="J133" s="62"/>
      <c r="K133" s="62"/>
      <c r="L133" s="65">
        <f>TRUNC(SUM(L108:L132))</f>
        <v>0</v>
      </c>
      <c r="M133" s="62"/>
      <c r="N133" s="65">
        <f>TRUNC(SUM(N108:N132))</f>
        <v>0</v>
      </c>
      <c r="O133" s="62" t="str">
        <f>IF((H133+K133+M133)=0, "", (H133+K133+M133))</f>
        <v/>
      </c>
      <c r="P133" s="62">
        <f>TRUNC(SUM(P108:P132))</f>
        <v>4230730</v>
      </c>
      <c r="Q133" s="58"/>
    </row>
  </sheetData>
  <mergeCells count="18">
    <mergeCell ref="D4:Q4"/>
    <mergeCell ref="D30:Q30"/>
    <mergeCell ref="D82:Q82"/>
    <mergeCell ref="D108:Q108"/>
    <mergeCell ref="A2:A3"/>
    <mergeCell ref="B2:B3"/>
    <mergeCell ref="C2:C3"/>
    <mergeCell ref="O2:P2"/>
    <mergeCell ref="W1:Y1"/>
    <mergeCell ref="D1:N1"/>
    <mergeCell ref="E2:E3"/>
    <mergeCell ref="D2:D3"/>
    <mergeCell ref="J2:L2"/>
    <mergeCell ref="M2:N2"/>
    <mergeCell ref="G2:G3"/>
    <mergeCell ref="H2:I2"/>
    <mergeCell ref="F2:F3"/>
    <mergeCell ref="Q2:Q3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81"/>
  <sheetViews>
    <sheetView topLeftCell="D1" workbookViewId="0">
      <pane ySplit="3" topLeftCell="A31" activePane="bottomLeft" state="frozen"/>
      <selection activeCell="W1" sqref="W1:AE3"/>
      <selection pane="bottomLeft" activeCell="H47" sqref="H47"/>
    </sheetView>
  </sheetViews>
  <sheetFormatPr defaultRowHeight="21.95" customHeight="1"/>
  <cols>
    <col min="1" max="1" width="4.6640625" style="24" hidden="1" customWidth="1"/>
    <col min="2" max="2" width="6.5546875" style="23" hidden="1" customWidth="1"/>
    <col min="3" max="3" width="10.77734375" style="23" hidden="1" customWidth="1"/>
    <col min="4" max="5" width="24.33203125" style="23" customWidth="1"/>
    <col min="6" max="6" width="4.5546875" style="22" customWidth="1"/>
    <col min="7" max="7" width="10.109375" style="22" customWidth="1"/>
    <col min="8" max="8" width="9.33203125" style="22" customWidth="1"/>
    <col min="9" max="9" width="10" style="22" customWidth="1"/>
    <col min="10" max="10" width="5.21875" style="22" customWidth="1"/>
    <col min="11" max="11" width="4.77734375" style="23" hidden="1" customWidth="1"/>
    <col min="12" max="12" width="14.109375" style="22" customWidth="1"/>
    <col min="13" max="13" width="7.21875" style="22" customWidth="1"/>
    <col min="14" max="14" width="5.44140625" style="22" customWidth="1"/>
    <col min="15" max="15" width="8.77734375" style="22" customWidth="1"/>
    <col min="16" max="16" width="2.44140625" style="34" hidden="1" customWidth="1"/>
    <col min="17" max="17" width="1.21875" style="34" hidden="1" customWidth="1"/>
    <col min="18" max="18" width="5.109375" style="34" hidden="1" customWidth="1"/>
    <col min="19" max="19" width="9.21875" style="24" customWidth="1"/>
    <col min="20" max="20" width="11.109375" style="24" customWidth="1"/>
    <col min="21" max="29" width="8.88671875" style="24"/>
    <col min="30" max="55" width="11.77734375" style="24" customWidth="1"/>
    <col min="56" max="16384" width="8.88671875" style="24"/>
  </cols>
  <sheetData>
    <row r="1" spans="1:28" ht="21.95" customHeight="1">
      <c r="B1" s="23" t="s">
        <v>265</v>
      </c>
      <c r="D1" s="116" t="s">
        <v>456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39"/>
      <c r="Q1" s="39"/>
      <c r="R1" s="39"/>
      <c r="AA1" s="24" t="s">
        <v>394</v>
      </c>
      <c r="AB1" s="24" t="s">
        <v>457</v>
      </c>
    </row>
    <row r="2" spans="1:28" s="28" customFormat="1" ht="21.95" customHeight="1">
      <c r="A2" s="118" t="s">
        <v>33</v>
      </c>
      <c r="B2" s="106" t="s">
        <v>5</v>
      </c>
      <c r="C2" s="106" t="s">
        <v>4</v>
      </c>
      <c r="D2" s="107" t="s">
        <v>35</v>
      </c>
      <c r="E2" s="107" t="s">
        <v>97</v>
      </c>
      <c r="F2" s="109" t="s">
        <v>0</v>
      </c>
      <c r="G2" s="109" t="s">
        <v>1</v>
      </c>
      <c r="H2" s="109"/>
      <c r="I2" s="109"/>
      <c r="J2" s="109"/>
      <c r="K2" s="107" t="s">
        <v>4</v>
      </c>
      <c r="L2" s="109" t="s">
        <v>11</v>
      </c>
      <c r="M2" s="109"/>
      <c r="N2" s="109"/>
      <c r="O2" s="109"/>
      <c r="P2" s="109" t="s">
        <v>105</v>
      </c>
      <c r="Q2" s="109"/>
      <c r="R2" s="109"/>
      <c r="S2" s="119" t="s">
        <v>12</v>
      </c>
      <c r="T2" s="119" t="s">
        <v>13</v>
      </c>
    </row>
    <row r="3" spans="1:28" s="28" customFormat="1" ht="21.95" customHeight="1">
      <c r="A3" s="118"/>
      <c r="B3" s="106"/>
      <c r="C3" s="106"/>
      <c r="D3" s="107"/>
      <c r="E3" s="107"/>
      <c r="F3" s="109"/>
      <c r="G3" s="26" t="s">
        <v>14</v>
      </c>
      <c r="H3" s="26" t="s">
        <v>15</v>
      </c>
      <c r="I3" s="26" t="s">
        <v>16</v>
      </c>
      <c r="J3" s="26" t="s">
        <v>17</v>
      </c>
      <c r="K3" s="107"/>
      <c r="L3" s="26" t="s">
        <v>6</v>
      </c>
      <c r="M3" s="26" t="s">
        <v>18</v>
      </c>
      <c r="N3" s="26" t="s">
        <v>19</v>
      </c>
      <c r="O3" s="26" t="s">
        <v>20</v>
      </c>
      <c r="P3" s="26" t="s">
        <v>22</v>
      </c>
      <c r="Q3" s="26" t="s">
        <v>106</v>
      </c>
      <c r="R3" s="26" t="s">
        <v>107</v>
      </c>
      <c r="S3" s="119"/>
      <c r="T3" s="119"/>
    </row>
    <row r="4" spans="1:28" ht="21.95" customHeight="1">
      <c r="B4" s="23" t="s">
        <v>400</v>
      </c>
      <c r="D4" s="111" t="s">
        <v>472</v>
      </c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</row>
    <row r="5" spans="1:28" ht="21.95" customHeight="1">
      <c r="B5" s="23" t="s">
        <v>458</v>
      </c>
      <c r="C5" s="23" t="s">
        <v>185</v>
      </c>
      <c r="D5" s="29" t="s">
        <v>186</v>
      </c>
      <c r="E5" s="29" t="s">
        <v>187</v>
      </c>
      <c r="F5" s="30" t="s">
        <v>188</v>
      </c>
      <c r="G5" s="30">
        <f>내역서!G5</f>
        <v>26</v>
      </c>
      <c r="H5" s="30">
        <f t="shared" ref="H5:H10" si="0">IF(I5&lt;&gt;0, G5-I5, "")</f>
        <v>2</v>
      </c>
      <c r="I5" s="30">
        <f>내역서!J5</f>
        <v>24</v>
      </c>
      <c r="J5" s="30">
        <v>10</v>
      </c>
      <c r="K5" s="29" t="s">
        <v>390</v>
      </c>
      <c r="L5" s="30" t="s">
        <v>338</v>
      </c>
      <c r="M5" s="30">
        <v>0.46</v>
      </c>
      <c r="N5" s="30">
        <v>100</v>
      </c>
      <c r="O5" s="30">
        <f t="shared" ref="O5:O12" si="1">IF(I5*M5=0, "", I5*M5*(N5/100))</f>
        <v>11.040000000000001</v>
      </c>
      <c r="P5" s="32"/>
      <c r="Q5" s="32">
        <f t="shared" ref="Q5:Q12" si="2">TRUNC(P5*M5*N5/100)</f>
        <v>0</v>
      </c>
      <c r="R5" s="32"/>
      <c r="S5" s="40" t="s">
        <v>459</v>
      </c>
      <c r="T5" s="40"/>
      <c r="AA5" s="24">
        <f>O5</f>
        <v>11.040000000000001</v>
      </c>
    </row>
    <row r="6" spans="1:28" ht="21.95" customHeight="1">
      <c r="B6" s="23" t="s">
        <v>458</v>
      </c>
      <c r="C6" s="23" t="s">
        <v>274</v>
      </c>
      <c r="D6" s="29" t="s">
        <v>275</v>
      </c>
      <c r="E6" s="29" t="s">
        <v>276</v>
      </c>
      <c r="F6" s="30" t="s">
        <v>188</v>
      </c>
      <c r="G6" s="30">
        <f>내역서!G6</f>
        <v>96</v>
      </c>
      <c r="H6" s="30">
        <f t="shared" si="0"/>
        <v>8</v>
      </c>
      <c r="I6" s="30">
        <f>내역서!J6</f>
        <v>88</v>
      </c>
      <c r="J6" s="30">
        <v>10</v>
      </c>
      <c r="K6" s="29" t="s">
        <v>390</v>
      </c>
      <c r="L6" s="30" t="s">
        <v>338</v>
      </c>
      <c r="M6" s="30">
        <v>1.0999999999999999E-2</v>
      </c>
      <c r="N6" s="30">
        <v>150</v>
      </c>
      <c r="O6" s="30">
        <f t="shared" si="1"/>
        <v>1.452</v>
      </c>
      <c r="P6" s="32"/>
      <c r="Q6" s="32">
        <f t="shared" si="2"/>
        <v>0</v>
      </c>
      <c r="R6" s="32"/>
      <c r="S6" s="40" t="s">
        <v>460</v>
      </c>
      <c r="T6" s="40"/>
      <c r="AA6" s="24">
        <f>O6</f>
        <v>1.452</v>
      </c>
    </row>
    <row r="7" spans="1:28" ht="21.95" customHeight="1">
      <c r="B7" s="23" t="s">
        <v>458</v>
      </c>
      <c r="C7" s="23" t="s">
        <v>278</v>
      </c>
      <c r="D7" s="29" t="s">
        <v>279</v>
      </c>
      <c r="E7" s="29" t="s">
        <v>280</v>
      </c>
      <c r="F7" s="30" t="s">
        <v>188</v>
      </c>
      <c r="G7" s="30">
        <f>내역서!G7</f>
        <v>369</v>
      </c>
      <c r="H7" s="30">
        <f t="shared" si="0"/>
        <v>17</v>
      </c>
      <c r="I7" s="30">
        <f>내역서!J7</f>
        <v>352</v>
      </c>
      <c r="J7" s="30">
        <v>5</v>
      </c>
      <c r="K7" s="29" t="s">
        <v>391</v>
      </c>
      <c r="L7" s="30" t="s">
        <v>341</v>
      </c>
      <c r="M7" s="30">
        <v>0.13600000000000001</v>
      </c>
      <c r="N7" s="30">
        <v>85</v>
      </c>
      <c r="O7" s="30">
        <f t="shared" si="1"/>
        <v>40.691200000000002</v>
      </c>
      <c r="P7" s="32"/>
      <c r="Q7" s="32">
        <f t="shared" si="2"/>
        <v>0</v>
      </c>
      <c r="R7" s="32"/>
      <c r="S7" s="40" t="s">
        <v>461</v>
      </c>
      <c r="T7" s="40"/>
      <c r="AB7" s="24">
        <f>O7</f>
        <v>40.691200000000002</v>
      </c>
    </row>
    <row r="8" spans="1:28" ht="21.95" customHeight="1">
      <c r="B8" s="23" t="s">
        <v>458</v>
      </c>
      <c r="C8" s="23" t="s">
        <v>298</v>
      </c>
      <c r="D8" s="29" t="s">
        <v>299</v>
      </c>
      <c r="E8" s="29" t="s">
        <v>300</v>
      </c>
      <c r="F8" s="30" t="s">
        <v>301</v>
      </c>
      <c r="G8" s="30">
        <f>내역서!G8</f>
        <v>1</v>
      </c>
      <c r="H8" s="30">
        <f t="shared" si="0"/>
        <v>0</v>
      </c>
      <c r="I8" s="30">
        <f>내역서!J8</f>
        <v>1</v>
      </c>
      <c r="J8" s="30"/>
      <c r="K8" s="29" t="s">
        <v>390</v>
      </c>
      <c r="L8" s="30" t="s">
        <v>338</v>
      </c>
      <c r="M8" s="30">
        <v>0.88400000000000001</v>
      </c>
      <c r="N8" s="30">
        <v>100</v>
      </c>
      <c r="O8" s="30">
        <f t="shared" si="1"/>
        <v>0.88400000000000001</v>
      </c>
      <c r="P8" s="32"/>
      <c r="Q8" s="32">
        <f t="shared" si="2"/>
        <v>0</v>
      </c>
      <c r="R8" s="32"/>
      <c r="S8" s="40" t="s">
        <v>398</v>
      </c>
      <c r="T8" s="40"/>
      <c r="AA8" s="24">
        <f>O8</f>
        <v>0.88400000000000001</v>
      </c>
    </row>
    <row r="9" spans="1:28" ht="21.95" customHeight="1">
      <c r="B9" s="23" t="s">
        <v>458</v>
      </c>
      <c r="C9" s="23" t="s">
        <v>308</v>
      </c>
      <c r="D9" s="29" t="s">
        <v>309</v>
      </c>
      <c r="E9" s="29" t="s">
        <v>310</v>
      </c>
      <c r="F9" s="30" t="s">
        <v>202</v>
      </c>
      <c r="G9" s="30">
        <f>내역서!G9</f>
        <v>2</v>
      </c>
      <c r="H9" s="30">
        <f t="shared" si="0"/>
        <v>0</v>
      </c>
      <c r="I9" s="30">
        <f>내역서!J9</f>
        <v>2</v>
      </c>
      <c r="J9" s="30"/>
      <c r="K9" s="29" t="s">
        <v>391</v>
      </c>
      <c r="L9" s="30" t="s">
        <v>341</v>
      </c>
      <c r="M9" s="30">
        <v>0.15</v>
      </c>
      <c r="N9" s="30">
        <v>120</v>
      </c>
      <c r="O9" s="30">
        <f t="shared" si="1"/>
        <v>0.36</v>
      </c>
      <c r="P9" s="32"/>
      <c r="Q9" s="32">
        <f t="shared" si="2"/>
        <v>0</v>
      </c>
      <c r="R9" s="32"/>
      <c r="S9" s="40" t="s">
        <v>462</v>
      </c>
      <c r="T9" s="40"/>
      <c r="AB9" s="24">
        <f>O9</f>
        <v>0.36</v>
      </c>
    </row>
    <row r="10" spans="1:28" ht="21.95" customHeight="1">
      <c r="B10" s="23" t="s">
        <v>458</v>
      </c>
      <c r="C10" s="23" t="s">
        <v>313</v>
      </c>
      <c r="D10" s="29" t="s">
        <v>309</v>
      </c>
      <c r="E10" s="29" t="s">
        <v>314</v>
      </c>
      <c r="F10" s="30" t="s">
        <v>202</v>
      </c>
      <c r="G10" s="30">
        <f>내역서!G10</f>
        <v>8</v>
      </c>
      <c r="H10" s="30">
        <f t="shared" si="0"/>
        <v>0</v>
      </c>
      <c r="I10" s="30">
        <f>내역서!J10</f>
        <v>8</v>
      </c>
      <c r="J10" s="30"/>
      <c r="K10" s="29" t="s">
        <v>391</v>
      </c>
      <c r="L10" s="30" t="s">
        <v>341</v>
      </c>
      <c r="M10" s="30">
        <v>0.23100000000000001</v>
      </c>
      <c r="N10" s="30">
        <v>120</v>
      </c>
      <c r="O10" s="30">
        <f t="shared" si="1"/>
        <v>2.2176</v>
      </c>
      <c r="P10" s="32"/>
      <c r="Q10" s="32">
        <f t="shared" si="2"/>
        <v>0</v>
      </c>
      <c r="R10" s="32"/>
      <c r="S10" s="40" t="s">
        <v>462</v>
      </c>
      <c r="T10" s="40"/>
      <c r="AB10" s="24">
        <f>O10</f>
        <v>2.2176</v>
      </c>
    </row>
    <row r="11" spans="1:28" ht="21.95" customHeight="1">
      <c r="B11" s="23" t="s">
        <v>458</v>
      </c>
      <c r="C11" s="23" t="s">
        <v>336</v>
      </c>
      <c r="D11" s="29" t="s">
        <v>337</v>
      </c>
      <c r="E11" s="29" t="s">
        <v>338</v>
      </c>
      <c r="F11" s="30" t="s">
        <v>339</v>
      </c>
      <c r="G11" s="30">
        <f>IF(H11*I11/100+0.5 &lt;1, TRUNC(H11*I11/100, 3), TRUNC(H11*I11/100+0.5, J11))</f>
        <v>9</v>
      </c>
      <c r="H11" s="30">
        <f>(옵션!$B$12*옵션!$B$41)/100</f>
        <v>70</v>
      </c>
      <c r="I11" s="30">
        <f>SUM(AA5:AA10)</f>
        <v>13.376000000000001</v>
      </c>
      <c r="J11" s="30">
        <f>옵션!$C$41</f>
        <v>0</v>
      </c>
      <c r="K11" s="29"/>
      <c r="L11" s="30"/>
      <c r="M11" s="30"/>
      <c r="N11" s="30"/>
      <c r="O11" s="30" t="str">
        <f t="shared" si="1"/>
        <v/>
      </c>
      <c r="P11" s="32"/>
      <c r="Q11" s="32">
        <f t="shared" si="2"/>
        <v>0</v>
      </c>
      <c r="R11" s="32"/>
      <c r="S11" s="40"/>
      <c r="T11" s="40"/>
      <c r="Z11" s="24" t="s">
        <v>397</v>
      </c>
      <c r="AA11" s="24">
        <f>SUM(AA5:AA10)</f>
        <v>13.376000000000001</v>
      </c>
      <c r="AB11" s="24">
        <f>SUM(AB5:AB10)</f>
        <v>43.268799999999999</v>
      </c>
    </row>
    <row r="12" spans="1:28" ht="21.95" customHeight="1">
      <c r="B12" s="23" t="s">
        <v>458</v>
      </c>
      <c r="C12" s="23" t="s">
        <v>340</v>
      </c>
      <c r="D12" s="29" t="s">
        <v>337</v>
      </c>
      <c r="E12" s="29" t="s">
        <v>341</v>
      </c>
      <c r="F12" s="30" t="s">
        <v>339</v>
      </c>
      <c r="G12" s="30">
        <f>IF(H12*I12/100+0.5 &lt;1, TRUNC(H12*I12/100, 3), TRUNC(H12*I12/100+0.5, J12))</f>
        <v>30</v>
      </c>
      <c r="H12" s="30">
        <f>(옵션!$B$12*옵션!$B$41)/100</f>
        <v>70</v>
      </c>
      <c r="I12" s="30">
        <f>SUM(AB5:AB10)</f>
        <v>43.268799999999999</v>
      </c>
      <c r="J12" s="30">
        <f>옵션!$C$41</f>
        <v>0</v>
      </c>
      <c r="K12" s="29"/>
      <c r="L12" s="30"/>
      <c r="M12" s="30"/>
      <c r="N12" s="30"/>
      <c r="O12" s="30" t="str">
        <f t="shared" si="1"/>
        <v/>
      </c>
      <c r="P12" s="32"/>
      <c r="Q12" s="32">
        <f t="shared" si="2"/>
        <v>0</v>
      </c>
      <c r="R12" s="32"/>
      <c r="S12" s="40"/>
      <c r="T12" s="40"/>
    </row>
    <row r="13" spans="1:28" ht="21.95" customHeight="1">
      <c r="D13" s="29"/>
      <c r="E13" s="29"/>
      <c r="F13" s="30"/>
      <c r="G13" s="30"/>
      <c r="H13" s="30"/>
      <c r="I13" s="30"/>
      <c r="J13" s="30"/>
      <c r="K13" s="29"/>
      <c r="L13" s="30"/>
      <c r="M13" s="30"/>
      <c r="N13" s="30"/>
      <c r="O13" s="30"/>
      <c r="P13" s="32"/>
      <c r="Q13" s="32"/>
      <c r="R13" s="32"/>
      <c r="S13" s="40"/>
      <c r="T13" s="40"/>
    </row>
    <row r="14" spans="1:28" ht="21.95" customHeight="1">
      <c r="D14" s="29"/>
      <c r="E14" s="29"/>
      <c r="F14" s="30"/>
      <c r="G14" s="30"/>
      <c r="H14" s="30"/>
      <c r="I14" s="30"/>
      <c r="J14" s="30"/>
      <c r="K14" s="29"/>
      <c r="L14" s="30"/>
      <c r="M14" s="30"/>
      <c r="N14" s="30"/>
      <c r="O14" s="30"/>
      <c r="P14" s="32"/>
      <c r="Q14" s="32"/>
      <c r="R14" s="32"/>
      <c r="S14" s="40"/>
      <c r="T14" s="40"/>
    </row>
    <row r="15" spans="1:28" ht="21.95" customHeight="1">
      <c r="D15" s="29"/>
      <c r="E15" s="29"/>
      <c r="F15" s="30"/>
      <c r="G15" s="30"/>
      <c r="H15" s="30"/>
      <c r="I15" s="30"/>
      <c r="J15" s="30"/>
      <c r="K15" s="29"/>
      <c r="L15" s="30"/>
      <c r="M15" s="30"/>
      <c r="N15" s="30"/>
      <c r="O15" s="30"/>
      <c r="P15" s="32"/>
      <c r="Q15" s="32"/>
      <c r="R15" s="32"/>
      <c r="S15" s="40"/>
      <c r="T15" s="40"/>
    </row>
    <row r="16" spans="1:28" ht="21.95" customHeight="1">
      <c r="D16" s="29"/>
      <c r="E16" s="29"/>
      <c r="F16" s="30"/>
      <c r="G16" s="30"/>
      <c r="H16" s="30"/>
      <c r="I16" s="30"/>
      <c r="J16" s="30"/>
      <c r="K16" s="29"/>
      <c r="L16" s="30"/>
      <c r="M16" s="30"/>
      <c r="N16" s="30"/>
      <c r="O16" s="30"/>
      <c r="P16" s="32"/>
      <c r="Q16" s="32"/>
      <c r="R16" s="32"/>
      <c r="S16" s="40"/>
      <c r="T16" s="40"/>
    </row>
    <row r="17" spans="2:27" ht="21.95" customHeight="1">
      <c r="D17" s="29"/>
      <c r="E17" s="29"/>
      <c r="F17" s="30"/>
      <c r="G17" s="30"/>
      <c r="H17" s="30"/>
      <c r="I17" s="30"/>
      <c r="J17" s="30"/>
      <c r="K17" s="29"/>
      <c r="L17" s="30"/>
      <c r="M17" s="30"/>
      <c r="N17" s="30"/>
      <c r="O17" s="30"/>
      <c r="P17" s="32"/>
      <c r="Q17" s="32"/>
      <c r="R17" s="32"/>
      <c r="S17" s="40"/>
      <c r="T17" s="40"/>
    </row>
    <row r="18" spans="2:27" ht="21.95" customHeight="1">
      <c r="D18" s="29"/>
      <c r="E18" s="29"/>
      <c r="F18" s="30"/>
      <c r="G18" s="30"/>
      <c r="H18" s="30"/>
      <c r="I18" s="30"/>
      <c r="J18" s="30"/>
      <c r="K18" s="29"/>
      <c r="L18" s="30"/>
      <c r="M18" s="30"/>
      <c r="N18" s="30"/>
      <c r="O18" s="30"/>
      <c r="P18" s="32"/>
      <c r="Q18" s="32"/>
      <c r="R18" s="32"/>
      <c r="S18" s="40"/>
      <c r="T18" s="40"/>
    </row>
    <row r="19" spans="2:27" ht="21.95" customHeight="1">
      <c r="D19" s="29"/>
      <c r="E19" s="29"/>
      <c r="F19" s="30"/>
      <c r="G19" s="30"/>
      <c r="H19" s="30"/>
      <c r="I19" s="30"/>
      <c r="J19" s="30"/>
      <c r="K19" s="29"/>
      <c r="L19" s="30"/>
      <c r="M19" s="30"/>
      <c r="N19" s="30"/>
      <c r="O19" s="30"/>
      <c r="P19" s="32"/>
      <c r="Q19" s="32"/>
      <c r="R19" s="32"/>
      <c r="S19" s="40"/>
      <c r="T19" s="40"/>
    </row>
    <row r="20" spans="2:27" ht="21.95" customHeight="1">
      <c r="D20" s="29"/>
      <c r="E20" s="29"/>
      <c r="F20" s="30"/>
      <c r="G20" s="30"/>
      <c r="H20" s="30"/>
      <c r="I20" s="30"/>
      <c r="J20" s="30"/>
      <c r="K20" s="29"/>
      <c r="L20" s="30"/>
      <c r="M20" s="30"/>
      <c r="N20" s="30"/>
      <c r="O20" s="30"/>
      <c r="P20" s="32"/>
      <c r="Q20" s="32"/>
      <c r="R20" s="32"/>
      <c r="S20" s="40"/>
      <c r="T20" s="40"/>
    </row>
    <row r="21" spans="2:27" ht="21.95" customHeight="1">
      <c r="D21" s="29"/>
      <c r="E21" s="29"/>
      <c r="F21" s="30"/>
      <c r="G21" s="30"/>
      <c r="H21" s="30"/>
      <c r="I21" s="30"/>
      <c r="J21" s="30"/>
      <c r="K21" s="29"/>
      <c r="L21" s="30"/>
      <c r="M21" s="30"/>
      <c r="N21" s="30"/>
      <c r="O21" s="30"/>
      <c r="P21" s="32"/>
      <c r="Q21" s="32"/>
      <c r="R21" s="32"/>
      <c r="S21" s="40"/>
      <c r="T21" s="40"/>
    </row>
    <row r="22" spans="2:27" ht="21.95" customHeight="1">
      <c r="D22" s="29"/>
      <c r="E22" s="29"/>
      <c r="F22" s="30"/>
      <c r="G22" s="30"/>
      <c r="H22" s="30"/>
      <c r="I22" s="30"/>
      <c r="J22" s="30"/>
      <c r="K22" s="29"/>
      <c r="L22" s="30"/>
      <c r="M22" s="30"/>
      <c r="N22" s="30"/>
      <c r="O22" s="30"/>
      <c r="P22" s="32"/>
      <c r="Q22" s="32"/>
      <c r="R22" s="32"/>
      <c r="S22" s="40"/>
      <c r="T22" s="40"/>
    </row>
    <row r="23" spans="2:27" ht="21.95" customHeight="1">
      <c r="D23" s="29"/>
      <c r="E23" s="29"/>
      <c r="F23" s="30"/>
      <c r="G23" s="30"/>
      <c r="H23" s="30"/>
      <c r="I23" s="30"/>
      <c r="J23" s="30"/>
      <c r="K23" s="29"/>
      <c r="L23" s="30"/>
      <c r="M23" s="30"/>
      <c r="N23" s="30"/>
      <c r="O23" s="30"/>
      <c r="P23" s="32"/>
      <c r="Q23" s="32"/>
      <c r="R23" s="32"/>
      <c r="S23" s="40"/>
      <c r="T23" s="40"/>
    </row>
    <row r="24" spans="2:27" ht="21.95" customHeight="1">
      <c r="D24" s="29"/>
      <c r="E24" s="29"/>
      <c r="F24" s="30"/>
      <c r="G24" s="30"/>
      <c r="H24" s="30"/>
      <c r="I24" s="30"/>
      <c r="J24" s="30"/>
      <c r="K24" s="29"/>
      <c r="L24" s="30"/>
      <c r="M24" s="30"/>
      <c r="N24" s="30"/>
      <c r="O24" s="30"/>
      <c r="P24" s="32"/>
      <c r="Q24" s="32"/>
      <c r="R24" s="32"/>
      <c r="S24" s="40"/>
      <c r="T24" s="40"/>
    </row>
    <row r="25" spans="2:27" ht="21.95" customHeight="1">
      <c r="D25" s="29"/>
      <c r="E25" s="29"/>
      <c r="F25" s="30"/>
      <c r="G25" s="30"/>
      <c r="H25" s="30"/>
      <c r="I25" s="30"/>
      <c r="J25" s="30"/>
      <c r="K25" s="29"/>
      <c r="L25" s="30"/>
      <c r="M25" s="30"/>
      <c r="N25" s="30"/>
      <c r="O25" s="30"/>
      <c r="P25" s="32"/>
      <c r="Q25" s="32"/>
      <c r="R25" s="32"/>
      <c r="S25" s="40"/>
      <c r="T25" s="40"/>
    </row>
    <row r="26" spans="2:27" ht="21.95" customHeight="1">
      <c r="D26" s="29"/>
      <c r="E26" s="29"/>
      <c r="F26" s="30"/>
      <c r="G26" s="30"/>
      <c r="H26" s="30"/>
      <c r="I26" s="30"/>
      <c r="J26" s="30"/>
      <c r="K26" s="29"/>
      <c r="L26" s="30"/>
      <c r="M26" s="30"/>
      <c r="N26" s="30"/>
      <c r="O26" s="30"/>
      <c r="P26" s="32"/>
      <c r="Q26" s="32"/>
      <c r="R26" s="32"/>
      <c r="S26" s="40"/>
      <c r="T26" s="40"/>
    </row>
    <row r="27" spans="2:27" ht="21.95" customHeight="1">
      <c r="D27" s="29"/>
      <c r="E27" s="29"/>
      <c r="F27" s="30"/>
      <c r="G27" s="30"/>
      <c r="H27" s="30"/>
      <c r="I27" s="30"/>
      <c r="J27" s="30"/>
      <c r="K27" s="29"/>
      <c r="L27" s="30"/>
      <c r="M27" s="30"/>
      <c r="N27" s="30"/>
      <c r="O27" s="30"/>
      <c r="P27" s="32"/>
      <c r="Q27" s="32"/>
      <c r="R27" s="32"/>
      <c r="S27" s="40"/>
      <c r="T27" s="40"/>
    </row>
    <row r="28" spans="2:27" ht="21.95" customHeight="1">
      <c r="D28" s="29"/>
      <c r="E28" s="29"/>
      <c r="F28" s="30"/>
      <c r="G28" s="30"/>
      <c r="H28" s="30"/>
      <c r="I28" s="30"/>
      <c r="J28" s="30"/>
      <c r="K28" s="29"/>
      <c r="L28" s="30"/>
      <c r="M28" s="30"/>
      <c r="N28" s="30"/>
      <c r="O28" s="30"/>
      <c r="P28" s="32"/>
      <c r="Q28" s="32"/>
      <c r="R28" s="32"/>
      <c r="S28" s="40"/>
      <c r="T28" s="40"/>
    </row>
    <row r="29" spans="2:27" ht="21.95" customHeight="1">
      <c r="D29" s="29"/>
      <c r="E29" s="29"/>
      <c r="F29" s="30"/>
      <c r="G29" s="30"/>
      <c r="H29" s="30"/>
      <c r="I29" s="30"/>
      <c r="J29" s="30"/>
      <c r="K29" s="29"/>
      <c r="L29" s="30"/>
      <c r="M29" s="30"/>
      <c r="N29" s="30"/>
      <c r="O29" s="30"/>
      <c r="P29" s="32"/>
      <c r="Q29" s="32"/>
      <c r="R29" s="32"/>
      <c r="S29" s="40"/>
      <c r="T29" s="40"/>
    </row>
    <row r="30" spans="2:27" ht="21.95" customHeight="1">
      <c r="B30" s="23" t="s">
        <v>400</v>
      </c>
      <c r="D30" s="111" t="s">
        <v>473</v>
      </c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3"/>
    </row>
    <row r="31" spans="2:27" ht="21.95" customHeight="1">
      <c r="B31" s="23" t="s">
        <v>463</v>
      </c>
      <c r="C31" s="23" t="s">
        <v>190</v>
      </c>
      <c r="D31" s="29" t="s">
        <v>191</v>
      </c>
      <c r="E31" s="29" t="s">
        <v>192</v>
      </c>
      <c r="F31" s="30" t="s">
        <v>188</v>
      </c>
      <c r="G31" s="30">
        <f>내역서!G31</f>
        <v>173</v>
      </c>
      <c r="H31" s="30">
        <f t="shared" ref="H31:H46" si="3">IF(I31&lt;&gt;0, G31-I31, "")</f>
        <v>15.300000000000011</v>
      </c>
      <c r="I31" s="30">
        <f>내역서!J31</f>
        <v>157.69999999999999</v>
      </c>
      <c r="J31" s="30">
        <v>10</v>
      </c>
      <c r="K31" s="29" t="s">
        <v>390</v>
      </c>
      <c r="L31" s="30" t="s">
        <v>338</v>
      </c>
      <c r="M31" s="30">
        <v>0.04</v>
      </c>
      <c r="N31" s="30">
        <v>100</v>
      </c>
      <c r="O31" s="30">
        <f t="shared" ref="O31:O47" si="4">IF(I31*M31=0, "", I31*M31*(N31/100))</f>
        <v>6.3079999999999998</v>
      </c>
      <c r="P31" s="32"/>
      <c r="Q31" s="32">
        <f t="shared" ref="Q31:Q47" si="5">TRUNC(P31*M31*N31/100)</f>
        <v>0</v>
      </c>
      <c r="R31" s="32"/>
      <c r="S31" s="40" t="s">
        <v>459</v>
      </c>
      <c r="T31" s="40"/>
      <c r="AA31" s="24">
        <f t="shared" ref="AA31:AA46" si="6">O31</f>
        <v>6.3079999999999998</v>
      </c>
    </row>
    <row r="32" spans="2:27" ht="21.95" customHeight="1">
      <c r="B32" s="23" t="s">
        <v>463</v>
      </c>
      <c r="C32" s="23" t="s">
        <v>194</v>
      </c>
      <c r="D32" s="29" t="s">
        <v>191</v>
      </c>
      <c r="E32" s="29" t="s">
        <v>195</v>
      </c>
      <c r="F32" s="30" t="s">
        <v>188</v>
      </c>
      <c r="G32" s="30">
        <f>내역서!G32</f>
        <v>25</v>
      </c>
      <c r="H32" s="30">
        <f t="shared" si="3"/>
        <v>1.8999999999999986</v>
      </c>
      <c r="I32" s="30">
        <f>내역서!J32</f>
        <v>23.1</v>
      </c>
      <c r="J32" s="30">
        <v>10</v>
      </c>
      <c r="K32" s="29" t="s">
        <v>390</v>
      </c>
      <c r="L32" s="30" t="s">
        <v>338</v>
      </c>
      <c r="M32" s="30">
        <v>4.8000000000000001E-2</v>
      </c>
      <c r="N32" s="30">
        <v>100</v>
      </c>
      <c r="O32" s="30">
        <f t="shared" si="4"/>
        <v>1.1088</v>
      </c>
      <c r="P32" s="32"/>
      <c r="Q32" s="32">
        <f t="shared" si="5"/>
        <v>0</v>
      </c>
      <c r="R32" s="32"/>
      <c r="S32" s="40" t="s">
        <v>459</v>
      </c>
      <c r="T32" s="40"/>
      <c r="AA32" s="24">
        <f t="shared" si="6"/>
        <v>1.1088</v>
      </c>
    </row>
    <row r="33" spans="2:27" ht="21.95" customHeight="1">
      <c r="B33" s="23" t="s">
        <v>463</v>
      </c>
      <c r="C33" s="23" t="s">
        <v>196</v>
      </c>
      <c r="D33" s="29" t="s">
        <v>197</v>
      </c>
      <c r="E33" s="29" t="s">
        <v>198</v>
      </c>
      <c r="F33" s="30" t="s">
        <v>188</v>
      </c>
      <c r="G33" s="30">
        <f>내역서!G33</f>
        <v>44</v>
      </c>
      <c r="H33" s="30">
        <f t="shared" si="3"/>
        <v>4</v>
      </c>
      <c r="I33" s="30">
        <f>내역서!J33</f>
        <v>40</v>
      </c>
      <c r="J33" s="30">
        <v>10</v>
      </c>
      <c r="K33" s="29" t="s">
        <v>390</v>
      </c>
      <c r="L33" s="30" t="s">
        <v>338</v>
      </c>
      <c r="M33" s="30">
        <v>4.3999999999999997E-2</v>
      </c>
      <c r="N33" s="30">
        <v>100</v>
      </c>
      <c r="O33" s="30">
        <f t="shared" si="4"/>
        <v>1.7599999999999998</v>
      </c>
      <c r="P33" s="32"/>
      <c r="Q33" s="32">
        <f t="shared" si="5"/>
        <v>0</v>
      </c>
      <c r="R33" s="32"/>
      <c r="S33" s="40" t="s">
        <v>459</v>
      </c>
      <c r="T33" s="40"/>
      <c r="AA33" s="24">
        <f t="shared" si="6"/>
        <v>1.7599999999999998</v>
      </c>
    </row>
    <row r="34" spans="2:27" ht="21.95" customHeight="1">
      <c r="B34" s="23" t="s">
        <v>463</v>
      </c>
      <c r="C34" s="23" t="s">
        <v>208</v>
      </c>
      <c r="D34" s="29" t="s">
        <v>209</v>
      </c>
      <c r="E34" s="29" t="s">
        <v>210</v>
      </c>
      <c r="F34" s="30" t="s">
        <v>202</v>
      </c>
      <c r="G34" s="30">
        <f>내역서!G35</f>
        <v>17</v>
      </c>
      <c r="H34" s="30">
        <f t="shared" si="3"/>
        <v>0</v>
      </c>
      <c r="I34" s="30">
        <f>내역서!J35</f>
        <v>17</v>
      </c>
      <c r="J34" s="30"/>
      <c r="K34" s="29" t="s">
        <v>390</v>
      </c>
      <c r="L34" s="30" t="s">
        <v>338</v>
      </c>
      <c r="M34" s="30">
        <v>0.12</v>
      </c>
      <c r="N34" s="30">
        <v>100</v>
      </c>
      <c r="O34" s="30">
        <f t="shared" si="4"/>
        <v>2.04</v>
      </c>
      <c r="P34" s="32"/>
      <c r="Q34" s="32">
        <f t="shared" si="5"/>
        <v>0</v>
      </c>
      <c r="R34" s="32"/>
      <c r="S34" s="40" t="s">
        <v>464</v>
      </c>
      <c r="T34" s="40"/>
      <c r="AA34" s="24">
        <f t="shared" si="6"/>
        <v>2.04</v>
      </c>
    </row>
    <row r="35" spans="2:27" ht="21.95" customHeight="1">
      <c r="B35" s="23" t="s">
        <v>463</v>
      </c>
      <c r="C35" s="23" t="s">
        <v>211</v>
      </c>
      <c r="D35" s="29" t="s">
        <v>212</v>
      </c>
      <c r="E35" s="29" t="s">
        <v>213</v>
      </c>
      <c r="F35" s="30" t="s">
        <v>202</v>
      </c>
      <c r="G35" s="30">
        <f>내역서!G36</f>
        <v>5</v>
      </c>
      <c r="H35" s="30">
        <f t="shared" si="3"/>
        <v>0</v>
      </c>
      <c r="I35" s="30">
        <f>내역서!J36</f>
        <v>5</v>
      </c>
      <c r="J35" s="30"/>
      <c r="K35" s="29" t="s">
        <v>390</v>
      </c>
      <c r="L35" s="30" t="s">
        <v>338</v>
      </c>
      <c r="M35" s="30">
        <v>0.2</v>
      </c>
      <c r="N35" s="30">
        <v>100</v>
      </c>
      <c r="O35" s="30">
        <f t="shared" si="4"/>
        <v>1</v>
      </c>
      <c r="P35" s="32"/>
      <c r="Q35" s="32">
        <f t="shared" si="5"/>
        <v>0</v>
      </c>
      <c r="R35" s="32"/>
      <c r="S35" s="40" t="s">
        <v>464</v>
      </c>
      <c r="T35" s="40"/>
      <c r="AA35" s="24">
        <f t="shared" si="6"/>
        <v>1</v>
      </c>
    </row>
    <row r="36" spans="2:27" ht="21.95" customHeight="1">
      <c r="B36" s="23" t="s">
        <v>463</v>
      </c>
      <c r="C36" s="23" t="s">
        <v>214</v>
      </c>
      <c r="D36" s="29" t="s">
        <v>212</v>
      </c>
      <c r="E36" s="29" t="s">
        <v>215</v>
      </c>
      <c r="F36" s="30" t="s">
        <v>202</v>
      </c>
      <c r="G36" s="30">
        <f>내역서!G37</f>
        <v>1</v>
      </c>
      <c r="H36" s="30">
        <f t="shared" si="3"/>
        <v>0</v>
      </c>
      <c r="I36" s="30">
        <f>내역서!J37</f>
        <v>1</v>
      </c>
      <c r="J36" s="30"/>
      <c r="K36" s="29" t="s">
        <v>390</v>
      </c>
      <c r="L36" s="30" t="s">
        <v>338</v>
      </c>
      <c r="M36" s="30">
        <v>0.2</v>
      </c>
      <c r="N36" s="30">
        <v>100</v>
      </c>
      <c r="O36" s="30">
        <f t="shared" si="4"/>
        <v>0.2</v>
      </c>
      <c r="P36" s="32"/>
      <c r="Q36" s="32">
        <f t="shared" si="5"/>
        <v>0</v>
      </c>
      <c r="R36" s="32"/>
      <c r="S36" s="40" t="s">
        <v>464</v>
      </c>
      <c r="T36" s="40"/>
      <c r="AA36" s="24">
        <f t="shared" si="6"/>
        <v>0.2</v>
      </c>
    </row>
    <row r="37" spans="2:27" ht="21.95" customHeight="1">
      <c r="B37" s="23" t="s">
        <v>463</v>
      </c>
      <c r="C37" s="23" t="s">
        <v>223</v>
      </c>
      <c r="D37" s="29" t="s">
        <v>224</v>
      </c>
      <c r="E37" s="29" t="s">
        <v>225</v>
      </c>
      <c r="F37" s="30" t="s">
        <v>188</v>
      </c>
      <c r="G37" s="30">
        <f>내역서!G39</f>
        <v>173</v>
      </c>
      <c r="H37" s="30">
        <f t="shared" si="3"/>
        <v>8</v>
      </c>
      <c r="I37" s="30">
        <f>내역서!J39</f>
        <v>165</v>
      </c>
      <c r="J37" s="30">
        <v>5</v>
      </c>
      <c r="K37" s="29" t="s">
        <v>390</v>
      </c>
      <c r="L37" s="30" t="s">
        <v>338</v>
      </c>
      <c r="M37" s="30">
        <v>0.44</v>
      </c>
      <c r="N37" s="30">
        <v>100</v>
      </c>
      <c r="O37" s="30">
        <f t="shared" si="4"/>
        <v>72.599999999999994</v>
      </c>
      <c r="P37" s="32"/>
      <c r="Q37" s="32">
        <f t="shared" si="5"/>
        <v>0</v>
      </c>
      <c r="R37" s="32"/>
      <c r="S37" s="40" t="s">
        <v>465</v>
      </c>
      <c r="T37" s="40"/>
      <c r="AA37" s="24">
        <f t="shared" si="6"/>
        <v>72.599999999999994</v>
      </c>
    </row>
    <row r="38" spans="2:27" ht="21.95" customHeight="1">
      <c r="B38" s="23" t="s">
        <v>463</v>
      </c>
      <c r="C38" s="23" t="s">
        <v>242</v>
      </c>
      <c r="D38" s="29" t="s">
        <v>224</v>
      </c>
      <c r="E38" s="29" t="s">
        <v>243</v>
      </c>
      <c r="F38" s="30" t="s">
        <v>202</v>
      </c>
      <c r="G38" s="30">
        <f>내역서!G45</f>
        <v>7</v>
      </c>
      <c r="H38" s="30">
        <f t="shared" si="3"/>
        <v>0</v>
      </c>
      <c r="I38" s="30">
        <f>내역서!J45</f>
        <v>7</v>
      </c>
      <c r="J38" s="30"/>
      <c r="K38" s="29" t="s">
        <v>390</v>
      </c>
      <c r="L38" s="30" t="s">
        <v>338</v>
      </c>
      <c r="M38" s="30">
        <v>0.04</v>
      </c>
      <c r="N38" s="30">
        <v>100</v>
      </c>
      <c r="O38" s="30">
        <f t="shared" si="4"/>
        <v>0.28000000000000003</v>
      </c>
      <c r="P38" s="32"/>
      <c r="Q38" s="32">
        <f t="shared" si="5"/>
        <v>0</v>
      </c>
      <c r="R38" s="32"/>
      <c r="S38" s="40" t="s">
        <v>464</v>
      </c>
      <c r="T38" s="40"/>
      <c r="AA38" s="24">
        <f t="shared" si="6"/>
        <v>0.28000000000000003</v>
      </c>
    </row>
    <row r="39" spans="2:27" ht="21.95" customHeight="1">
      <c r="B39" s="23" t="s">
        <v>463</v>
      </c>
      <c r="C39" s="23" t="s">
        <v>246</v>
      </c>
      <c r="D39" s="29" t="s">
        <v>224</v>
      </c>
      <c r="E39" s="29" t="s">
        <v>247</v>
      </c>
      <c r="F39" s="30" t="s">
        <v>202</v>
      </c>
      <c r="G39" s="30">
        <f>내역서!G47</f>
        <v>1</v>
      </c>
      <c r="H39" s="30">
        <f t="shared" si="3"/>
        <v>0</v>
      </c>
      <c r="I39" s="30">
        <f>내역서!J47</f>
        <v>1</v>
      </c>
      <c r="J39" s="30"/>
      <c r="K39" s="29" t="s">
        <v>390</v>
      </c>
      <c r="L39" s="30" t="s">
        <v>338</v>
      </c>
      <c r="M39" s="30">
        <v>0.04</v>
      </c>
      <c r="N39" s="30">
        <v>100</v>
      </c>
      <c r="O39" s="30">
        <f t="shared" si="4"/>
        <v>0.04</v>
      </c>
      <c r="P39" s="32"/>
      <c r="Q39" s="32">
        <f t="shared" si="5"/>
        <v>0</v>
      </c>
      <c r="R39" s="32"/>
      <c r="S39" s="40" t="s">
        <v>464</v>
      </c>
      <c r="T39" s="40"/>
      <c r="AA39" s="24">
        <f t="shared" si="6"/>
        <v>0.04</v>
      </c>
    </row>
    <row r="40" spans="2:27" ht="21.95" customHeight="1">
      <c r="B40" s="23" t="s">
        <v>463</v>
      </c>
      <c r="C40" s="23" t="s">
        <v>267</v>
      </c>
      <c r="D40" s="29" t="s">
        <v>268</v>
      </c>
      <c r="E40" s="29" t="s">
        <v>269</v>
      </c>
      <c r="F40" s="30" t="s">
        <v>188</v>
      </c>
      <c r="G40" s="30">
        <f>내역서!G48</f>
        <v>1338</v>
      </c>
      <c r="H40" s="30">
        <f t="shared" si="3"/>
        <v>121.40000000000009</v>
      </c>
      <c r="I40" s="30">
        <f>내역서!J48</f>
        <v>1216.5999999999999</v>
      </c>
      <c r="J40" s="30">
        <v>10</v>
      </c>
      <c r="K40" s="29" t="s">
        <v>390</v>
      </c>
      <c r="L40" s="30" t="s">
        <v>338</v>
      </c>
      <c r="M40" s="30">
        <v>0.01</v>
      </c>
      <c r="N40" s="30">
        <v>100</v>
      </c>
      <c r="O40" s="30">
        <f t="shared" si="4"/>
        <v>12.165999999999999</v>
      </c>
      <c r="P40" s="32"/>
      <c r="Q40" s="32">
        <f t="shared" si="5"/>
        <v>0</v>
      </c>
      <c r="R40" s="32"/>
      <c r="S40" s="40" t="s">
        <v>466</v>
      </c>
      <c r="T40" s="40"/>
      <c r="AA40" s="24">
        <f t="shared" si="6"/>
        <v>12.165999999999999</v>
      </c>
    </row>
    <row r="41" spans="2:27" ht="21.95" customHeight="1">
      <c r="B41" s="23" t="s">
        <v>463</v>
      </c>
      <c r="C41" s="23" t="s">
        <v>282</v>
      </c>
      <c r="D41" s="29" t="s">
        <v>283</v>
      </c>
      <c r="E41" s="29" t="s">
        <v>284</v>
      </c>
      <c r="F41" s="30" t="s">
        <v>202</v>
      </c>
      <c r="G41" s="30">
        <f>내역서!G49</f>
        <v>2</v>
      </c>
      <c r="H41" s="30">
        <f t="shared" si="3"/>
        <v>0</v>
      </c>
      <c r="I41" s="30">
        <f>내역서!J49</f>
        <v>2</v>
      </c>
      <c r="J41" s="30"/>
      <c r="K41" s="29" t="s">
        <v>390</v>
      </c>
      <c r="L41" s="30" t="s">
        <v>338</v>
      </c>
      <c r="M41" s="30">
        <v>8.5000000000000006E-2</v>
      </c>
      <c r="N41" s="30">
        <v>100</v>
      </c>
      <c r="O41" s="30">
        <f t="shared" si="4"/>
        <v>0.17</v>
      </c>
      <c r="P41" s="32"/>
      <c r="Q41" s="32">
        <f t="shared" si="5"/>
        <v>0</v>
      </c>
      <c r="R41" s="32"/>
      <c r="S41" s="40" t="s">
        <v>467</v>
      </c>
      <c r="T41" s="40"/>
      <c r="AA41" s="24">
        <f t="shared" si="6"/>
        <v>0.17</v>
      </c>
    </row>
    <row r="42" spans="2:27" ht="21.95" customHeight="1">
      <c r="B42" s="23" t="s">
        <v>463</v>
      </c>
      <c r="C42" s="23" t="s">
        <v>287</v>
      </c>
      <c r="D42" s="29" t="s">
        <v>283</v>
      </c>
      <c r="E42" s="29" t="s">
        <v>288</v>
      </c>
      <c r="F42" s="30" t="s">
        <v>202</v>
      </c>
      <c r="G42" s="30">
        <f>내역서!G50</f>
        <v>2</v>
      </c>
      <c r="H42" s="30">
        <f t="shared" si="3"/>
        <v>0</v>
      </c>
      <c r="I42" s="30">
        <f>내역서!J50</f>
        <v>2</v>
      </c>
      <c r="J42" s="30"/>
      <c r="K42" s="29" t="s">
        <v>390</v>
      </c>
      <c r="L42" s="30" t="s">
        <v>338</v>
      </c>
      <c r="M42" s="30">
        <v>8.5000000000000006E-2</v>
      </c>
      <c r="N42" s="30">
        <v>100</v>
      </c>
      <c r="O42" s="30">
        <f t="shared" si="4"/>
        <v>0.17</v>
      </c>
      <c r="P42" s="32"/>
      <c r="Q42" s="32">
        <f t="shared" si="5"/>
        <v>0</v>
      </c>
      <c r="R42" s="32"/>
      <c r="S42" s="40" t="s">
        <v>467</v>
      </c>
      <c r="T42" s="40"/>
      <c r="AA42" s="24">
        <f t="shared" si="6"/>
        <v>0.17</v>
      </c>
    </row>
    <row r="43" spans="2:27" ht="21.95" customHeight="1">
      <c r="B43" s="23" t="s">
        <v>463</v>
      </c>
      <c r="C43" s="23" t="s">
        <v>289</v>
      </c>
      <c r="D43" s="29" t="s">
        <v>283</v>
      </c>
      <c r="E43" s="29" t="s">
        <v>290</v>
      </c>
      <c r="F43" s="30" t="s">
        <v>202</v>
      </c>
      <c r="G43" s="30">
        <f>내역서!G51</f>
        <v>1</v>
      </c>
      <c r="H43" s="30">
        <f t="shared" si="3"/>
        <v>0</v>
      </c>
      <c r="I43" s="30">
        <f>내역서!J51</f>
        <v>1</v>
      </c>
      <c r="J43" s="30"/>
      <c r="K43" s="29" t="s">
        <v>390</v>
      </c>
      <c r="L43" s="30" t="s">
        <v>338</v>
      </c>
      <c r="M43" s="30">
        <v>8.5000000000000006E-2</v>
      </c>
      <c r="N43" s="30">
        <v>100</v>
      </c>
      <c r="O43" s="30">
        <f t="shared" si="4"/>
        <v>8.5000000000000006E-2</v>
      </c>
      <c r="P43" s="32"/>
      <c r="Q43" s="32">
        <f t="shared" si="5"/>
        <v>0</v>
      </c>
      <c r="R43" s="32"/>
      <c r="S43" s="40" t="s">
        <v>467</v>
      </c>
      <c r="T43" s="40"/>
      <c r="AA43" s="24">
        <f t="shared" si="6"/>
        <v>8.5000000000000006E-2</v>
      </c>
    </row>
    <row r="44" spans="2:27" ht="21.95" customHeight="1">
      <c r="B44" s="23" t="s">
        <v>463</v>
      </c>
      <c r="C44" s="23" t="s">
        <v>291</v>
      </c>
      <c r="D44" s="29" t="s">
        <v>283</v>
      </c>
      <c r="E44" s="29" t="s">
        <v>292</v>
      </c>
      <c r="F44" s="30" t="s">
        <v>202</v>
      </c>
      <c r="G44" s="30">
        <f>내역서!G52</f>
        <v>1</v>
      </c>
      <c r="H44" s="30">
        <f t="shared" si="3"/>
        <v>0</v>
      </c>
      <c r="I44" s="30">
        <f>내역서!J52</f>
        <v>1</v>
      </c>
      <c r="J44" s="30"/>
      <c r="K44" s="29" t="s">
        <v>390</v>
      </c>
      <c r="L44" s="30" t="s">
        <v>338</v>
      </c>
      <c r="M44" s="30">
        <v>8.5000000000000006E-2</v>
      </c>
      <c r="N44" s="30">
        <v>100</v>
      </c>
      <c r="O44" s="30">
        <f t="shared" si="4"/>
        <v>8.5000000000000006E-2</v>
      </c>
      <c r="P44" s="32"/>
      <c r="Q44" s="32">
        <f t="shared" si="5"/>
        <v>0</v>
      </c>
      <c r="R44" s="32"/>
      <c r="S44" s="40" t="s">
        <v>467</v>
      </c>
      <c r="T44" s="40"/>
      <c r="AA44" s="24">
        <f t="shared" si="6"/>
        <v>8.5000000000000006E-2</v>
      </c>
    </row>
    <row r="45" spans="2:27" ht="21.95" customHeight="1">
      <c r="B45" s="23" t="s">
        <v>463</v>
      </c>
      <c r="C45" s="23" t="s">
        <v>326</v>
      </c>
      <c r="D45" s="29" t="s">
        <v>327</v>
      </c>
      <c r="E45" s="29" t="s">
        <v>328</v>
      </c>
      <c r="F45" s="30" t="s">
        <v>202</v>
      </c>
      <c r="G45" s="30">
        <f>내역서!G56</f>
        <v>51</v>
      </c>
      <c r="H45" s="30">
        <f t="shared" si="3"/>
        <v>0</v>
      </c>
      <c r="I45" s="30">
        <f>내역서!J56</f>
        <v>51</v>
      </c>
      <c r="J45" s="30"/>
      <c r="K45" s="29" t="s">
        <v>390</v>
      </c>
      <c r="L45" s="30" t="s">
        <v>338</v>
      </c>
      <c r="M45" s="30">
        <v>0.221</v>
      </c>
      <c r="N45" s="30">
        <v>100</v>
      </c>
      <c r="O45" s="30">
        <f t="shared" si="4"/>
        <v>11.271000000000001</v>
      </c>
      <c r="P45" s="32"/>
      <c r="Q45" s="32">
        <f t="shared" si="5"/>
        <v>0</v>
      </c>
      <c r="R45" s="32"/>
      <c r="S45" s="40" t="s">
        <v>468</v>
      </c>
      <c r="T45" s="40" t="s">
        <v>469</v>
      </c>
      <c r="AA45" s="24">
        <f t="shared" si="6"/>
        <v>11.271000000000001</v>
      </c>
    </row>
    <row r="46" spans="2:27" ht="21.95" customHeight="1">
      <c r="B46" s="23" t="s">
        <v>463</v>
      </c>
      <c r="C46" s="23" t="s">
        <v>330</v>
      </c>
      <c r="D46" s="29" t="s">
        <v>331</v>
      </c>
      <c r="E46" s="29" t="s">
        <v>332</v>
      </c>
      <c r="F46" s="30" t="s">
        <v>202</v>
      </c>
      <c r="G46" s="30">
        <f>내역서!G57</f>
        <v>10</v>
      </c>
      <c r="H46" s="30">
        <f t="shared" si="3"/>
        <v>0</v>
      </c>
      <c r="I46" s="30">
        <f>내역서!J57</f>
        <v>10</v>
      </c>
      <c r="J46" s="30"/>
      <c r="K46" s="29" t="s">
        <v>390</v>
      </c>
      <c r="L46" s="30" t="s">
        <v>338</v>
      </c>
      <c r="M46" s="30">
        <v>0.26300000000000001</v>
      </c>
      <c r="N46" s="30">
        <v>100</v>
      </c>
      <c r="O46" s="30">
        <f t="shared" si="4"/>
        <v>2.63</v>
      </c>
      <c r="P46" s="32"/>
      <c r="Q46" s="32">
        <f t="shared" si="5"/>
        <v>0</v>
      </c>
      <c r="R46" s="32"/>
      <c r="S46" s="40" t="s">
        <v>468</v>
      </c>
      <c r="T46" s="40" t="s">
        <v>469</v>
      </c>
      <c r="AA46" s="24">
        <f t="shared" si="6"/>
        <v>2.63</v>
      </c>
    </row>
    <row r="47" spans="2:27" ht="21.95" customHeight="1">
      <c r="B47" s="23" t="s">
        <v>463</v>
      </c>
      <c r="C47" s="23" t="s">
        <v>336</v>
      </c>
      <c r="D47" s="29" t="s">
        <v>337</v>
      </c>
      <c r="E47" s="29" t="s">
        <v>338</v>
      </c>
      <c r="F47" s="30" t="s">
        <v>339</v>
      </c>
      <c r="G47" s="30">
        <f>IF(H47*I47/100+0.5 &lt;1, TRUNC(H47*I47/100, 3), TRUNC(H47*I47/100+0.5, J47))</f>
        <v>78</v>
      </c>
      <c r="H47" s="30">
        <f>(옵션!$B$12*옵션!$B$42)/100</f>
        <v>70</v>
      </c>
      <c r="I47" s="30">
        <f>SUM(AA31:AA46)</f>
        <v>111.91379999999998</v>
      </c>
      <c r="J47" s="30">
        <f>옵션!$C$42</f>
        <v>0</v>
      </c>
      <c r="K47" s="29"/>
      <c r="L47" s="30"/>
      <c r="M47" s="30"/>
      <c r="N47" s="30"/>
      <c r="O47" s="30" t="str">
        <f t="shared" si="4"/>
        <v/>
      </c>
      <c r="P47" s="32"/>
      <c r="Q47" s="32">
        <f t="shared" si="5"/>
        <v>0</v>
      </c>
      <c r="R47" s="32"/>
      <c r="S47" s="40"/>
      <c r="T47" s="40"/>
      <c r="Z47" s="24" t="s">
        <v>397</v>
      </c>
      <c r="AA47" s="24">
        <f>SUM(AA31:AA46)</f>
        <v>111.91379999999998</v>
      </c>
    </row>
    <row r="48" spans="2:27" ht="21.95" customHeight="1">
      <c r="D48" s="29"/>
      <c r="E48" s="29"/>
      <c r="F48" s="30"/>
      <c r="G48" s="30"/>
      <c r="H48" s="30"/>
      <c r="I48" s="30"/>
      <c r="J48" s="30"/>
      <c r="K48" s="29"/>
      <c r="L48" s="30"/>
      <c r="M48" s="30"/>
      <c r="N48" s="30"/>
      <c r="O48" s="30"/>
      <c r="P48" s="32"/>
      <c r="Q48" s="32"/>
      <c r="R48" s="32"/>
      <c r="S48" s="40"/>
      <c r="T48" s="40"/>
    </row>
    <row r="49" spans="2:27" ht="21.95" customHeight="1">
      <c r="D49" s="29"/>
      <c r="E49" s="29"/>
      <c r="F49" s="30"/>
      <c r="G49" s="30"/>
      <c r="H49" s="30"/>
      <c r="I49" s="30"/>
      <c r="J49" s="30"/>
      <c r="K49" s="29"/>
      <c r="L49" s="30"/>
      <c r="M49" s="30"/>
      <c r="N49" s="30"/>
      <c r="O49" s="30"/>
      <c r="P49" s="32"/>
      <c r="Q49" s="32"/>
      <c r="R49" s="32"/>
      <c r="S49" s="40"/>
      <c r="T49" s="40"/>
    </row>
    <row r="50" spans="2:27" ht="21.95" customHeight="1">
      <c r="D50" s="29"/>
      <c r="E50" s="29"/>
      <c r="F50" s="30"/>
      <c r="G50" s="30"/>
      <c r="H50" s="30"/>
      <c r="I50" s="30"/>
      <c r="J50" s="30"/>
      <c r="K50" s="29"/>
      <c r="L50" s="30"/>
      <c r="M50" s="30"/>
      <c r="N50" s="30"/>
      <c r="O50" s="30"/>
      <c r="P50" s="32"/>
      <c r="Q50" s="32"/>
      <c r="R50" s="32"/>
      <c r="S50" s="40"/>
      <c r="T50" s="40"/>
    </row>
    <row r="51" spans="2:27" ht="21.95" customHeight="1">
      <c r="D51" s="29"/>
      <c r="E51" s="29"/>
      <c r="F51" s="30"/>
      <c r="G51" s="30"/>
      <c r="H51" s="30"/>
      <c r="I51" s="30"/>
      <c r="J51" s="30"/>
      <c r="K51" s="29"/>
      <c r="L51" s="30"/>
      <c r="M51" s="30"/>
      <c r="N51" s="30"/>
      <c r="O51" s="30"/>
      <c r="P51" s="32"/>
      <c r="Q51" s="32"/>
      <c r="R51" s="32"/>
      <c r="S51" s="40"/>
      <c r="T51" s="40"/>
    </row>
    <row r="52" spans="2:27" ht="21.95" customHeight="1">
      <c r="D52" s="29"/>
      <c r="E52" s="29"/>
      <c r="F52" s="30"/>
      <c r="G52" s="30"/>
      <c r="H52" s="30"/>
      <c r="I52" s="30"/>
      <c r="J52" s="30"/>
      <c r="K52" s="29"/>
      <c r="L52" s="30"/>
      <c r="M52" s="30"/>
      <c r="N52" s="30"/>
      <c r="O52" s="30"/>
      <c r="P52" s="32"/>
      <c r="Q52" s="32"/>
      <c r="R52" s="32"/>
      <c r="S52" s="40"/>
      <c r="T52" s="40"/>
    </row>
    <row r="53" spans="2:27" ht="21.95" customHeight="1">
      <c r="D53" s="29"/>
      <c r="E53" s="29"/>
      <c r="F53" s="30"/>
      <c r="G53" s="30"/>
      <c r="H53" s="30"/>
      <c r="I53" s="30"/>
      <c r="J53" s="30"/>
      <c r="K53" s="29"/>
      <c r="L53" s="30"/>
      <c r="M53" s="30"/>
      <c r="N53" s="30"/>
      <c r="O53" s="30"/>
      <c r="P53" s="32"/>
      <c r="Q53" s="32"/>
      <c r="R53" s="32"/>
      <c r="S53" s="40"/>
      <c r="T53" s="40"/>
    </row>
    <row r="54" spans="2:27" ht="21.95" customHeight="1">
      <c r="D54" s="29"/>
      <c r="E54" s="29"/>
      <c r="F54" s="30"/>
      <c r="G54" s="30"/>
      <c r="H54" s="30"/>
      <c r="I54" s="30"/>
      <c r="J54" s="30"/>
      <c r="K54" s="29"/>
      <c r="L54" s="30"/>
      <c r="M54" s="30"/>
      <c r="N54" s="30"/>
      <c r="O54" s="30"/>
      <c r="P54" s="32"/>
      <c r="Q54" s="32"/>
      <c r="R54" s="32"/>
      <c r="S54" s="40"/>
      <c r="T54" s="40"/>
    </row>
    <row r="55" spans="2:27" ht="21.95" customHeight="1">
      <c r="D55" s="29"/>
      <c r="E55" s="29"/>
      <c r="F55" s="30"/>
      <c r="G55" s="30"/>
      <c r="H55" s="30"/>
      <c r="I55" s="30"/>
      <c r="J55" s="30"/>
      <c r="K55" s="29"/>
      <c r="L55" s="30"/>
      <c r="M55" s="30"/>
      <c r="N55" s="30"/>
      <c r="O55" s="30"/>
      <c r="P55" s="32"/>
      <c r="Q55" s="32"/>
      <c r="R55" s="32"/>
      <c r="S55" s="40"/>
      <c r="T55" s="40"/>
    </row>
    <row r="56" spans="2:27" ht="21.95" customHeight="1">
      <c r="B56" s="23" t="s">
        <v>400</v>
      </c>
      <c r="D56" s="111" t="s">
        <v>474</v>
      </c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3"/>
    </row>
    <row r="57" spans="2:27" ht="21.95" customHeight="1">
      <c r="B57" s="23" t="s">
        <v>470</v>
      </c>
      <c r="C57" s="23" t="s">
        <v>190</v>
      </c>
      <c r="D57" s="29" t="s">
        <v>191</v>
      </c>
      <c r="E57" s="29" t="s">
        <v>192</v>
      </c>
      <c r="F57" s="30" t="s">
        <v>188</v>
      </c>
      <c r="G57" s="30">
        <f>내역서!G83</f>
        <v>853</v>
      </c>
      <c r="H57" s="30">
        <f>IF(I57&lt;&gt;0, G57-I57, "")</f>
        <v>76.899999999999977</v>
      </c>
      <c r="I57" s="30">
        <f>내역서!J83</f>
        <v>776.1</v>
      </c>
      <c r="J57" s="30">
        <v>10</v>
      </c>
      <c r="K57" s="29" t="s">
        <v>390</v>
      </c>
      <c r="L57" s="30" t="s">
        <v>338</v>
      </c>
      <c r="M57" s="30">
        <v>0.04</v>
      </c>
      <c r="N57" s="30">
        <v>100</v>
      </c>
      <c r="O57" s="30">
        <f t="shared" ref="O57:O62" si="7">IF(I57*M57=0, "", I57*M57*(N57/100))</f>
        <v>31.044</v>
      </c>
      <c r="P57" s="32"/>
      <c r="Q57" s="32">
        <f t="shared" ref="Q57:Q62" si="8">TRUNC(P57*M57*N57/100)</f>
        <v>0</v>
      </c>
      <c r="R57" s="32"/>
      <c r="S57" s="40" t="s">
        <v>459</v>
      </c>
      <c r="T57" s="40"/>
      <c r="AA57" s="24">
        <f>O57</f>
        <v>31.044</v>
      </c>
    </row>
    <row r="58" spans="2:27" ht="21.95" customHeight="1">
      <c r="B58" s="23" t="s">
        <v>470</v>
      </c>
      <c r="C58" s="23" t="s">
        <v>203</v>
      </c>
      <c r="D58" s="29" t="s">
        <v>204</v>
      </c>
      <c r="E58" s="29" t="s">
        <v>205</v>
      </c>
      <c r="F58" s="30" t="s">
        <v>202</v>
      </c>
      <c r="G58" s="30">
        <f>내역서!G84</f>
        <v>29</v>
      </c>
      <c r="H58" s="30">
        <f>IF(I58&lt;&gt;0, G58-I58, "")</f>
        <v>0</v>
      </c>
      <c r="I58" s="30">
        <f>내역서!J84</f>
        <v>29</v>
      </c>
      <c r="J58" s="30"/>
      <c r="K58" s="29" t="s">
        <v>390</v>
      </c>
      <c r="L58" s="30" t="s">
        <v>338</v>
      </c>
      <c r="M58" s="30">
        <v>0.04</v>
      </c>
      <c r="N58" s="30">
        <v>100</v>
      </c>
      <c r="O58" s="30">
        <f t="shared" si="7"/>
        <v>1.1599999999999999</v>
      </c>
      <c r="P58" s="32"/>
      <c r="Q58" s="32">
        <f t="shared" si="8"/>
        <v>0</v>
      </c>
      <c r="R58" s="32"/>
      <c r="S58" s="40" t="s">
        <v>464</v>
      </c>
      <c r="T58" s="40"/>
      <c r="AA58" s="24">
        <f>O58</f>
        <v>1.1599999999999999</v>
      </c>
    </row>
    <row r="59" spans="2:27" ht="21.95" customHeight="1">
      <c r="B59" s="23" t="s">
        <v>470</v>
      </c>
      <c r="C59" s="23" t="s">
        <v>211</v>
      </c>
      <c r="D59" s="29" t="s">
        <v>212</v>
      </c>
      <c r="E59" s="29" t="s">
        <v>213</v>
      </c>
      <c r="F59" s="30" t="s">
        <v>202</v>
      </c>
      <c r="G59" s="30">
        <f>내역서!G85</f>
        <v>31</v>
      </c>
      <c r="H59" s="30">
        <f>IF(I59&lt;&gt;0, G59-I59, "")</f>
        <v>0</v>
      </c>
      <c r="I59" s="30">
        <f>내역서!J85</f>
        <v>31</v>
      </c>
      <c r="J59" s="30"/>
      <c r="K59" s="29" t="s">
        <v>390</v>
      </c>
      <c r="L59" s="30" t="s">
        <v>338</v>
      </c>
      <c r="M59" s="30">
        <v>0.2</v>
      </c>
      <c r="N59" s="30">
        <v>100</v>
      </c>
      <c r="O59" s="30">
        <f t="shared" si="7"/>
        <v>6.2</v>
      </c>
      <c r="P59" s="32"/>
      <c r="Q59" s="32">
        <f t="shared" si="8"/>
        <v>0</v>
      </c>
      <c r="R59" s="32"/>
      <c r="S59" s="40" t="s">
        <v>464</v>
      </c>
      <c r="T59" s="40"/>
      <c r="AA59" s="24">
        <f>O59</f>
        <v>6.2</v>
      </c>
    </row>
    <row r="60" spans="2:27" ht="21.95" customHeight="1">
      <c r="B60" s="23" t="s">
        <v>470</v>
      </c>
      <c r="C60" s="23" t="s">
        <v>272</v>
      </c>
      <c r="D60" s="29" t="s">
        <v>268</v>
      </c>
      <c r="E60" s="29" t="s">
        <v>273</v>
      </c>
      <c r="F60" s="30" t="s">
        <v>188</v>
      </c>
      <c r="G60" s="30">
        <f>내역서!G88</f>
        <v>2561</v>
      </c>
      <c r="H60" s="30">
        <f>IF(I60&lt;&gt;0, G60-I60, "")</f>
        <v>232.69999999999982</v>
      </c>
      <c r="I60" s="30">
        <f>내역서!J88</f>
        <v>2328.3000000000002</v>
      </c>
      <c r="J60" s="30">
        <v>10</v>
      </c>
      <c r="K60" s="29" t="s">
        <v>390</v>
      </c>
      <c r="L60" s="30" t="s">
        <v>338</v>
      </c>
      <c r="M60" s="30">
        <v>0.01</v>
      </c>
      <c r="N60" s="30">
        <v>100</v>
      </c>
      <c r="O60" s="30">
        <f t="shared" si="7"/>
        <v>23.283000000000001</v>
      </c>
      <c r="P60" s="32"/>
      <c r="Q60" s="32">
        <f t="shared" si="8"/>
        <v>0</v>
      </c>
      <c r="R60" s="32"/>
      <c r="S60" s="40" t="s">
        <v>466</v>
      </c>
      <c r="T60" s="40"/>
      <c r="AA60" s="24">
        <f>O60</f>
        <v>23.283000000000001</v>
      </c>
    </row>
    <row r="61" spans="2:27" ht="21.95" customHeight="1">
      <c r="B61" s="23" t="s">
        <v>470</v>
      </c>
      <c r="C61" s="23" t="s">
        <v>293</v>
      </c>
      <c r="D61" s="29" t="s">
        <v>294</v>
      </c>
      <c r="E61" s="29" t="s">
        <v>295</v>
      </c>
      <c r="F61" s="30" t="s">
        <v>202</v>
      </c>
      <c r="G61" s="30">
        <f>내역서!G89</f>
        <v>29</v>
      </c>
      <c r="H61" s="30">
        <f>IF(I61&lt;&gt;0, G61-I61, "")</f>
        <v>0</v>
      </c>
      <c r="I61" s="30">
        <f>내역서!J89</f>
        <v>29</v>
      </c>
      <c r="J61" s="30"/>
      <c r="K61" s="29" t="s">
        <v>390</v>
      </c>
      <c r="L61" s="30" t="s">
        <v>338</v>
      </c>
      <c r="M61" s="30">
        <v>0.08</v>
      </c>
      <c r="N61" s="30">
        <v>100</v>
      </c>
      <c r="O61" s="30">
        <f t="shared" si="7"/>
        <v>2.3199999999999998</v>
      </c>
      <c r="P61" s="32"/>
      <c r="Q61" s="32">
        <f t="shared" si="8"/>
        <v>0</v>
      </c>
      <c r="R61" s="32"/>
      <c r="S61" s="40" t="s">
        <v>471</v>
      </c>
      <c r="T61" s="40"/>
      <c r="AA61" s="24">
        <f>O61</f>
        <v>2.3199999999999998</v>
      </c>
    </row>
    <row r="62" spans="2:27" ht="21.95" customHeight="1">
      <c r="B62" s="23" t="s">
        <v>470</v>
      </c>
      <c r="C62" s="23" t="s">
        <v>336</v>
      </c>
      <c r="D62" s="29" t="s">
        <v>337</v>
      </c>
      <c r="E62" s="29" t="s">
        <v>338</v>
      </c>
      <c r="F62" s="30" t="s">
        <v>339</v>
      </c>
      <c r="G62" s="30">
        <f>IF(H62*I62/100+0.5 &lt;1, TRUNC(H62*I62/100, 3), TRUNC(H62*I62/100+0.5, J62))</f>
        <v>45</v>
      </c>
      <c r="H62" s="30">
        <f>(옵션!$B$12*옵션!$B$43)/100</f>
        <v>70</v>
      </c>
      <c r="I62" s="30">
        <f>SUM(AA57:AA61)</f>
        <v>64.007000000000005</v>
      </c>
      <c r="J62" s="30">
        <f>옵션!$C$43</f>
        <v>0</v>
      </c>
      <c r="K62" s="29"/>
      <c r="L62" s="30"/>
      <c r="M62" s="30"/>
      <c r="N62" s="30"/>
      <c r="O62" s="30" t="str">
        <f t="shared" si="7"/>
        <v/>
      </c>
      <c r="P62" s="32"/>
      <c r="Q62" s="32">
        <f t="shared" si="8"/>
        <v>0</v>
      </c>
      <c r="R62" s="32"/>
      <c r="S62" s="40"/>
      <c r="T62" s="40"/>
      <c r="Z62" s="24" t="s">
        <v>397</v>
      </c>
      <c r="AA62" s="24">
        <f>SUM(AA57:AA61)</f>
        <v>64.007000000000005</v>
      </c>
    </row>
    <row r="63" spans="2:27" ht="21.95" customHeight="1">
      <c r="D63" s="29"/>
      <c r="E63" s="29"/>
      <c r="F63" s="30"/>
      <c r="G63" s="30"/>
      <c r="H63" s="30"/>
      <c r="I63" s="30"/>
      <c r="J63" s="30"/>
      <c r="K63" s="29"/>
      <c r="L63" s="30"/>
      <c r="M63" s="30"/>
      <c r="N63" s="30"/>
      <c r="O63" s="30"/>
      <c r="P63" s="32"/>
      <c r="Q63" s="32"/>
      <c r="R63" s="32"/>
      <c r="S63" s="40"/>
      <c r="T63" s="40"/>
    </row>
    <row r="64" spans="2:27" ht="21.95" customHeight="1">
      <c r="D64" s="29"/>
      <c r="E64" s="29"/>
      <c r="F64" s="30"/>
      <c r="G64" s="30"/>
      <c r="H64" s="30"/>
      <c r="I64" s="30"/>
      <c r="J64" s="30"/>
      <c r="K64" s="29"/>
      <c r="L64" s="30"/>
      <c r="M64" s="30"/>
      <c r="N64" s="30"/>
      <c r="O64" s="30"/>
      <c r="P64" s="32"/>
      <c r="Q64" s="32"/>
      <c r="R64" s="32"/>
      <c r="S64" s="40"/>
      <c r="T64" s="40"/>
    </row>
    <row r="65" spans="4:20" ht="21.95" customHeight="1">
      <c r="D65" s="29"/>
      <c r="E65" s="29"/>
      <c r="F65" s="30"/>
      <c r="G65" s="30"/>
      <c r="H65" s="30"/>
      <c r="I65" s="30"/>
      <c r="J65" s="30"/>
      <c r="K65" s="29"/>
      <c r="L65" s="30"/>
      <c r="M65" s="30"/>
      <c r="N65" s="30"/>
      <c r="O65" s="30"/>
      <c r="P65" s="32"/>
      <c r="Q65" s="32"/>
      <c r="R65" s="32"/>
      <c r="S65" s="40"/>
      <c r="T65" s="40"/>
    </row>
    <row r="66" spans="4:20" ht="21.95" customHeight="1">
      <c r="D66" s="29"/>
      <c r="E66" s="29"/>
      <c r="F66" s="30"/>
      <c r="G66" s="30"/>
      <c r="H66" s="30"/>
      <c r="I66" s="30"/>
      <c r="J66" s="30"/>
      <c r="K66" s="29"/>
      <c r="L66" s="30"/>
      <c r="M66" s="30"/>
      <c r="N66" s="30"/>
      <c r="O66" s="30"/>
      <c r="P66" s="32"/>
      <c r="Q66" s="32"/>
      <c r="R66" s="32"/>
      <c r="S66" s="40"/>
      <c r="T66" s="40"/>
    </row>
    <row r="67" spans="4:20" ht="21.95" customHeight="1">
      <c r="D67" s="29"/>
      <c r="E67" s="29"/>
      <c r="F67" s="30"/>
      <c r="G67" s="30"/>
      <c r="H67" s="30"/>
      <c r="I67" s="30"/>
      <c r="J67" s="30"/>
      <c r="K67" s="29"/>
      <c r="L67" s="30"/>
      <c r="M67" s="30"/>
      <c r="N67" s="30"/>
      <c r="O67" s="30"/>
      <c r="P67" s="32"/>
      <c r="Q67" s="32"/>
      <c r="R67" s="32"/>
      <c r="S67" s="40"/>
      <c r="T67" s="40"/>
    </row>
    <row r="68" spans="4:20" ht="21.95" customHeight="1">
      <c r="D68" s="29"/>
      <c r="E68" s="29"/>
      <c r="F68" s="30"/>
      <c r="G68" s="30"/>
      <c r="H68" s="30"/>
      <c r="I68" s="30"/>
      <c r="J68" s="30"/>
      <c r="K68" s="29"/>
      <c r="L68" s="30"/>
      <c r="M68" s="30"/>
      <c r="N68" s="30"/>
      <c r="O68" s="30"/>
      <c r="P68" s="32"/>
      <c r="Q68" s="32"/>
      <c r="R68" s="32"/>
      <c r="S68" s="40"/>
      <c r="T68" s="40"/>
    </row>
    <row r="69" spans="4:20" ht="21.95" customHeight="1">
      <c r="D69" s="29"/>
      <c r="E69" s="29"/>
      <c r="F69" s="30"/>
      <c r="G69" s="30"/>
      <c r="H69" s="30"/>
      <c r="I69" s="30"/>
      <c r="J69" s="30"/>
      <c r="K69" s="29"/>
      <c r="L69" s="30"/>
      <c r="M69" s="30"/>
      <c r="N69" s="30"/>
      <c r="O69" s="30"/>
      <c r="P69" s="32"/>
      <c r="Q69" s="32"/>
      <c r="R69" s="32"/>
      <c r="S69" s="40"/>
      <c r="T69" s="40"/>
    </row>
    <row r="70" spans="4:20" ht="21.95" customHeight="1">
      <c r="D70" s="29"/>
      <c r="E70" s="29"/>
      <c r="F70" s="30"/>
      <c r="G70" s="30"/>
      <c r="H70" s="30"/>
      <c r="I70" s="30"/>
      <c r="J70" s="30"/>
      <c r="K70" s="29"/>
      <c r="L70" s="30"/>
      <c r="M70" s="30"/>
      <c r="N70" s="30"/>
      <c r="O70" s="30"/>
      <c r="P70" s="32"/>
      <c r="Q70" s="32"/>
      <c r="R70" s="32"/>
      <c r="S70" s="40"/>
      <c r="T70" s="40"/>
    </row>
    <row r="71" spans="4:20" ht="21.95" customHeight="1">
      <c r="D71" s="29"/>
      <c r="E71" s="29"/>
      <c r="F71" s="30"/>
      <c r="G71" s="30"/>
      <c r="H71" s="30"/>
      <c r="I71" s="30"/>
      <c r="J71" s="30"/>
      <c r="K71" s="29"/>
      <c r="L71" s="30"/>
      <c r="M71" s="30"/>
      <c r="N71" s="30"/>
      <c r="O71" s="30"/>
      <c r="P71" s="32"/>
      <c r="Q71" s="32"/>
      <c r="R71" s="32"/>
      <c r="S71" s="40"/>
      <c r="T71" s="40"/>
    </row>
    <row r="72" spans="4:20" ht="21.95" customHeight="1">
      <c r="D72" s="29"/>
      <c r="E72" s="29"/>
      <c r="F72" s="30"/>
      <c r="G72" s="30"/>
      <c r="H72" s="30"/>
      <c r="I72" s="30"/>
      <c r="J72" s="30"/>
      <c r="K72" s="29"/>
      <c r="L72" s="30"/>
      <c r="M72" s="30"/>
      <c r="N72" s="30"/>
      <c r="O72" s="30"/>
      <c r="P72" s="32"/>
      <c r="Q72" s="32"/>
      <c r="R72" s="32"/>
      <c r="S72" s="40"/>
      <c r="T72" s="40"/>
    </row>
    <row r="73" spans="4:20" ht="21.95" customHeight="1">
      <c r="D73" s="29"/>
      <c r="E73" s="29"/>
      <c r="F73" s="30"/>
      <c r="G73" s="30"/>
      <c r="H73" s="30"/>
      <c r="I73" s="30"/>
      <c r="J73" s="30"/>
      <c r="K73" s="29"/>
      <c r="L73" s="30"/>
      <c r="M73" s="30"/>
      <c r="N73" s="30"/>
      <c r="O73" s="30"/>
      <c r="P73" s="32"/>
      <c r="Q73" s="32"/>
      <c r="R73" s="32"/>
      <c r="S73" s="40"/>
      <c r="T73" s="40"/>
    </row>
    <row r="74" spans="4:20" ht="21.95" customHeight="1">
      <c r="D74" s="29"/>
      <c r="E74" s="29"/>
      <c r="F74" s="30"/>
      <c r="G74" s="30"/>
      <c r="H74" s="30"/>
      <c r="I74" s="30"/>
      <c r="J74" s="30"/>
      <c r="K74" s="29"/>
      <c r="L74" s="30"/>
      <c r="M74" s="30"/>
      <c r="N74" s="30"/>
      <c r="O74" s="30"/>
      <c r="P74" s="32"/>
      <c r="Q74" s="32"/>
      <c r="R74" s="32"/>
      <c r="S74" s="40"/>
      <c r="T74" s="40"/>
    </row>
    <row r="75" spans="4:20" ht="21.95" customHeight="1">
      <c r="D75" s="29"/>
      <c r="E75" s="29"/>
      <c r="F75" s="30"/>
      <c r="G75" s="30"/>
      <c r="H75" s="30"/>
      <c r="I75" s="30"/>
      <c r="J75" s="30"/>
      <c r="K75" s="29"/>
      <c r="L75" s="30"/>
      <c r="M75" s="30"/>
      <c r="N75" s="30"/>
      <c r="O75" s="30"/>
      <c r="P75" s="32"/>
      <c r="Q75" s="32"/>
      <c r="R75" s="32"/>
      <c r="S75" s="40"/>
      <c r="T75" s="40"/>
    </row>
    <row r="76" spans="4:20" ht="21.95" customHeight="1">
      <c r="D76" s="29"/>
      <c r="E76" s="29"/>
      <c r="F76" s="30"/>
      <c r="G76" s="30"/>
      <c r="H76" s="30"/>
      <c r="I76" s="30"/>
      <c r="J76" s="30"/>
      <c r="K76" s="29"/>
      <c r="L76" s="30"/>
      <c r="M76" s="30"/>
      <c r="N76" s="30"/>
      <c r="O76" s="30"/>
      <c r="P76" s="32"/>
      <c r="Q76" s="32"/>
      <c r="R76" s="32"/>
      <c r="S76" s="40"/>
      <c r="T76" s="40"/>
    </row>
    <row r="77" spans="4:20" ht="21.95" customHeight="1">
      <c r="D77" s="29"/>
      <c r="E77" s="29"/>
      <c r="F77" s="30"/>
      <c r="G77" s="30"/>
      <c r="H77" s="30"/>
      <c r="I77" s="30"/>
      <c r="J77" s="30"/>
      <c r="K77" s="29"/>
      <c r="L77" s="30"/>
      <c r="M77" s="30"/>
      <c r="N77" s="30"/>
      <c r="O77" s="30"/>
      <c r="P77" s="32"/>
      <c r="Q77" s="32"/>
      <c r="R77" s="32"/>
      <c r="S77" s="40"/>
      <c r="T77" s="40"/>
    </row>
    <row r="78" spans="4:20" ht="21.95" customHeight="1">
      <c r="D78" s="29"/>
      <c r="E78" s="29"/>
      <c r="F78" s="30"/>
      <c r="G78" s="30"/>
      <c r="H78" s="30"/>
      <c r="I78" s="30"/>
      <c r="J78" s="30"/>
      <c r="K78" s="29"/>
      <c r="L78" s="30"/>
      <c r="M78" s="30"/>
      <c r="N78" s="30"/>
      <c r="O78" s="30"/>
      <c r="P78" s="32"/>
      <c r="Q78" s="32"/>
      <c r="R78" s="32"/>
      <c r="S78" s="40"/>
      <c r="T78" s="40"/>
    </row>
    <row r="79" spans="4:20" ht="21.95" customHeight="1">
      <c r="D79" s="29"/>
      <c r="E79" s="29"/>
      <c r="F79" s="30"/>
      <c r="G79" s="30"/>
      <c r="H79" s="30"/>
      <c r="I79" s="30"/>
      <c r="J79" s="30"/>
      <c r="K79" s="29"/>
      <c r="L79" s="30"/>
      <c r="M79" s="30"/>
      <c r="N79" s="30"/>
      <c r="O79" s="30"/>
      <c r="P79" s="32"/>
      <c r="Q79" s="32"/>
      <c r="R79" s="32"/>
      <c r="S79" s="40"/>
      <c r="T79" s="40"/>
    </row>
    <row r="80" spans="4:20" ht="21.95" customHeight="1">
      <c r="D80" s="29"/>
      <c r="E80" s="29"/>
      <c r="F80" s="30"/>
      <c r="G80" s="30"/>
      <c r="H80" s="30"/>
      <c r="I80" s="30"/>
      <c r="J80" s="30"/>
      <c r="K80" s="29"/>
      <c r="L80" s="30"/>
      <c r="M80" s="30"/>
      <c r="N80" s="30"/>
      <c r="O80" s="30"/>
      <c r="P80" s="32"/>
      <c r="Q80" s="32"/>
      <c r="R80" s="32"/>
      <c r="S80" s="40"/>
      <c r="T80" s="40"/>
    </row>
    <row r="81" spans="4:20" ht="21.95" customHeight="1">
      <c r="D81" s="29"/>
      <c r="E81" s="29"/>
      <c r="F81" s="30"/>
      <c r="G81" s="30"/>
      <c r="H81" s="30"/>
      <c r="I81" s="30"/>
      <c r="J81" s="30"/>
      <c r="K81" s="29"/>
      <c r="L81" s="30"/>
      <c r="M81" s="30"/>
      <c r="N81" s="30"/>
      <c r="O81" s="30"/>
      <c r="P81" s="32"/>
      <c r="Q81" s="32"/>
      <c r="R81" s="32"/>
      <c r="S81" s="40"/>
      <c r="T81" s="40"/>
    </row>
  </sheetData>
  <mergeCells count="16">
    <mergeCell ref="D4:T4"/>
    <mergeCell ref="D30:T30"/>
    <mergeCell ref="D56:T56"/>
    <mergeCell ref="A2:A3"/>
    <mergeCell ref="B2:B3"/>
    <mergeCell ref="E2:E3"/>
    <mergeCell ref="F2:F3"/>
    <mergeCell ref="C2:C3"/>
    <mergeCell ref="D2:D3"/>
    <mergeCell ref="D1:O1"/>
    <mergeCell ref="S2:S3"/>
    <mergeCell ref="K2:K3"/>
    <mergeCell ref="P2:R2"/>
    <mergeCell ref="T2:T3"/>
    <mergeCell ref="L2:O2"/>
    <mergeCell ref="G2:J2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Q29"/>
  <sheetViews>
    <sheetView view="pageBreakPreview" zoomScale="84" zoomScaleNormal="100" zoomScaleSheetLayoutView="84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K7" sqref="K7"/>
    </sheetView>
  </sheetViews>
  <sheetFormatPr defaultRowHeight="23.1" customHeight="1"/>
  <cols>
    <col min="1" max="1" width="0.109375" style="24" customWidth="1"/>
    <col min="2" max="2" width="17.33203125" style="23" hidden="1" customWidth="1"/>
    <col min="3" max="3" width="12.77734375" style="23" customWidth="1"/>
    <col min="4" max="5" width="22.77734375" style="23" customWidth="1"/>
    <col min="6" max="6" width="4.21875" style="22" customWidth="1"/>
    <col min="7" max="7" width="6.44140625" style="24" hidden="1" customWidth="1"/>
    <col min="8" max="9" width="10.77734375" style="34" customWidth="1"/>
    <col min="10" max="10" width="5" style="34" hidden="1" customWidth="1"/>
    <col min="11" max="11" width="9.77734375" style="34" customWidth="1"/>
    <col min="12" max="16" width="10.77734375" style="34" customWidth="1"/>
    <col min="17" max="17" width="7.77734375" style="24" customWidth="1"/>
    <col min="18" max="16384" width="8.88671875" style="24"/>
  </cols>
  <sheetData>
    <row r="1" spans="1:17" ht="23.1" customHeight="1">
      <c r="B1" s="23" t="s">
        <v>408</v>
      </c>
      <c r="C1" s="116" t="s">
        <v>409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23"/>
    </row>
    <row r="2" spans="1:17" s="28" customFormat="1" ht="23.1" customHeight="1">
      <c r="A2" s="118" t="s">
        <v>136</v>
      </c>
      <c r="B2" s="108" t="s">
        <v>137</v>
      </c>
      <c r="C2" s="107" t="s">
        <v>138</v>
      </c>
      <c r="D2" s="107" t="s">
        <v>139</v>
      </c>
      <c r="E2" s="107" t="s">
        <v>140</v>
      </c>
      <c r="F2" s="109" t="s">
        <v>141</v>
      </c>
      <c r="G2" s="120" t="s">
        <v>142</v>
      </c>
      <c r="H2" s="110" t="s">
        <v>143</v>
      </c>
      <c r="I2" s="110"/>
      <c r="J2" s="110" t="s">
        <v>144</v>
      </c>
      <c r="K2" s="110"/>
      <c r="L2" s="110"/>
      <c r="M2" s="110" t="s">
        <v>145</v>
      </c>
      <c r="N2" s="110"/>
      <c r="O2" s="110" t="s">
        <v>146</v>
      </c>
      <c r="P2" s="110"/>
      <c r="Q2" s="107" t="s">
        <v>147</v>
      </c>
    </row>
    <row r="3" spans="1:17" s="28" customFormat="1" ht="23.1" customHeight="1">
      <c r="A3" s="118"/>
      <c r="B3" s="108"/>
      <c r="C3" s="107"/>
      <c r="D3" s="107"/>
      <c r="E3" s="107"/>
      <c r="F3" s="109"/>
      <c r="G3" s="120"/>
      <c r="H3" s="27" t="s">
        <v>148</v>
      </c>
      <c r="I3" s="27" t="s">
        <v>149</v>
      </c>
      <c r="J3" s="27" t="s">
        <v>142</v>
      </c>
      <c r="K3" s="27" t="s">
        <v>148</v>
      </c>
      <c r="L3" s="27" t="s">
        <v>149</v>
      </c>
      <c r="M3" s="27" t="s">
        <v>148</v>
      </c>
      <c r="N3" s="27" t="s">
        <v>149</v>
      </c>
      <c r="O3" s="27" t="s">
        <v>148</v>
      </c>
      <c r="P3" s="27" t="s">
        <v>149</v>
      </c>
      <c r="Q3" s="107"/>
    </row>
    <row r="4" spans="1:17" ht="23.1" customHeight="1">
      <c r="A4" s="24">
        <v>56950900300</v>
      </c>
      <c r="B4" s="23" t="s">
        <v>410</v>
      </c>
      <c r="C4" s="37" t="s">
        <v>411</v>
      </c>
      <c r="D4" s="29" t="s">
        <v>412</v>
      </c>
      <c r="E4" s="29" t="s">
        <v>413</v>
      </c>
      <c r="F4" s="31" t="s">
        <v>414</v>
      </c>
      <c r="G4" s="38"/>
      <c r="H4" s="32">
        <f>일위대가!I11</f>
        <v>1298</v>
      </c>
      <c r="I4" s="32">
        <f t="shared" ref="I4:I10" si="0">H4</f>
        <v>1298</v>
      </c>
      <c r="J4" s="32"/>
      <c r="K4" s="32">
        <f>일위대가!L11</f>
        <v>5680</v>
      </c>
      <c r="L4" s="32">
        <f t="shared" ref="L4:L10" si="1">K4</f>
        <v>5680</v>
      </c>
      <c r="M4" s="32">
        <f>일위대가!N11</f>
        <v>0</v>
      </c>
      <c r="N4" s="32">
        <f t="shared" ref="N4:N10" si="2">M4</f>
        <v>0</v>
      </c>
      <c r="O4" s="32">
        <f t="shared" ref="O4:O10" si="3">IF((H4+K4+M4)=0, "", (H4+K4+M4))</f>
        <v>6978</v>
      </c>
      <c r="P4" s="32">
        <f t="shared" ref="P4:P10" si="4">SUM(I4,L4,N4)</f>
        <v>6978</v>
      </c>
      <c r="Q4" s="29" t="s">
        <v>150</v>
      </c>
    </row>
    <row r="5" spans="1:17" ht="23.1" customHeight="1">
      <c r="A5" s="24">
        <v>56950900301</v>
      </c>
      <c r="B5" s="23" t="s">
        <v>415</v>
      </c>
      <c r="C5" s="37" t="s">
        <v>416</v>
      </c>
      <c r="D5" s="29" t="s">
        <v>412</v>
      </c>
      <c r="E5" s="29" t="s">
        <v>417</v>
      </c>
      <c r="F5" s="31" t="s">
        <v>414</v>
      </c>
      <c r="G5" s="38"/>
      <c r="H5" s="32">
        <f>일위대가!I20</f>
        <v>1313</v>
      </c>
      <c r="I5" s="32">
        <f t="shared" si="0"/>
        <v>1313</v>
      </c>
      <c r="J5" s="32"/>
      <c r="K5" s="32">
        <f>일위대가!L20</f>
        <v>5680</v>
      </c>
      <c r="L5" s="32">
        <f t="shared" si="1"/>
        <v>5680</v>
      </c>
      <c r="M5" s="32">
        <f>일위대가!N20</f>
        <v>0</v>
      </c>
      <c r="N5" s="32">
        <f t="shared" si="2"/>
        <v>0</v>
      </c>
      <c r="O5" s="32">
        <f t="shared" si="3"/>
        <v>6993</v>
      </c>
      <c r="P5" s="32">
        <f t="shared" si="4"/>
        <v>6993</v>
      </c>
      <c r="Q5" s="29" t="s">
        <v>135</v>
      </c>
    </row>
    <row r="6" spans="1:17" ht="23.1" customHeight="1">
      <c r="A6" s="24">
        <v>56950900308</v>
      </c>
      <c r="B6" s="23" t="s">
        <v>418</v>
      </c>
      <c r="C6" s="37" t="s">
        <v>419</v>
      </c>
      <c r="D6" s="29" t="s">
        <v>412</v>
      </c>
      <c r="E6" s="29" t="s">
        <v>420</v>
      </c>
      <c r="F6" s="31" t="s">
        <v>414</v>
      </c>
      <c r="G6" s="38"/>
      <c r="H6" s="32">
        <f>일위대가!I29</f>
        <v>2178</v>
      </c>
      <c r="I6" s="32">
        <f t="shared" si="0"/>
        <v>2178</v>
      </c>
      <c r="J6" s="32"/>
      <c r="K6" s="32">
        <f>일위대가!L29</f>
        <v>5680</v>
      </c>
      <c r="L6" s="32">
        <f t="shared" si="1"/>
        <v>5680</v>
      </c>
      <c r="M6" s="32">
        <f>일위대가!N29</f>
        <v>0</v>
      </c>
      <c r="N6" s="32">
        <f t="shared" si="2"/>
        <v>0</v>
      </c>
      <c r="O6" s="32">
        <f t="shared" si="3"/>
        <v>7858</v>
      </c>
      <c r="P6" s="32">
        <f t="shared" si="4"/>
        <v>7858</v>
      </c>
      <c r="Q6" s="29"/>
    </row>
    <row r="7" spans="1:17" ht="23.1" customHeight="1">
      <c r="A7" s="24">
        <v>56959000001</v>
      </c>
      <c r="B7" s="23" t="s">
        <v>421</v>
      </c>
      <c r="C7" s="66" t="s">
        <v>422</v>
      </c>
      <c r="D7" s="58" t="s">
        <v>423</v>
      </c>
      <c r="E7" s="58" t="s">
        <v>424</v>
      </c>
      <c r="F7" s="63" t="s">
        <v>414</v>
      </c>
      <c r="G7" s="67"/>
      <c r="H7" s="62">
        <f>일위대가!I38</f>
        <v>1518</v>
      </c>
      <c r="I7" s="62">
        <f t="shared" si="0"/>
        <v>1518</v>
      </c>
      <c r="J7" s="62"/>
      <c r="K7" s="62">
        <f>일위대가!L38</f>
        <v>5680</v>
      </c>
      <c r="L7" s="62">
        <f t="shared" si="1"/>
        <v>5680</v>
      </c>
      <c r="M7" s="62">
        <f>일위대가!N38</f>
        <v>0</v>
      </c>
      <c r="N7" s="62">
        <f t="shared" si="2"/>
        <v>0</v>
      </c>
      <c r="O7" s="62">
        <f t="shared" si="3"/>
        <v>7198</v>
      </c>
      <c r="P7" s="62">
        <f t="shared" si="4"/>
        <v>7198</v>
      </c>
      <c r="Q7" s="58"/>
    </row>
    <row r="8" spans="1:17" ht="23.1" customHeight="1">
      <c r="A8" s="24">
        <v>56959000002</v>
      </c>
      <c r="B8" s="23" t="s">
        <v>425</v>
      </c>
      <c r="C8" s="66" t="s">
        <v>426</v>
      </c>
      <c r="D8" s="58" t="s">
        <v>427</v>
      </c>
      <c r="E8" s="58" t="s">
        <v>428</v>
      </c>
      <c r="F8" s="63" t="s">
        <v>429</v>
      </c>
      <c r="G8" s="67"/>
      <c r="H8" s="62">
        <f>일위대가!I44</f>
        <v>42800</v>
      </c>
      <c r="I8" s="62">
        <f t="shared" si="0"/>
        <v>42800</v>
      </c>
      <c r="J8" s="62"/>
      <c r="K8" s="62">
        <f>일위대가!L44</f>
        <v>137273</v>
      </c>
      <c r="L8" s="62">
        <f t="shared" si="1"/>
        <v>137273</v>
      </c>
      <c r="M8" s="62">
        <f>일위대가!N44</f>
        <v>0</v>
      </c>
      <c r="N8" s="62">
        <f t="shared" si="2"/>
        <v>0</v>
      </c>
      <c r="O8" s="62">
        <f t="shared" si="3"/>
        <v>180073</v>
      </c>
      <c r="P8" s="62">
        <f t="shared" si="4"/>
        <v>180073</v>
      </c>
      <c r="Q8" s="58"/>
    </row>
    <row r="9" spans="1:17" ht="23.1" customHeight="1">
      <c r="A9" s="24">
        <v>56959000003</v>
      </c>
      <c r="B9" s="23" t="s">
        <v>430</v>
      </c>
      <c r="C9" s="66" t="s">
        <v>431</v>
      </c>
      <c r="D9" s="58" t="s">
        <v>427</v>
      </c>
      <c r="E9" s="58" t="s">
        <v>432</v>
      </c>
      <c r="F9" s="63" t="s">
        <v>429</v>
      </c>
      <c r="G9" s="67"/>
      <c r="H9" s="62">
        <f>일위대가!I50</f>
        <v>64200</v>
      </c>
      <c r="I9" s="62">
        <f t="shared" si="0"/>
        <v>64200</v>
      </c>
      <c r="J9" s="62"/>
      <c r="K9" s="62">
        <f>일위대가!L50</f>
        <v>179244</v>
      </c>
      <c r="L9" s="62">
        <f t="shared" si="1"/>
        <v>179244</v>
      </c>
      <c r="M9" s="62">
        <f>일위대가!N50</f>
        <v>0</v>
      </c>
      <c r="N9" s="62">
        <f t="shared" si="2"/>
        <v>0</v>
      </c>
      <c r="O9" s="62">
        <f t="shared" si="3"/>
        <v>243444</v>
      </c>
      <c r="P9" s="62">
        <f t="shared" si="4"/>
        <v>243444</v>
      </c>
      <c r="Q9" s="58"/>
    </row>
    <row r="10" spans="1:17" ht="23.1" customHeight="1">
      <c r="A10" s="24">
        <v>56959000004</v>
      </c>
      <c r="B10" s="23" t="s">
        <v>433</v>
      </c>
      <c r="C10" s="66" t="s">
        <v>434</v>
      </c>
      <c r="D10" s="58" t="s">
        <v>427</v>
      </c>
      <c r="E10" s="58" t="s">
        <v>435</v>
      </c>
      <c r="F10" s="63" t="s">
        <v>429</v>
      </c>
      <c r="G10" s="67"/>
      <c r="H10" s="62">
        <f>일위대가!I55</f>
        <v>21400</v>
      </c>
      <c r="I10" s="62">
        <f t="shared" si="0"/>
        <v>21400</v>
      </c>
      <c r="J10" s="62"/>
      <c r="K10" s="62">
        <f>일위대가!L55</f>
        <v>41970</v>
      </c>
      <c r="L10" s="62">
        <f t="shared" si="1"/>
        <v>41970</v>
      </c>
      <c r="M10" s="62">
        <f>일위대가!N55</f>
        <v>0</v>
      </c>
      <c r="N10" s="62">
        <f t="shared" si="2"/>
        <v>0</v>
      </c>
      <c r="O10" s="62">
        <f t="shared" si="3"/>
        <v>63370</v>
      </c>
      <c r="P10" s="62">
        <f t="shared" si="4"/>
        <v>63370</v>
      </c>
      <c r="Q10" s="58"/>
    </row>
    <row r="11" spans="1:17" ht="23.1" customHeight="1">
      <c r="C11" s="66"/>
      <c r="D11" s="58"/>
      <c r="E11" s="58"/>
      <c r="F11" s="63"/>
      <c r="G11" s="67"/>
      <c r="H11" s="62"/>
      <c r="I11" s="62"/>
      <c r="J11" s="62"/>
      <c r="K11" s="62"/>
      <c r="L11" s="62"/>
      <c r="M11" s="62"/>
      <c r="N11" s="62"/>
      <c r="O11" s="62"/>
      <c r="P11" s="62"/>
      <c r="Q11" s="58"/>
    </row>
    <row r="12" spans="1:17" ht="23.1" customHeight="1">
      <c r="C12" s="66"/>
      <c r="D12" s="58"/>
      <c r="E12" s="58"/>
      <c r="F12" s="63"/>
      <c r="G12" s="67"/>
      <c r="H12" s="62"/>
      <c r="I12" s="62"/>
      <c r="J12" s="62"/>
      <c r="K12" s="62"/>
      <c r="L12" s="62"/>
      <c r="M12" s="62"/>
      <c r="N12" s="62"/>
      <c r="O12" s="62"/>
      <c r="P12" s="62"/>
      <c r="Q12" s="58"/>
    </row>
    <row r="13" spans="1:17" ht="23.1" customHeight="1">
      <c r="C13" s="66"/>
      <c r="D13" s="58"/>
      <c r="E13" s="58"/>
      <c r="F13" s="63"/>
      <c r="G13" s="67"/>
      <c r="H13" s="62"/>
      <c r="I13" s="62"/>
      <c r="J13" s="62"/>
      <c r="K13" s="62"/>
      <c r="L13" s="62"/>
      <c r="M13" s="62"/>
      <c r="N13" s="62"/>
      <c r="O13" s="62"/>
      <c r="P13" s="62"/>
      <c r="Q13" s="58"/>
    </row>
    <row r="14" spans="1:17" ht="23.1" customHeight="1">
      <c r="C14" s="66"/>
      <c r="D14" s="58"/>
      <c r="E14" s="58"/>
      <c r="F14" s="63"/>
      <c r="G14" s="67"/>
      <c r="H14" s="62"/>
      <c r="I14" s="62"/>
      <c r="J14" s="62"/>
      <c r="K14" s="62"/>
      <c r="L14" s="62"/>
      <c r="M14" s="62"/>
      <c r="N14" s="62"/>
      <c r="O14" s="62"/>
      <c r="P14" s="62"/>
      <c r="Q14" s="58"/>
    </row>
    <row r="15" spans="1:17" ht="23.1" customHeight="1">
      <c r="C15" s="66"/>
      <c r="D15" s="58"/>
      <c r="E15" s="58"/>
      <c r="F15" s="63"/>
      <c r="G15" s="67"/>
      <c r="H15" s="62"/>
      <c r="I15" s="62"/>
      <c r="J15" s="62"/>
      <c r="K15" s="62"/>
      <c r="L15" s="62"/>
      <c r="M15" s="62"/>
      <c r="N15" s="62"/>
      <c r="O15" s="62"/>
      <c r="P15" s="62"/>
      <c r="Q15" s="58"/>
    </row>
    <row r="16" spans="1:17" ht="23.1" customHeight="1">
      <c r="C16" s="66"/>
      <c r="D16" s="58"/>
      <c r="E16" s="58"/>
      <c r="F16" s="63"/>
      <c r="G16" s="67"/>
      <c r="H16" s="62"/>
      <c r="I16" s="62"/>
      <c r="J16" s="62"/>
      <c r="K16" s="62"/>
      <c r="L16" s="62"/>
      <c r="M16" s="62"/>
      <c r="N16" s="62"/>
      <c r="O16" s="62"/>
      <c r="P16" s="62"/>
      <c r="Q16" s="58"/>
    </row>
    <row r="17" spans="3:17" ht="23.1" customHeight="1">
      <c r="C17" s="66"/>
      <c r="D17" s="58"/>
      <c r="E17" s="58"/>
      <c r="F17" s="63"/>
      <c r="G17" s="67"/>
      <c r="H17" s="62"/>
      <c r="I17" s="62"/>
      <c r="J17" s="62"/>
      <c r="K17" s="62"/>
      <c r="L17" s="62"/>
      <c r="M17" s="62"/>
      <c r="N17" s="62"/>
      <c r="O17" s="62"/>
      <c r="P17" s="62"/>
      <c r="Q17" s="58"/>
    </row>
    <row r="18" spans="3:17" ht="23.1" customHeight="1">
      <c r="C18" s="66"/>
      <c r="D18" s="58"/>
      <c r="E18" s="58"/>
      <c r="F18" s="63"/>
      <c r="G18" s="67"/>
      <c r="H18" s="62"/>
      <c r="I18" s="62"/>
      <c r="J18" s="62"/>
      <c r="K18" s="62"/>
      <c r="L18" s="62"/>
      <c r="M18" s="62"/>
      <c r="N18" s="62"/>
      <c r="O18" s="62"/>
      <c r="P18" s="62"/>
      <c r="Q18" s="58"/>
    </row>
    <row r="19" spans="3:17" ht="23.1" customHeight="1">
      <c r="C19" s="66"/>
      <c r="D19" s="58"/>
      <c r="E19" s="58"/>
      <c r="F19" s="63"/>
      <c r="G19" s="67"/>
      <c r="H19" s="62"/>
      <c r="I19" s="62"/>
      <c r="J19" s="62"/>
      <c r="K19" s="62"/>
      <c r="L19" s="62"/>
      <c r="M19" s="62"/>
      <c r="N19" s="62"/>
      <c r="O19" s="62"/>
      <c r="P19" s="62"/>
      <c r="Q19" s="58"/>
    </row>
    <row r="20" spans="3:17" ht="23.1" customHeight="1">
      <c r="C20" s="66"/>
      <c r="D20" s="58"/>
      <c r="E20" s="58"/>
      <c r="F20" s="63"/>
      <c r="G20" s="67"/>
      <c r="H20" s="62"/>
      <c r="I20" s="62"/>
      <c r="J20" s="62"/>
      <c r="K20" s="62"/>
      <c r="L20" s="62"/>
      <c r="M20" s="62"/>
      <c r="N20" s="62"/>
      <c r="O20" s="62"/>
      <c r="P20" s="62"/>
      <c r="Q20" s="58"/>
    </row>
    <row r="21" spans="3:17" ht="23.1" customHeight="1">
      <c r="C21" s="66"/>
      <c r="D21" s="58"/>
      <c r="E21" s="58"/>
      <c r="F21" s="63"/>
      <c r="G21" s="67"/>
      <c r="H21" s="62"/>
      <c r="I21" s="62"/>
      <c r="J21" s="62"/>
      <c r="K21" s="62"/>
      <c r="L21" s="62"/>
      <c r="M21" s="62"/>
      <c r="N21" s="62"/>
      <c r="O21" s="62"/>
      <c r="P21" s="62"/>
      <c r="Q21" s="58"/>
    </row>
    <row r="22" spans="3:17" ht="23.1" customHeight="1">
      <c r="C22" s="66"/>
      <c r="D22" s="58"/>
      <c r="E22" s="58"/>
      <c r="F22" s="63"/>
      <c r="G22" s="67"/>
      <c r="H22" s="62"/>
      <c r="I22" s="62"/>
      <c r="J22" s="62"/>
      <c r="K22" s="62"/>
      <c r="L22" s="62"/>
      <c r="M22" s="62"/>
      <c r="N22" s="62"/>
      <c r="O22" s="62"/>
      <c r="P22" s="62"/>
      <c r="Q22" s="58"/>
    </row>
    <row r="23" spans="3:17" ht="23.1" customHeight="1">
      <c r="C23" s="66"/>
      <c r="D23" s="58"/>
      <c r="E23" s="58"/>
      <c r="F23" s="63"/>
      <c r="G23" s="67"/>
      <c r="H23" s="62"/>
      <c r="I23" s="62"/>
      <c r="J23" s="62"/>
      <c r="K23" s="62"/>
      <c r="L23" s="62"/>
      <c r="M23" s="62"/>
      <c r="N23" s="62"/>
      <c r="O23" s="62"/>
      <c r="P23" s="62"/>
      <c r="Q23" s="58"/>
    </row>
    <row r="24" spans="3:17" ht="23.1" customHeight="1">
      <c r="C24" s="66"/>
      <c r="D24" s="58"/>
      <c r="E24" s="58"/>
      <c r="F24" s="63"/>
      <c r="G24" s="67"/>
      <c r="H24" s="62"/>
      <c r="I24" s="62"/>
      <c r="J24" s="62"/>
      <c r="K24" s="62"/>
      <c r="L24" s="62"/>
      <c r="M24" s="62"/>
      <c r="N24" s="62"/>
      <c r="O24" s="62"/>
      <c r="P24" s="62"/>
      <c r="Q24" s="58"/>
    </row>
    <row r="25" spans="3:17" ht="23.1" customHeight="1">
      <c r="C25" s="66"/>
      <c r="D25" s="58"/>
      <c r="E25" s="58"/>
      <c r="F25" s="63"/>
      <c r="G25" s="67"/>
      <c r="H25" s="62"/>
      <c r="I25" s="62"/>
      <c r="J25" s="62"/>
      <c r="K25" s="62"/>
      <c r="L25" s="62"/>
      <c r="M25" s="62"/>
      <c r="N25" s="62"/>
      <c r="O25" s="62"/>
      <c r="P25" s="62"/>
      <c r="Q25" s="58"/>
    </row>
    <row r="26" spans="3:17" ht="23.1" customHeight="1">
      <c r="C26" s="66"/>
      <c r="D26" s="58"/>
      <c r="E26" s="58"/>
      <c r="F26" s="63"/>
      <c r="G26" s="67"/>
      <c r="H26" s="62"/>
      <c r="I26" s="62"/>
      <c r="J26" s="62"/>
      <c r="K26" s="62"/>
      <c r="L26" s="62"/>
      <c r="M26" s="62"/>
      <c r="N26" s="62"/>
      <c r="O26" s="62"/>
      <c r="P26" s="62"/>
      <c r="Q26" s="58"/>
    </row>
    <row r="27" spans="3:17" ht="23.1" customHeight="1">
      <c r="C27" s="66"/>
      <c r="D27" s="58"/>
      <c r="E27" s="58"/>
      <c r="F27" s="63"/>
      <c r="G27" s="67"/>
      <c r="H27" s="62"/>
      <c r="I27" s="62"/>
      <c r="J27" s="62"/>
      <c r="K27" s="62"/>
      <c r="L27" s="62"/>
      <c r="M27" s="62"/>
      <c r="N27" s="62"/>
      <c r="O27" s="62"/>
      <c r="P27" s="62"/>
      <c r="Q27" s="58"/>
    </row>
    <row r="28" spans="3:17" ht="23.1" customHeight="1">
      <c r="C28" s="66"/>
      <c r="D28" s="58"/>
      <c r="E28" s="58"/>
      <c r="F28" s="63"/>
      <c r="G28" s="67"/>
      <c r="H28" s="62"/>
      <c r="I28" s="62"/>
      <c r="J28" s="62"/>
      <c r="K28" s="62"/>
      <c r="L28" s="62"/>
      <c r="M28" s="62"/>
      <c r="N28" s="62"/>
      <c r="O28" s="62"/>
      <c r="P28" s="62"/>
      <c r="Q28" s="58"/>
    </row>
    <row r="29" spans="3:17" ht="23.1" customHeight="1">
      <c r="C29" s="66"/>
      <c r="D29" s="58"/>
      <c r="E29" s="58"/>
      <c r="F29" s="63"/>
      <c r="G29" s="67"/>
      <c r="H29" s="62"/>
      <c r="I29" s="62"/>
      <c r="J29" s="62"/>
      <c r="K29" s="62"/>
      <c r="L29" s="62"/>
      <c r="M29" s="62"/>
      <c r="N29" s="62"/>
      <c r="O29" s="62"/>
      <c r="P29" s="62"/>
      <c r="Q29" s="58"/>
    </row>
  </sheetData>
  <mergeCells count="13">
    <mergeCell ref="C1:N1"/>
    <mergeCell ref="M2:N2"/>
    <mergeCell ref="A2:A3"/>
    <mergeCell ref="B2:B3"/>
    <mergeCell ref="C2:C3"/>
    <mergeCell ref="D2:D3"/>
    <mergeCell ref="E2:E3"/>
    <mergeCell ref="J2:L2"/>
    <mergeCell ref="Q2:Q3"/>
    <mergeCell ref="F2:F3"/>
    <mergeCell ref="G2:G3"/>
    <mergeCell ref="H2:I2"/>
    <mergeCell ref="O2:P2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G81"/>
  <sheetViews>
    <sheetView topLeftCell="D1" workbookViewId="0">
      <pane ySplit="3" topLeftCell="A31" activePane="bottomLeft" state="frozen"/>
      <selection activeCell="D1" sqref="D1"/>
      <selection pane="bottomLeft" activeCell="H32" sqref="H32"/>
    </sheetView>
  </sheetViews>
  <sheetFormatPr defaultRowHeight="23.25" customHeight="1"/>
  <cols>
    <col min="1" max="1" width="7.77734375" style="22" hidden="1" customWidth="1"/>
    <col min="2" max="2" width="16.33203125" style="23" hidden="1" customWidth="1"/>
    <col min="3" max="3" width="16.33203125" style="43" hidden="1" customWidth="1"/>
    <col min="4" max="4" width="24.33203125" style="23" customWidth="1"/>
    <col min="5" max="5" width="25.33203125" style="23" customWidth="1"/>
    <col min="6" max="6" width="4.21875" style="33" customWidth="1"/>
    <col min="7" max="7" width="8.77734375" style="22" customWidth="1"/>
    <col min="8" max="9" width="10.77734375" style="22" customWidth="1"/>
    <col min="10" max="10" width="5.77734375" style="22" hidden="1" customWidth="1"/>
    <col min="11" max="11" width="9.77734375" style="22" customWidth="1"/>
    <col min="12" max="12" width="10.77734375" style="22" customWidth="1"/>
    <col min="13" max="14" width="8.77734375" style="22" customWidth="1"/>
    <col min="15" max="16" width="10.77734375" style="22" customWidth="1"/>
    <col min="17" max="17" width="10.33203125" style="23" customWidth="1"/>
    <col min="18" max="16384" width="8.88671875" style="24"/>
  </cols>
  <sheetData>
    <row r="1" spans="1:31" ht="23.25" customHeight="1">
      <c r="A1" s="42"/>
      <c r="B1" s="23" t="s">
        <v>265</v>
      </c>
      <c r="D1" s="116" t="s">
        <v>436</v>
      </c>
      <c r="E1" s="117"/>
      <c r="F1" s="117"/>
      <c r="G1" s="117"/>
      <c r="H1" s="117"/>
      <c r="I1" s="117"/>
      <c r="J1" s="117"/>
      <c r="K1" s="117"/>
      <c r="L1" s="122"/>
      <c r="M1" s="117"/>
      <c r="N1" s="122"/>
      <c r="W1" s="115" t="s">
        <v>111</v>
      </c>
      <c r="X1" s="115"/>
      <c r="Y1" s="115"/>
      <c r="Z1" s="35"/>
      <c r="AA1" s="35" t="s">
        <v>112</v>
      </c>
      <c r="AB1" s="35"/>
      <c r="AC1" s="35"/>
      <c r="AD1" s="35"/>
      <c r="AE1" s="35"/>
    </row>
    <row r="2" spans="1:31" s="28" customFormat="1" ht="23.25" customHeight="1">
      <c r="A2" s="123" t="s">
        <v>113</v>
      </c>
      <c r="B2" s="106" t="s">
        <v>114</v>
      </c>
      <c r="C2" s="108" t="s">
        <v>115</v>
      </c>
      <c r="D2" s="107" t="s">
        <v>116</v>
      </c>
      <c r="E2" s="107" t="s">
        <v>117</v>
      </c>
      <c r="F2" s="109" t="s">
        <v>118</v>
      </c>
      <c r="G2" s="109" t="s">
        <v>119</v>
      </c>
      <c r="H2" s="121" t="s">
        <v>120</v>
      </c>
      <c r="I2" s="121"/>
      <c r="J2" s="121" t="s">
        <v>121</v>
      </c>
      <c r="K2" s="121"/>
      <c r="L2" s="121"/>
      <c r="M2" s="121" t="s">
        <v>122</v>
      </c>
      <c r="N2" s="121"/>
      <c r="O2" s="121" t="s">
        <v>123</v>
      </c>
      <c r="P2" s="121"/>
      <c r="Q2" s="107" t="s">
        <v>124</v>
      </c>
      <c r="W2" s="28" t="s">
        <v>125</v>
      </c>
      <c r="X2" s="28" t="s">
        <v>126</v>
      </c>
      <c r="Y2" s="28" t="s">
        <v>127</v>
      </c>
      <c r="Z2" s="28" t="s">
        <v>128</v>
      </c>
      <c r="AA2" s="36" t="s">
        <v>129</v>
      </c>
      <c r="AB2" s="36" t="s">
        <v>130</v>
      </c>
      <c r="AC2" s="36" t="s">
        <v>131</v>
      </c>
      <c r="AD2" s="36" t="s">
        <v>132</v>
      </c>
      <c r="AE2" s="36" t="s">
        <v>125</v>
      </c>
    </row>
    <row r="3" spans="1:31" s="28" customFormat="1" ht="23.25" customHeight="1">
      <c r="A3" s="123"/>
      <c r="B3" s="106"/>
      <c r="C3" s="108"/>
      <c r="D3" s="107"/>
      <c r="E3" s="107"/>
      <c r="F3" s="109"/>
      <c r="G3" s="109"/>
      <c r="H3" s="41" t="s">
        <v>133</v>
      </c>
      <c r="I3" s="41" t="s">
        <v>134</v>
      </c>
      <c r="J3" s="41" t="s">
        <v>119</v>
      </c>
      <c r="K3" s="41" t="s">
        <v>133</v>
      </c>
      <c r="L3" s="41" t="s">
        <v>134</v>
      </c>
      <c r="M3" s="41" t="s">
        <v>133</v>
      </c>
      <c r="N3" s="41" t="s">
        <v>134</v>
      </c>
      <c r="O3" s="41" t="s">
        <v>133</v>
      </c>
      <c r="P3" s="41" t="s">
        <v>134</v>
      </c>
      <c r="Q3" s="107"/>
      <c r="W3" s="24"/>
      <c r="X3" s="24"/>
      <c r="Y3" s="24"/>
      <c r="Z3" s="24"/>
      <c r="AA3" s="34"/>
      <c r="AB3" s="34"/>
      <c r="AC3" s="34"/>
      <c r="AD3" s="34">
        <v>1</v>
      </c>
      <c r="AE3" s="34">
        <v>1</v>
      </c>
    </row>
    <row r="4" spans="1:31" s="48" customFormat="1" ht="23.25" customHeight="1">
      <c r="A4" s="55">
        <v>56950900300</v>
      </c>
      <c r="B4" s="54" t="s">
        <v>441</v>
      </c>
      <c r="C4" s="43" t="s">
        <v>442</v>
      </c>
      <c r="D4" s="111" t="s">
        <v>440</v>
      </c>
      <c r="E4" s="113"/>
      <c r="F4" s="31"/>
      <c r="G4" s="52"/>
      <c r="H4" s="71"/>
      <c r="I4" s="72"/>
      <c r="J4" s="71"/>
      <c r="K4" s="71"/>
      <c r="L4" s="72"/>
      <c r="M4" s="71"/>
      <c r="N4" s="72"/>
      <c r="O4" s="71"/>
      <c r="P4" s="71"/>
      <c r="Q4" s="92"/>
    </row>
    <row r="5" spans="1:31" s="48" customFormat="1" ht="23.25" customHeight="1">
      <c r="A5" s="55">
        <v>59759017111</v>
      </c>
      <c r="B5" s="54" t="s">
        <v>411</v>
      </c>
      <c r="C5" s="43" t="s">
        <v>248</v>
      </c>
      <c r="D5" s="92" t="s">
        <v>249</v>
      </c>
      <c r="E5" s="92" t="s">
        <v>250</v>
      </c>
      <c r="F5" s="31" t="s">
        <v>202</v>
      </c>
      <c r="G5" s="52">
        <v>1</v>
      </c>
      <c r="H5" s="71">
        <f>합산자재!H26</f>
        <v>294</v>
      </c>
      <c r="I5" s="72">
        <f t="shared" ref="I5:I10" si="0">IF(G5*H5&lt;&gt;0, TRUNC(G5*H5, 1), "")</f>
        <v>294</v>
      </c>
      <c r="J5" s="71">
        <v>1</v>
      </c>
      <c r="K5" s="71">
        <f>합산자재!I26</f>
        <v>0</v>
      </c>
      <c r="L5" s="72" t="str">
        <f t="shared" ref="L5:L10" si="1">IF(G5*K5&lt;&gt;0, TRUNC(G5*K5, 1), "")</f>
        <v/>
      </c>
      <c r="M5" s="71">
        <f>합산자재!J26</f>
        <v>0</v>
      </c>
      <c r="N5" s="72" t="str">
        <f t="shared" ref="N5:N10" si="2">IF(G5*M5&lt;&gt;0, TRUNC(G5*M5, 1), "")</f>
        <v/>
      </c>
      <c r="O5" s="71">
        <f t="shared" ref="O5:O11" si="3">IF((H5+K5+M5)=0, "", (H5+K5+M5))</f>
        <v>294</v>
      </c>
      <c r="P5" s="71">
        <f t="shared" ref="P5:P11" si="4">IF(SUM(I5,L5,N5)&lt;&gt;0,SUM(I5,L5,N5),"")</f>
        <v>294</v>
      </c>
      <c r="Q5" s="92"/>
    </row>
    <row r="6" spans="1:31" s="48" customFormat="1" ht="23.25" customHeight="1">
      <c r="A6" s="55">
        <v>53060327011</v>
      </c>
      <c r="B6" s="54" t="s">
        <v>411</v>
      </c>
      <c r="C6" s="43" t="s">
        <v>262</v>
      </c>
      <c r="D6" s="92" t="s">
        <v>263</v>
      </c>
      <c r="E6" s="92" t="s">
        <v>264</v>
      </c>
      <c r="F6" s="31" t="s">
        <v>202</v>
      </c>
      <c r="G6" s="52">
        <v>1</v>
      </c>
      <c r="H6" s="71">
        <f>합산자재!H30</f>
        <v>798</v>
      </c>
      <c r="I6" s="72">
        <f t="shared" si="0"/>
        <v>798</v>
      </c>
      <c r="J6" s="71">
        <v>1</v>
      </c>
      <c r="K6" s="71">
        <f>합산자재!I30</f>
        <v>0</v>
      </c>
      <c r="L6" s="72" t="str">
        <f t="shared" si="1"/>
        <v/>
      </c>
      <c r="M6" s="71">
        <f>합산자재!J30</f>
        <v>0</v>
      </c>
      <c r="N6" s="72" t="str">
        <f t="shared" si="2"/>
        <v/>
      </c>
      <c r="O6" s="71">
        <f t="shared" si="3"/>
        <v>798</v>
      </c>
      <c r="P6" s="71">
        <f t="shared" si="4"/>
        <v>798</v>
      </c>
      <c r="Q6" s="92"/>
    </row>
    <row r="7" spans="1:31" s="48" customFormat="1" ht="23.25" customHeight="1">
      <c r="A7" s="55">
        <v>53060807001</v>
      </c>
      <c r="B7" s="54" t="s">
        <v>411</v>
      </c>
      <c r="C7" s="43" t="s">
        <v>257</v>
      </c>
      <c r="D7" s="92" t="s">
        <v>258</v>
      </c>
      <c r="E7" s="92" t="s">
        <v>259</v>
      </c>
      <c r="F7" s="31" t="s">
        <v>202</v>
      </c>
      <c r="G7" s="52">
        <v>1</v>
      </c>
      <c r="H7" s="71">
        <f>합산자재!H29</f>
        <v>150</v>
      </c>
      <c r="I7" s="72">
        <f t="shared" si="0"/>
        <v>150</v>
      </c>
      <c r="J7" s="71">
        <v>1</v>
      </c>
      <c r="K7" s="71">
        <f>합산자재!I29</f>
        <v>0</v>
      </c>
      <c r="L7" s="72" t="str">
        <f t="shared" si="1"/>
        <v/>
      </c>
      <c r="M7" s="71">
        <f>합산자재!J29</f>
        <v>0</v>
      </c>
      <c r="N7" s="72" t="str">
        <f t="shared" si="2"/>
        <v/>
      </c>
      <c r="O7" s="71">
        <f t="shared" si="3"/>
        <v>150</v>
      </c>
      <c r="P7" s="71">
        <f t="shared" si="4"/>
        <v>150</v>
      </c>
      <c r="Q7" s="92"/>
    </row>
    <row r="8" spans="1:31" s="48" customFormat="1" ht="23.25" customHeight="1">
      <c r="A8" s="55">
        <v>53100028501</v>
      </c>
      <c r="B8" s="54" t="s">
        <v>411</v>
      </c>
      <c r="C8" s="43" t="s">
        <v>315</v>
      </c>
      <c r="D8" s="92" t="s">
        <v>316</v>
      </c>
      <c r="E8" s="92" t="s">
        <v>317</v>
      </c>
      <c r="F8" s="31" t="s">
        <v>301</v>
      </c>
      <c r="G8" s="52">
        <v>2</v>
      </c>
      <c r="H8" s="71">
        <f>합산자재!H44</f>
        <v>21</v>
      </c>
      <c r="I8" s="72">
        <f t="shared" si="0"/>
        <v>42</v>
      </c>
      <c r="J8" s="71">
        <v>2</v>
      </c>
      <c r="K8" s="71">
        <f>합산자재!I44</f>
        <v>0</v>
      </c>
      <c r="L8" s="72" t="str">
        <f t="shared" si="1"/>
        <v/>
      </c>
      <c r="M8" s="71">
        <f>합산자재!J44</f>
        <v>0</v>
      </c>
      <c r="N8" s="72" t="str">
        <f t="shared" si="2"/>
        <v/>
      </c>
      <c r="O8" s="71">
        <f t="shared" si="3"/>
        <v>21</v>
      </c>
      <c r="P8" s="71">
        <f t="shared" si="4"/>
        <v>42</v>
      </c>
      <c r="Q8" s="92"/>
    </row>
    <row r="9" spans="1:31" s="48" customFormat="1" ht="23.25" customHeight="1">
      <c r="A9" s="55">
        <v>52100327001</v>
      </c>
      <c r="B9" s="54" t="s">
        <v>411</v>
      </c>
      <c r="C9" s="43" t="s">
        <v>319</v>
      </c>
      <c r="D9" s="92" t="s">
        <v>320</v>
      </c>
      <c r="E9" s="92" t="s">
        <v>321</v>
      </c>
      <c r="F9" s="31" t="s">
        <v>301</v>
      </c>
      <c r="G9" s="52">
        <v>2</v>
      </c>
      <c r="H9" s="71">
        <f>합산자재!H45</f>
        <v>7</v>
      </c>
      <c r="I9" s="72">
        <f t="shared" si="0"/>
        <v>14</v>
      </c>
      <c r="J9" s="71">
        <v>2</v>
      </c>
      <c r="K9" s="71">
        <f>합산자재!I45</f>
        <v>0</v>
      </c>
      <c r="L9" s="72" t="str">
        <f t="shared" si="1"/>
        <v/>
      </c>
      <c r="M9" s="71">
        <f>합산자재!J45</f>
        <v>0</v>
      </c>
      <c r="N9" s="72" t="str">
        <f t="shared" si="2"/>
        <v/>
      </c>
      <c r="O9" s="71">
        <f t="shared" si="3"/>
        <v>7</v>
      </c>
      <c r="P9" s="71">
        <f t="shared" si="4"/>
        <v>14</v>
      </c>
      <c r="Q9" s="92"/>
    </row>
    <row r="10" spans="1:31" s="48" customFormat="1" ht="23.25" customHeight="1">
      <c r="A10" s="55">
        <v>56900017016</v>
      </c>
      <c r="B10" s="54" t="s">
        <v>411</v>
      </c>
      <c r="C10" s="43" t="s">
        <v>336</v>
      </c>
      <c r="D10" s="92" t="s">
        <v>337</v>
      </c>
      <c r="E10" s="92" t="s">
        <v>338</v>
      </c>
      <c r="F10" s="31" t="s">
        <v>339</v>
      </c>
      <c r="G10" s="52">
        <f>일위노임!G6</f>
        <v>2.52E-2</v>
      </c>
      <c r="H10" s="71">
        <f>합산자재!H50</f>
        <v>0</v>
      </c>
      <c r="I10" s="72" t="str">
        <f t="shared" si="0"/>
        <v/>
      </c>
      <c r="J10" s="71">
        <v>3.5999999999999997E-2</v>
      </c>
      <c r="K10" s="71">
        <f>합산자재!I50</f>
        <v>225408</v>
      </c>
      <c r="L10" s="72">
        <f t="shared" si="1"/>
        <v>5680.2</v>
      </c>
      <c r="M10" s="71">
        <f>합산자재!J50</f>
        <v>0</v>
      </c>
      <c r="N10" s="72" t="str">
        <f t="shared" si="2"/>
        <v/>
      </c>
      <c r="O10" s="71">
        <f t="shared" si="3"/>
        <v>225408</v>
      </c>
      <c r="P10" s="71">
        <f t="shared" si="4"/>
        <v>5680.2</v>
      </c>
      <c r="Q10" s="92"/>
      <c r="AE10" s="93">
        <f>L10</f>
        <v>5680.2</v>
      </c>
    </row>
    <row r="11" spans="1:31" s="48" customFormat="1" ht="23.25" customHeight="1">
      <c r="A11" s="55"/>
      <c r="B11" s="54" t="s">
        <v>437</v>
      </c>
      <c r="C11" s="43"/>
      <c r="D11" s="92" t="s">
        <v>438</v>
      </c>
      <c r="E11" s="92"/>
      <c r="F11" s="31"/>
      <c r="G11" s="52"/>
      <c r="H11" s="71"/>
      <c r="I11" s="72">
        <f>TRUNC(SUM(I4:I10))</f>
        <v>1298</v>
      </c>
      <c r="J11" s="71"/>
      <c r="K11" s="71"/>
      <c r="L11" s="72">
        <f>TRUNC(SUM(L4:L10))</f>
        <v>5680</v>
      </c>
      <c r="M11" s="71"/>
      <c r="N11" s="72">
        <f>TRUNC(SUM(N4:N10))</f>
        <v>0</v>
      </c>
      <c r="O11" s="71" t="str">
        <f t="shared" si="3"/>
        <v/>
      </c>
      <c r="P11" s="71">
        <f t="shared" si="4"/>
        <v>6978</v>
      </c>
      <c r="Q11" s="92"/>
      <c r="AE11" s="48">
        <f>TRUNC(SUM(AE4:AE10))</f>
        <v>5680</v>
      </c>
    </row>
    <row r="12" spans="1:31" s="48" customFormat="1" ht="23.25" customHeight="1">
      <c r="A12" s="55"/>
      <c r="B12" s="54"/>
      <c r="C12" s="43"/>
      <c r="D12" s="92"/>
      <c r="E12" s="92"/>
      <c r="F12" s="31"/>
      <c r="G12" s="52"/>
      <c r="H12" s="71"/>
      <c r="I12" s="72"/>
      <c r="J12" s="71"/>
      <c r="K12" s="71"/>
      <c r="L12" s="72"/>
      <c r="M12" s="71"/>
      <c r="N12" s="72"/>
      <c r="O12" s="71"/>
      <c r="P12" s="71"/>
      <c r="Q12" s="92"/>
    </row>
    <row r="13" spans="1:31" s="48" customFormat="1" ht="23.25" customHeight="1">
      <c r="A13" s="55">
        <v>56950900301</v>
      </c>
      <c r="B13" s="54" t="s">
        <v>444</v>
      </c>
      <c r="C13" s="43" t="s">
        <v>445</v>
      </c>
      <c r="D13" s="111" t="s">
        <v>443</v>
      </c>
      <c r="E13" s="113"/>
      <c r="F13" s="31"/>
      <c r="G13" s="52"/>
      <c r="H13" s="71"/>
      <c r="I13" s="72"/>
      <c r="J13" s="71"/>
      <c r="K13" s="71"/>
      <c r="L13" s="72"/>
      <c r="M13" s="71"/>
      <c r="N13" s="72"/>
      <c r="O13" s="71"/>
      <c r="P13" s="71"/>
      <c r="Q13" s="92"/>
    </row>
    <row r="14" spans="1:31" s="48" customFormat="1" ht="23.25" customHeight="1">
      <c r="A14" s="55">
        <v>59759017112</v>
      </c>
      <c r="B14" s="54" t="s">
        <v>416</v>
      </c>
      <c r="C14" s="43" t="s">
        <v>253</v>
      </c>
      <c r="D14" s="92" t="s">
        <v>249</v>
      </c>
      <c r="E14" s="92" t="s">
        <v>254</v>
      </c>
      <c r="F14" s="31" t="s">
        <v>202</v>
      </c>
      <c r="G14" s="52">
        <v>1</v>
      </c>
      <c r="H14" s="71">
        <f>합산자재!H27</f>
        <v>309</v>
      </c>
      <c r="I14" s="72">
        <f t="shared" ref="I14:I19" si="5">IF(G14*H14&lt;&gt;0, TRUNC(G14*H14, 1), "")</f>
        <v>309</v>
      </c>
      <c r="J14" s="71">
        <v>1</v>
      </c>
      <c r="K14" s="71">
        <f>합산자재!I27</f>
        <v>0</v>
      </c>
      <c r="L14" s="72" t="str">
        <f t="shared" ref="L14:L19" si="6">IF(G14*K14&lt;&gt;0, TRUNC(G14*K14, 1), "")</f>
        <v/>
      </c>
      <c r="M14" s="71">
        <f>합산자재!J27</f>
        <v>0</v>
      </c>
      <c r="N14" s="72" t="str">
        <f t="shared" ref="N14:N19" si="7">IF(G14*M14&lt;&gt;0, TRUNC(G14*M14, 1), "")</f>
        <v/>
      </c>
      <c r="O14" s="71">
        <f t="shared" ref="O14:O20" si="8">IF((H14+K14+M14)=0, "", (H14+K14+M14))</f>
        <v>309</v>
      </c>
      <c r="P14" s="71">
        <f t="shared" ref="P14:P20" si="9">IF(SUM(I14,L14,N14)&lt;&gt;0,SUM(I14,L14,N14),"")</f>
        <v>309</v>
      </c>
      <c r="Q14" s="92"/>
    </row>
    <row r="15" spans="1:31" s="48" customFormat="1" ht="23.25" customHeight="1">
      <c r="A15" s="55">
        <v>53060327011</v>
      </c>
      <c r="B15" s="54" t="s">
        <v>416</v>
      </c>
      <c r="C15" s="43" t="s">
        <v>262</v>
      </c>
      <c r="D15" s="92" t="s">
        <v>263</v>
      </c>
      <c r="E15" s="92" t="s">
        <v>264</v>
      </c>
      <c r="F15" s="31" t="s">
        <v>202</v>
      </c>
      <c r="G15" s="52">
        <v>1</v>
      </c>
      <c r="H15" s="71">
        <f>합산자재!H30</f>
        <v>798</v>
      </c>
      <c r="I15" s="72">
        <f t="shared" si="5"/>
        <v>798</v>
      </c>
      <c r="J15" s="71">
        <v>1</v>
      </c>
      <c r="K15" s="71">
        <f>합산자재!I30</f>
        <v>0</v>
      </c>
      <c r="L15" s="72" t="str">
        <f t="shared" si="6"/>
        <v/>
      </c>
      <c r="M15" s="71">
        <f>합산자재!J30</f>
        <v>0</v>
      </c>
      <c r="N15" s="72" t="str">
        <f t="shared" si="7"/>
        <v/>
      </c>
      <c r="O15" s="71">
        <f t="shared" si="8"/>
        <v>798</v>
      </c>
      <c r="P15" s="71">
        <f t="shared" si="9"/>
        <v>798</v>
      </c>
      <c r="Q15" s="92"/>
    </row>
    <row r="16" spans="1:31" s="48" customFormat="1" ht="23.25" customHeight="1">
      <c r="A16" s="55">
        <v>53060807001</v>
      </c>
      <c r="B16" s="54" t="s">
        <v>416</v>
      </c>
      <c r="C16" s="43" t="s">
        <v>257</v>
      </c>
      <c r="D16" s="92" t="s">
        <v>258</v>
      </c>
      <c r="E16" s="92" t="s">
        <v>259</v>
      </c>
      <c r="F16" s="31" t="s">
        <v>202</v>
      </c>
      <c r="G16" s="52">
        <v>1</v>
      </c>
      <c r="H16" s="71">
        <f>합산자재!H29</f>
        <v>150</v>
      </c>
      <c r="I16" s="72">
        <f t="shared" si="5"/>
        <v>150</v>
      </c>
      <c r="J16" s="71">
        <v>1</v>
      </c>
      <c r="K16" s="71">
        <f>합산자재!I29</f>
        <v>0</v>
      </c>
      <c r="L16" s="72" t="str">
        <f t="shared" si="6"/>
        <v/>
      </c>
      <c r="M16" s="71">
        <f>합산자재!J29</f>
        <v>0</v>
      </c>
      <c r="N16" s="72" t="str">
        <f t="shared" si="7"/>
        <v/>
      </c>
      <c r="O16" s="71">
        <f t="shared" si="8"/>
        <v>150</v>
      </c>
      <c r="P16" s="71">
        <f t="shared" si="9"/>
        <v>150</v>
      </c>
      <c r="Q16" s="92"/>
    </row>
    <row r="17" spans="1:31" s="48" customFormat="1" ht="23.25" customHeight="1">
      <c r="A17" s="55">
        <v>53100028501</v>
      </c>
      <c r="B17" s="54" t="s">
        <v>416</v>
      </c>
      <c r="C17" s="43" t="s">
        <v>315</v>
      </c>
      <c r="D17" s="92" t="s">
        <v>316</v>
      </c>
      <c r="E17" s="92" t="s">
        <v>317</v>
      </c>
      <c r="F17" s="31" t="s">
        <v>301</v>
      </c>
      <c r="G17" s="52">
        <v>2</v>
      </c>
      <c r="H17" s="71">
        <f>합산자재!H44</f>
        <v>21</v>
      </c>
      <c r="I17" s="72">
        <f t="shared" si="5"/>
        <v>42</v>
      </c>
      <c r="J17" s="71">
        <v>2</v>
      </c>
      <c r="K17" s="71">
        <f>합산자재!I44</f>
        <v>0</v>
      </c>
      <c r="L17" s="72" t="str">
        <f t="shared" si="6"/>
        <v/>
      </c>
      <c r="M17" s="71">
        <f>합산자재!J44</f>
        <v>0</v>
      </c>
      <c r="N17" s="72" t="str">
        <f t="shared" si="7"/>
        <v/>
      </c>
      <c r="O17" s="71">
        <f t="shared" si="8"/>
        <v>21</v>
      </c>
      <c r="P17" s="71">
        <f t="shared" si="9"/>
        <v>42</v>
      </c>
      <c r="Q17" s="92"/>
    </row>
    <row r="18" spans="1:31" s="48" customFormat="1" ht="23.25" customHeight="1">
      <c r="A18" s="55">
        <v>52100327001</v>
      </c>
      <c r="B18" s="54" t="s">
        <v>416</v>
      </c>
      <c r="C18" s="43" t="s">
        <v>319</v>
      </c>
      <c r="D18" s="92" t="s">
        <v>320</v>
      </c>
      <c r="E18" s="92" t="s">
        <v>321</v>
      </c>
      <c r="F18" s="31" t="s">
        <v>301</v>
      </c>
      <c r="G18" s="52">
        <v>2</v>
      </c>
      <c r="H18" s="71">
        <f>합산자재!H45</f>
        <v>7</v>
      </c>
      <c r="I18" s="72">
        <f t="shared" si="5"/>
        <v>14</v>
      </c>
      <c r="J18" s="71">
        <v>2</v>
      </c>
      <c r="K18" s="71">
        <f>합산자재!I45</f>
        <v>0</v>
      </c>
      <c r="L18" s="72" t="str">
        <f t="shared" si="6"/>
        <v/>
      </c>
      <c r="M18" s="71">
        <f>합산자재!J45</f>
        <v>0</v>
      </c>
      <c r="N18" s="72" t="str">
        <f t="shared" si="7"/>
        <v/>
      </c>
      <c r="O18" s="71">
        <f t="shared" si="8"/>
        <v>7</v>
      </c>
      <c r="P18" s="71">
        <f t="shared" si="9"/>
        <v>14</v>
      </c>
      <c r="Q18" s="92"/>
    </row>
    <row r="19" spans="1:31" s="48" customFormat="1" ht="23.25" customHeight="1">
      <c r="A19" s="55">
        <v>56900017016</v>
      </c>
      <c r="B19" s="54" t="s">
        <v>416</v>
      </c>
      <c r="C19" s="43" t="s">
        <v>336</v>
      </c>
      <c r="D19" s="92" t="s">
        <v>337</v>
      </c>
      <c r="E19" s="92" t="s">
        <v>338</v>
      </c>
      <c r="F19" s="31" t="s">
        <v>339</v>
      </c>
      <c r="G19" s="52">
        <f>일위노임!G9</f>
        <v>2.52E-2</v>
      </c>
      <c r="H19" s="71">
        <f>합산자재!H50</f>
        <v>0</v>
      </c>
      <c r="I19" s="72" t="str">
        <f t="shared" si="5"/>
        <v/>
      </c>
      <c r="J19" s="71">
        <v>3.5999999999999997E-2</v>
      </c>
      <c r="K19" s="71">
        <f>합산자재!I50</f>
        <v>225408</v>
      </c>
      <c r="L19" s="72">
        <f t="shared" si="6"/>
        <v>5680.2</v>
      </c>
      <c r="M19" s="71">
        <f>합산자재!J50</f>
        <v>0</v>
      </c>
      <c r="N19" s="72" t="str">
        <f t="shared" si="7"/>
        <v/>
      </c>
      <c r="O19" s="71">
        <f t="shared" si="8"/>
        <v>225408</v>
      </c>
      <c r="P19" s="71">
        <f t="shared" si="9"/>
        <v>5680.2</v>
      </c>
      <c r="Q19" s="92"/>
      <c r="AE19" s="93">
        <f>L19</f>
        <v>5680.2</v>
      </c>
    </row>
    <row r="20" spans="1:31" s="48" customFormat="1" ht="23.25" customHeight="1">
      <c r="A20" s="55"/>
      <c r="B20" s="54" t="s">
        <v>437</v>
      </c>
      <c r="C20" s="43"/>
      <c r="D20" s="92" t="s">
        <v>438</v>
      </c>
      <c r="E20" s="92"/>
      <c r="F20" s="31"/>
      <c r="G20" s="52"/>
      <c r="H20" s="71"/>
      <c r="I20" s="72">
        <f>TRUNC(SUM(I13:I19))</f>
        <v>1313</v>
      </c>
      <c r="J20" s="71"/>
      <c r="K20" s="71"/>
      <c r="L20" s="72">
        <f>TRUNC(SUM(L13:L19))</f>
        <v>5680</v>
      </c>
      <c r="M20" s="71"/>
      <c r="N20" s="72">
        <f>TRUNC(SUM(N13:N19))</f>
        <v>0</v>
      </c>
      <c r="O20" s="71" t="str">
        <f t="shared" si="8"/>
        <v/>
      </c>
      <c r="P20" s="71">
        <f t="shared" si="9"/>
        <v>6993</v>
      </c>
      <c r="Q20" s="92"/>
      <c r="AE20" s="48">
        <f>TRUNC(SUM(AE13:AE19))</f>
        <v>5680</v>
      </c>
    </row>
    <row r="21" spans="1:31" s="48" customFormat="1" ht="23.25" customHeight="1">
      <c r="A21" s="55"/>
      <c r="B21" s="54"/>
      <c r="C21" s="43"/>
      <c r="D21" s="92"/>
      <c r="E21" s="92"/>
      <c r="F21" s="31"/>
      <c r="G21" s="52"/>
      <c r="H21" s="71"/>
      <c r="I21" s="72"/>
      <c r="J21" s="71"/>
      <c r="K21" s="71"/>
      <c r="L21" s="72"/>
      <c r="M21" s="71"/>
      <c r="N21" s="72"/>
      <c r="O21" s="71"/>
      <c r="P21" s="71"/>
      <c r="Q21" s="92"/>
    </row>
    <row r="22" spans="1:31" s="48" customFormat="1" ht="23.25" customHeight="1">
      <c r="A22" s="55">
        <v>56950900308</v>
      </c>
      <c r="B22" s="54" t="s">
        <v>444</v>
      </c>
      <c r="C22" s="43" t="s">
        <v>447</v>
      </c>
      <c r="D22" s="111" t="s">
        <v>446</v>
      </c>
      <c r="E22" s="113"/>
      <c r="F22" s="31"/>
      <c r="G22" s="52"/>
      <c r="H22" s="71"/>
      <c r="I22" s="72"/>
      <c r="J22" s="71"/>
      <c r="K22" s="71"/>
      <c r="L22" s="72"/>
      <c r="M22" s="71"/>
      <c r="N22" s="72"/>
      <c r="O22" s="71"/>
      <c r="P22" s="71"/>
      <c r="Q22" s="92"/>
    </row>
    <row r="23" spans="1:31" s="48" customFormat="1" ht="23.25" customHeight="1">
      <c r="A23" s="55">
        <v>59759017119</v>
      </c>
      <c r="B23" s="54" t="s">
        <v>419</v>
      </c>
      <c r="C23" s="43" t="s">
        <v>255</v>
      </c>
      <c r="D23" s="92" t="s">
        <v>249</v>
      </c>
      <c r="E23" s="92" t="s">
        <v>256</v>
      </c>
      <c r="F23" s="31" t="s">
        <v>202</v>
      </c>
      <c r="G23" s="52">
        <v>1</v>
      </c>
      <c r="H23" s="71">
        <f>합산자재!H28</f>
        <v>1174</v>
      </c>
      <c r="I23" s="72">
        <f t="shared" ref="I23:I28" si="10">IF(G23*H23&lt;&gt;0, TRUNC(G23*H23, 1), "")</f>
        <v>1174</v>
      </c>
      <c r="J23" s="71">
        <v>1</v>
      </c>
      <c r="K23" s="71">
        <f>합산자재!I28</f>
        <v>0</v>
      </c>
      <c r="L23" s="72" t="str">
        <f t="shared" ref="L23:L28" si="11">IF(G23*K23&lt;&gt;0, TRUNC(G23*K23, 1), "")</f>
        <v/>
      </c>
      <c r="M23" s="71">
        <f>합산자재!J28</f>
        <v>0</v>
      </c>
      <c r="N23" s="72" t="str">
        <f t="shared" ref="N23:N28" si="12">IF(G23*M23&lt;&gt;0, TRUNC(G23*M23, 1), "")</f>
        <v/>
      </c>
      <c r="O23" s="71">
        <f t="shared" ref="O23:O29" si="13">IF((H23+K23+M23)=0, "", (H23+K23+M23))</f>
        <v>1174</v>
      </c>
      <c r="P23" s="71">
        <f t="shared" ref="P23:P29" si="14">IF(SUM(I23,L23,N23)&lt;&gt;0,SUM(I23,L23,N23),"")</f>
        <v>1174</v>
      </c>
      <c r="Q23" s="92"/>
    </row>
    <row r="24" spans="1:31" s="48" customFormat="1" ht="23.25" customHeight="1">
      <c r="A24" s="55">
        <v>53060327011</v>
      </c>
      <c r="B24" s="54" t="s">
        <v>419</v>
      </c>
      <c r="C24" s="43" t="s">
        <v>262</v>
      </c>
      <c r="D24" s="92" t="s">
        <v>263</v>
      </c>
      <c r="E24" s="92" t="s">
        <v>264</v>
      </c>
      <c r="F24" s="31" t="s">
        <v>202</v>
      </c>
      <c r="G24" s="52">
        <v>1</v>
      </c>
      <c r="H24" s="71">
        <f>합산자재!H30</f>
        <v>798</v>
      </c>
      <c r="I24" s="72">
        <f t="shared" si="10"/>
        <v>798</v>
      </c>
      <c r="J24" s="71">
        <v>1</v>
      </c>
      <c r="K24" s="71">
        <f>합산자재!I30</f>
        <v>0</v>
      </c>
      <c r="L24" s="72" t="str">
        <f t="shared" si="11"/>
        <v/>
      </c>
      <c r="M24" s="71">
        <f>합산자재!J30</f>
        <v>0</v>
      </c>
      <c r="N24" s="72" t="str">
        <f t="shared" si="12"/>
        <v/>
      </c>
      <c r="O24" s="71">
        <f t="shared" si="13"/>
        <v>798</v>
      </c>
      <c r="P24" s="71">
        <f t="shared" si="14"/>
        <v>798</v>
      </c>
      <c r="Q24" s="92"/>
    </row>
    <row r="25" spans="1:31" s="48" customFormat="1" ht="23.25" customHeight="1">
      <c r="A25" s="55">
        <v>53060807001</v>
      </c>
      <c r="B25" s="54" t="s">
        <v>419</v>
      </c>
      <c r="C25" s="43" t="s">
        <v>257</v>
      </c>
      <c r="D25" s="92" t="s">
        <v>258</v>
      </c>
      <c r="E25" s="92" t="s">
        <v>259</v>
      </c>
      <c r="F25" s="31" t="s">
        <v>202</v>
      </c>
      <c r="G25" s="52">
        <v>1</v>
      </c>
      <c r="H25" s="71">
        <f>합산자재!H29</f>
        <v>150</v>
      </c>
      <c r="I25" s="72">
        <f t="shared" si="10"/>
        <v>150</v>
      </c>
      <c r="J25" s="71">
        <v>1</v>
      </c>
      <c r="K25" s="71">
        <f>합산자재!I29</f>
        <v>0</v>
      </c>
      <c r="L25" s="72" t="str">
        <f t="shared" si="11"/>
        <v/>
      </c>
      <c r="M25" s="71">
        <f>합산자재!J29</f>
        <v>0</v>
      </c>
      <c r="N25" s="72" t="str">
        <f t="shared" si="12"/>
        <v/>
      </c>
      <c r="O25" s="71">
        <f t="shared" si="13"/>
        <v>150</v>
      </c>
      <c r="P25" s="71">
        <f t="shared" si="14"/>
        <v>150</v>
      </c>
      <c r="Q25" s="92"/>
    </row>
    <row r="26" spans="1:31" s="48" customFormat="1" ht="23.25" customHeight="1">
      <c r="A26" s="55">
        <v>53100028501</v>
      </c>
      <c r="B26" s="54" t="s">
        <v>419</v>
      </c>
      <c r="C26" s="43" t="s">
        <v>315</v>
      </c>
      <c r="D26" s="92" t="s">
        <v>316</v>
      </c>
      <c r="E26" s="92" t="s">
        <v>317</v>
      </c>
      <c r="F26" s="31" t="s">
        <v>301</v>
      </c>
      <c r="G26" s="52">
        <v>2</v>
      </c>
      <c r="H26" s="71">
        <f>합산자재!H44</f>
        <v>21</v>
      </c>
      <c r="I26" s="72">
        <f t="shared" si="10"/>
        <v>42</v>
      </c>
      <c r="J26" s="71">
        <v>2</v>
      </c>
      <c r="K26" s="71">
        <f>합산자재!I44</f>
        <v>0</v>
      </c>
      <c r="L26" s="72" t="str">
        <f t="shared" si="11"/>
        <v/>
      </c>
      <c r="M26" s="71">
        <f>합산자재!J44</f>
        <v>0</v>
      </c>
      <c r="N26" s="72" t="str">
        <f t="shared" si="12"/>
        <v/>
      </c>
      <c r="O26" s="71">
        <f t="shared" si="13"/>
        <v>21</v>
      </c>
      <c r="P26" s="71">
        <f t="shared" si="14"/>
        <v>42</v>
      </c>
      <c r="Q26" s="92"/>
    </row>
    <row r="27" spans="1:31" s="48" customFormat="1" ht="23.25" customHeight="1">
      <c r="A27" s="55">
        <v>52100327001</v>
      </c>
      <c r="B27" s="54" t="s">
        <v>419</v>
      </c>
      <c r="C27" s="43" t="s">
        <v>319</v>
      </c>
      <c r="D27" s="92" t="s">
        <v>320</v>
      </c>
      <c r="E27" s="92" t="s">
        <v>321</v>
      </c>
      <c r="F27" s="31" t="s">
        <v>301</v>
      </c>
      <c r="G27" s="52">
        <v>2</v>
      </c>
      <c r="H27" s="71">
        <f>합산자재!H45</f>
        <v>7</v>
      </c>
      <c r="I27" s="72">
        <f t="shared" si="10"/>
        <v>14</v>
      </c>
      <c r="J27" s="71">
        <v>2</v>
      </c>
      <c r="K27" s="71">
        <f>합산자재!I45</f>
        <v>0</v>
      </c>
      <c r="L27" s="72" t="str">
        <f t="shared" si="11"/>
        <v/>
      </c>
      <c r="M27" s="71">
        <f>합산자재!J45</f>
        <v>0</v>
      </c>
      <c r="N27" s="72" t="str">
        <f t="shared" si="12"/>
        <v/>
      </c>
      <c r="O27" s="71">
        <f t="shared" si="13"/>
        <v>7</v>
      </c>
      <c r="P27" s="71">
        <f t="shared" si="14"/>
        <v>14</v>
      </c>
      <c r="Q27" s="92"/>
    </row>
    <row r="28" spans="1:31" s="48" customFormat="1" ht="23.25" customHeight="1">
      <c r="A28" s="55">
        <v>56900017016</v>
      </c>
      <c r="B28" s="54" t="s">
        <v>419</v>
      </c>
      <c r="C28" s="43" t="s">
        <v>336</v>
      </c>
      <c r="D28" s="92" t="s">
        <v>337</v>
      </c>
      <c r="E28" s="92" t="s">
        <v>338</v>
      </c>
      <c r="F28" s="31" t="s">
        <v>339</v>
      </c>
      <c r="G28" s="52">
        <f>일위노임!G12</f>
        <v>2.52E-2</v>
      </c>
      <c r="H28" s="71">
        <f>합산자재!H50</f>
        <v>0</v>
      </c>
      <c r="I28" s="72" t="str">
        <f t="shared" si="10"/>
        <v/>
      </c>
      <c r="J28" s="71">
        <v>3.5999999999999997E-2</v>
      </c>
      <c r="K28" s="71">
        <f>합산자재!I50</f>
        <v>225408</v>
      </c>
      <c r="L28" s="72">
        <f t="shared" si="11"/>
        <v>5680.2</v>
      </c>
      <c r="M28" s="71">
        <f>합산자재!J50</f>
        <v>0</v>
      </c>
      <c r="N28" s="72" t="str">
        <f t="shared" si="12"/>
        <v/>
      </c>
      <c r="O28" s="71">
        <f t="shared" si="13"/>
        <v>225408</v>
      </c>
      <c r="P28" s="71">
        <f t="shared" si="14"/>
        <v>5680.2</v>
      </c>
      <c r="Q28" s="92"/>
      <c r="AE28" s="93">
        <f>L28</f>
        <v>5680.2</v>
      </c>
    </row>
    <row r="29" spans="1:31" s="48" customFormat="1" ht="23.25" customHeight="1">
      <c r="A29" s="55"/>
      <c r="B29" s="54" t="s">
        <v>437</v>
      </c>
      <c r="C29" s="43"/>
      <c r="D29" s="92" t="s">
        <v>438</v>
      </c>
      <c r="E29" s="92"/>
      <c r="F29" s="31"/>
      <c r="G29" s="52"/>
      <c r="H29" s="71"/>
      <c r="I29" s="72">
        <f>TRUNC(SUM(I22:I28))</f>
        <v>2178</v>
      </c>
      <c r="J29" s="71"/>
      <c r="K29" s="71"/>
      <c r="L29" s="72">
        <f>TRUNC(SUM(L22:L28))</f>
        <v>5680</v>
      </c>
      <c r="M29" s="71"/>
      <c r="N29" s="72">
        <f>TRUNC(SUM(N22:N28))</f>
        <v>0</v>
      </c>
      <c r="O29" s="71" t="str">
        <f t="shared" si="13"/>
        <v/>
      </c>
      <c r="P29" s="71">
        <f t="shared" si="14"/>
        <v>7858</v>
      </c>
      <c r="Q29" s="92"/>
      <c r="AE29" s="48">
        <f>TRUNC(SUM(AE22:AE28))</f>
        <v>5680</v>
      </c>
    </row>
    <row r="30" spans="1:31" s="48" customFormat="1" ht="23.25" customHeight="1">
      <c r="A30" s="55"/>
      <c r="B30" s="54"/>
      <c r="C30" s="43"/>
      <c r="D30" s="92"/>
      <c r="E30" s="92"/>
      <c r="F30" s="31"/>
      <c r="G30" s="52"/>
      <c r="H30" s="71"/>
      <c r="I30" s="72"/>
      <c r="J30" s="71"/>
      <c r="K30" s="71"/>
      <c r="L30" s="72"/>
      <c r="M30" s="71"/>
      <c r="N30" s="72"/>
      <c r="O30" s="71"/>
      <c r="P30" s="71"/>
      <c r="Q30" s="92"/>
    </row>
    <row r="31" spans="1:31" s="48" customFormat="1" ht="23.25" customHeight="1">
      <c r="A31" s="55">
        <v>56959000001</v>
      </c>
      <c r="B31" s="54" t="s">
        <v>444</v>
      </c>
      <c r="C31" s="43" t="s">
        <v>449</v>
      </c>
      <c r="D31" s="111" t="s">
        <v>448</v>
      </c>
      <c r="E31" s="113"/>
      <c r="F31" s="31"/>
      <c r="G31" s="52"/>
      <c r="H31" s="71"/>
      <c r="I31" s="72"/>
      <c r="J31" s="71"/>
      <c r="K31" s="71"/>
      <c r="L31" s="72"/>
      <c r="M31" s="71"/>
      <c r="N31" s="72"/>
      <c r="O31" s="71"/>
      <c r="P31" s="71"/>
      <c r="Q31" s="92"/>
    </row>
    <row r="32" spans="1:31" s="48" customFormat="1" ht="23.25" customHeight="1">
      <c r="A32" s="55">
        <v>59750897181</v>
      </c>
      <c r="B32" s="54" t="s">
        <v>422</v>
      </c>
      <c r="C32" s="43" t="s">
        <v>238</v>
      </c>
      <c r="D32" s="92" t="s">
        <v>224</v>
      </c>
      <c r="E32" s="92" t="s">
        <v>239</v>
      </c>
      <c r="F32" s="31" t="s">
        <v>202</v>
      </c>
      <c r="G32" s="52">
        <v>1</v>
      </c>
      <c r="H32" s="71">
        <f>합산자재!H22</f>
        <v>514</v>
      </c>
      <c r="I32" s="72">
        <f t="shared" ref="I32:I37" si="15">IF(G32*H32&lt;&gt;0, TRUNC(G32*H32, 1), "")</f>
        <v>514</v>
      </c>
      <c r="J32" s="71">
        <v>1</v>
      </c>
      <c r="K32" s="71">
        <f>합산자재!I22</f>
        <v>0</v>
      </c>
      <c r="L32" s="72" t="str">
        <f t="shared" ref="L32:L37" si="16">IF(G32*K32&lt;&gt;0, TRUNC(G32*K32, 1), "")</f>
        <v/>
      </c>
      <c r="M32" s="71">
        <f>합산자재!J22</f>
        <v>0</v>
      </c>
      <c r="N32" s="72" t="str">
        <f t="shared" ref="N32:N37" si="17">IF(G32*M32&lt;&gt;0, TRUNC(G32*M32, 1), "")</f>
        <v/>
      </c>
      <c r="O32" s="71">
        <f t="shared" ref="O32:O38" si="18">IF((H32+K32+M32)=0, "", (H32+K32+M32))</f>
        <v>514</v>
      </c>
      <c r="P32" s="71">
        <f t="shared" ref="P32:P38" si="19">IF(SUM(I32,L32,N32)&lt;&gt;0,SUM(I32,L32,N32),"")</f>
        <v>514</v>
      </c>
      <c r="Q32" s="92"/>
    </row>
    <row r="33" spans="1:31" s="48" customFormat="1" ht="23.25" customHeight="1">
      <c r="A33" s="55">
        <v>53060327011</v>
      </c>
      <c r="B33" s="54" t="s">
        <v>422</v>
      </c>
      <c r="C33" s="43" t="s">
        <v>262</v>
      </c>
      <c r="D33" s="92" t="s">
        <v>263</v>
      </c>
      <c r="E33" s="92" t="s">
        <v>264</v>
      </c>
      <c r="F33" s="31" t="s">
        <v>202</v>
      </c>
      <c r="G33" s="52">
        <v>1</v>
      </c>
      <c r="H33" s="71">
        <f>합산자재!H30</f>
        <v>798</v>
      </c>
      <c r="I33" s="72">
        <f t="shared" si="15"/>
        <v>798</v>
      </c>
      <c r="J33" s="71">
        <v>1</v>
      </c>
      <c r="K33" s="71">
        <f>합산자재!I30</f>
        <v>0</v>
      </c>
      <c r="L33" s="72" t="str">
        <f t="shared" si="16"/>
        <v/>
      </c>
      <c r="M33" s="71">
        <f>합산자재!J30</f>
        <v>0</v>
      </c>
      <c r="N33" s="72" t="str">
        <f t="shared" si="17"/>
        <v/>
      </c>
      <c r="O33" s="71">
        <f t="shared" si="18"/>
        <v>798</v>
      </c>
      <c r="P33" s="71">
        <f t="shared" si="19"/>
        <v>798</v>
      </c>
      <c r="Q33" s="92"/>
    </row>
    <row r="34" spans="1:31" s="48" customFormat="1" ht="23.25" customHeight="1">
      <c r="A34" s="55">
        <v>53060807001</v>
      </c>
      <c r="B34" s="54" t="s">
        <v>422</v>
      </c>
      <c r="C34" s="43" t="s">
        <v>257</v>
      </c>
      <c r="D34" s="92" t="s">
        <v>258</v>
      </c>
      <c r="E34" s="92" t="s">
        <v>259</v>
      </c>
      <c r="F34" s="31" t="s">
        <v>202</v>
      </c>
      <c r="G34" s="52">
        <v>1</v>
      </c>
      <c r="H34" s="71">
        <f>합산자재!H29</f>
        <v>150</v>
      </c>
      <c r="I34" s="72">
        <f t="shared" si="15"/>
        <v>150</v>
      </c>
      <c r="J34" s="71">
        <v>1</v>
      </c>
      <c r="K34" s="71">
        <f>합산자재!I29</f>
        <v>0</v>
      </c>
      <c r="L34" s="72" t="str">
        <f t="shared" si="16"/>
        <v/>
      </c>
      <c r="M34" s="71">
        <f>합산자재!J29</f>
        <v>0</v>
      </c>
      <c r="N34" s="72" t="str">
        <f t="shared" si="17"/>
        <v/>
      </c>
      <c r="O34" s="71">
        <f t="shared" si="18"/>
        <v>150</v>
      </c>
      <c r="P34" s="71">
        <f t="shared" si="19"/>
        <v>150</v>
      </c>
      <c r="Q34" s="92"/>
    </row>
    <row r="35" spans="1:31" s="48" customFormat="1" ht="23.25" customHeight="1">
      <c r="A35" s="55">
        <v>53100028501</v>
      </c>
      <c r="B35" s="54" t="s">
        <v>422</v>
      </c>
      <c r="C35" s="43" t="s">
        <v>315</v>
      </c>
      <c r="D35" s="92" t="s">
        <v>316</v>
      </c>
      <c r="E35" s="92" t="s">
        <v>317</v>
      </c>
      <c r="F35" s="31" t="s">
        <v>301</v>
      </c>
      <c r="G35" s="52">
        <v>2</v>
      </c>
      <c r="H35" s="71">
        <f>합산자재!H44</f>
        <v>21</v>
      </c>
      <c r="I35" s="72">
        <f t="shared" si="15"/>
        <v>42</v>
      </c>
      <c r="J35" s="71">
        <v>2</v>
      </c>
      <c r="K35" s="71">
        <f>합산자재!I44</f>
        <v>0</v>
      </c>
      <c r="L35" s="72" t="str">
        <f t="shared" si="16"/>
        <v/>
      </c>
      <c r="M35" s="71">
        <f>합산자재!J44</f>
        <v>0</v>
      </c>
      <c r="N35" s="72" t="str">
        <f t="shared" si="17"/>
        <v/>
      </c>
      <c r="O35" s="71">
        <f t="shared" si="18"/>
        <v>21</v>
      </c>
      <c r="P35" s="71">
        <f t="shared" si="19"/>
        <v>42</v>
      </c>
      <c r="Q35" s="92"/>
    </row>
    <row r="36" spans="1:31" s="48" customFormat="1" ht="23.25" customHeight="1">
      <c r="A36" s="55">
        <v>52100327001</v>
      </c>
      <c r="B36" s="54" t="s">
        <v>422</v>
      </c>
      <c r="C36" s="43" t="s">
        <v>319</v>
      </c>
      <c r="D36" s="92" t="s">
        <v>320</v>
      </c>
      <c r="E36" s="92" t="s">
        <v>321</v>
      </c>
      <c r="F36" s="31" t="s">
        <v>301</v>
      </c>
      <c r="G36" s="52">
        <v>2</v>
      </c>
      <c r="H36" s="71">
        <f>합산자재!H45</f>
        <v>7</v>
      </c>
      <c r="I36" s="72">
        <f t="shared" si="15"/>
        <v>14</v>
      </c>
      <c r="J36" s="71">
        <v>2</v>
      </c>
      <c r="K36" s="71">
        <f>합산자재!I45</f>
        <v>0</v>
      </c>
      <c r="L36" s="72" t="str">
        <f t="shared" si="16"/>
        <v/>
      </c>
      <c r="M36" s="71">
        <f>합산자재!J45</f>
        <v>0</v>
      </c>
      <c r="N36" s="72" t="str">
        <f t="shared" si="17"/>
        <v/>
      </c>
      <c r="O36" s="71">
        <f t="shared" si="18"/>
        <v>7</v>
      </c>
      <c r="P36" s="71">
        <f t="shared" si="19"/>
        <v>14</v>
      </c>
      <c r="Q36" s="92"/>
    </row>
    <row r="37" spans="1:31" s="48" customFormat="1" ht="23.25" customHeight="1">
      <c r="A37" s="55">
        <v>56900017016</v>
      </c>
      <c r="B37" s="54" t="s">
        <v>422</v>
      </c>
      <c r="C37" s="43" t="s">
        <v>336</v>
      </c>
      <c r="D37" s="92" t="s">
        <v>337</v>
      </c>
      <c r="E37" s="92" t="s">
        <v>338</v>
      </c>
      <c r="F37" s="31" t="s">
        <v>339</v>
      </c>
      <c r="G37" s="52">
        <f>일위노임!G15</f>
        <v>2.52E-2</v>
      </c>
      <c r="H37" s="71">
        <f>합산자재!H50</f>
        <v>0</v>
      </c>
      <c r="I37" s="72" t="str">
        <f t="shared" si="15"/>
        <v/>
      </c>
      <c r="J37" s="71">
        <v>3.5999999999999997E-2</v>
      </c>
      <c r="K37" s="71">
        <f>합산자재!I50</f>
        <v>225408</v>
      </c>
      <c r="L37" s="72">
        <f t="shared" si="16"/>
        <v>5680.2</v>
      </c>
      <c r="M37" s="71">
        <f>합산자재!J50</f>
        <v>0</v>
      </c>
      <c r="N37" s="72" t="str">
        <f t="shared" si="17"/>
        <v/>
      </c>
      <c r="O37" s="71">
        <f t="shared" si="18"/>
        <v>225408</v>
      </c>
      <c r="P37" s="71">
        <f t="shared" si="19"/>
        <v>5680.2</v>
      </c>
      <c r="Q37" s="92"/>
      <c r="AE37" s="93">
        <f>L37</f>
        <v>5680.2</v>
      </c>
    </row>
    <row r="38" spans="1:31" s="48" customFormat="1" ht="23.25" customHeight="1">
      <c r="A38" s="55"/>
      <c r="B38" s="54" t="s">
        <v>437</v>
      </c>
      <c r="C38" s="43"/>
      <c r="D38" s="92" t="s">
        <v>438</v>
      </c>
      <c r="E38" s="92"/>
      <c r="F38" s="31"/>
      <c r="G38" s="52"/>
      <c r="H38" s="71"/>
      <c r="I38" s="72">
        <f>TRUNC(SUM(I31:I37))</f>
        <v>1518</v>
      </c>
      <c r="J38" s="71"/>
      <c r="K38" s="71"/>
      <c r="L38" s="72">
        <f>TRUNC(SUM(L31:L37))</f>
        <v>5680</v>
      </c>
      <c r="M38" s="71"/>
      <c r="N38" s="72">
        <f>TRUNC(SUM(N31:N37))</f>
        <v>0</v>
      </c>
      <c r="O38" s="71" t="str">
        <f t="shared" si="18"/>
        <v/>
      </c>
      <c r="P38" s="71">
        <f t="shared" si="19"/>
        <v>7198</v>
      </c>
      <c r="Q38" s="92"/>
      <c r="AE38" s="48">
        <f>TRUNC(SUM(AE31:AE37))</f>
        <v>5680</v>
      </c>
    </row>
    <row r="39" spans="1:31" s="48" customFormat="1" ht="23.25" customHeight="1">
      <c r="A39" s="55"/>
      <c r="B39" s="54"/>
      <c r="C39" s="43"/>
      <c r="D39" s="92"/>
      <c r="E39" s="92"/>
      <c r="F39" s="31"/>
      <c r="G39" s="52"/>
      <c r="H39" s="71"/>
      <c r="I39" s="72"/>
      <c r="J39" s="71"/>
      <c r="K39" s="71"/>
      <c r="L39" s="72"/>
      <c r="M39" s="71"/>
      <c r="N39" s="72"/>
      <c r="O39" s="71"/>
      <c r="P39" s="71"/>
      <c r="Q39" s="92"/>
    </row>
    <row r="40" spans="1:31" s="48" customFormat="1" ht="23.25" customHeight="1">
      <c r="A40" s="55">
        <v>56959000002</v>
      </c>
      <c r="B40" s="54" t="s">
        <v>444</v>
      </c>
      <c r="C40" s="43" t="s">
        <v>451</v>
      </c>
      <c r="D40" s="111" t="s">
        <v>450</v>
      </c>
      <c r="E40" s="113"/>
      <c r="F40" s="31"/>
      <c r="G40" s="52"/>
      <c r="H40" s="71"/>
      <c r="I40" s="72"/>
      <c r="J40" s="71"/>
      <c r="K40" s="71"/>
      <c r="L40" s="72"/>
      <c r="M40" s="71"/>
      <c r="N40" s="72"/>
      <c r="O40" s="71"/>
      <c r="P40" s="71"/>
      <c r="Q40" s="92"/>
    </row>
    <row r="41" spans="1:31" s="48" customFormat="1" ht="23.25" customHeight="1">
      <c r="A41" s="55" t="s">
        <v>389</v>
      </c>
      <c r="B41" s="54" t="s">
        <v>426</v>
      </c>
      <c r="C41" s="43" t="s">
        <v>333</v>
      </c>
      <c r="D41" s="92" t="s">
        <v>334</v>
      </c>
      <c r="E41" s="92" t="s">
        <v>335</v>
      </c>
      <c r="F41" s="31" t="s">
        <v>301</v>
      </c>
      <c r="G41" s="52">
        <v>2</v>
      </c>
      <c r="H41" s="71">
        <f>합산자재!H49</f>
        <v>0</v>
      </c>
      <c r="I41" s="72" t="str">
        <f>IF(G41*H41&lt;&gt;0, TRUNC(G41*H41, 1), "")</f>
        <v/>
      </c>
      <c r="J41" s="71">
        <v>2</v>
      </c>
      <c r="K41" s="71">
        <f>합산자재!I49</f>
        <v>0</v>
      </c>
      <c r="L41" s="72" t="str">
        <f>IF(G41*K41&lt;&gt;0, TRUNC(G41*K41, 1), "")</f>
        <v/>
      </c>
      <c r="M41" s="71">
        <f>합산자재!J49</f>
        <v>0</v>
      </c>
      <c r="N41" s="72" t="str">
        <f>IF(G41*M41&lt;&gt;0, TRUNC(G41*M41, 1), "")</f>
        <v/>
      </c>
      <c r="O41" s="71" t="str">
        <f>IF((H41+K41+M41)=0, "", (H41+K41+M41))</f>
        <v/>
      </c>
      <c r="P41" s="71" t="str">
        <f>IF(SUM(I41,L41,N41)&lt;&gt;0,SUM(I41,L41,N41),"")</f>
        <v/>
      </c>
      <c r="Q41" s="92"/>
    </row>
    <row r="42" spans="1:31" s="48" customFormat="1" ht="23.25" customHeight="1">
      <c r="A42" s="55" t="s">
        <v>381</v>
      </c>
      <c r="B42" s="54" t="s">
        <v>426</v>
      </c>
      <c r="C42" s="43" t="s">
        <v>303</v>
      </c>
      <c r="D42" s="92" t="s">
        <v>304</v>
      </c>
      <c r="E42" s="92" t="s">
        <v>305</v>
      </c>
      <c r="F42" s="31" t="s">
        <v>301</v>
      </c>
      <c r="G42" s="52">
        <v>4</v>
      </c>
      <c r="H42" s="71">
        <f>합산자재!H41</f>
        <v>10700</v>
      </c>
      <c r="I42" s="72">
        <f>IF(G42*H42&lt;&gt;0, TRUNC(G42*H42, 1), "")</f>
        <v>42800</v>
      </c>
      <c r="J42" s="71">
        <v>4</v>
      </c>
      <c r="K42" s="71">
        <f>합산자재!I41</f>
        <v>0</v>
      </c>
      <c r="L42" s="72" t="str">
        <f>IF(G42*K42&lt;&gt;0, TRUNC(G42*K42, 1), "")</f>
        <v/>
      </c>
      <c r="M42" s="71">
        <f>합산자재!J41</f>
        <v>0</v>
      </c>
      <c r="N42" s="72" t="str">
        <f>IF(G42*M42&lt;&gt;0, TRUNC(G42*M42, 1), "")</f>
        <v/>
      </c>
      <c r="O42" s="71">
        <f>IF((H42+K42+M42)=0, "", (H42+K42+M42))</f>
        <v>10700</v>
      </c>
      <c r="P42" s="71">
        <f>IF(SUM(I42,L42,N42)&lt;&gt;0,SUM(I42,L42,N42),"")</f>
        <v>42800</v>
      </c>
      <c r="Q42" s="92"/>
      <c r="R42" s="48" t="s">
        <v>439</v>
      </c>
    </row>
    <row r="43" spans="1:31" s="48" customFormat="1" ht="23.25" customHeight="1">
      <c r="A43" s="55">
        <v>56900017016</v>
      </c>
      <c r="B43" s="54" t="s">
        <v>426</v>
      </c>
      <c r="C43" s="43" t="s">
        <v>336</v>
      </c>
      <c r="D43" s="92" t="s">
        <v>337</v>
      </c>
      <c r="E43" s="92" t="s">
        <v>338</v>
      </c>
      <c r="F43" s="31" t="s">
        <v>339</v>
      </c>
      <c r="G43" s="52">
        <f>일위노임!G19</f>
        <v>0.60899999999999999</v>
      </c>
      <c r="H43" s="71">
        <f>합산자재!H50</f>
        <v>0</v>
      </c>
      <c r="I43" s="72" t="str">
        <f>IF(G43*H43&lt;&gt;0, TRUNC(G43*H43, 1), "")</f>
        <v/>
      </c>
      <c r="J43" s="71">
        <v>0.87</v>
      </c>
      <c r="K43" s="71">
        <f>합산자재!I50</f>
        <v>225408</v>
      </c>
      <c r="L43" s="72">
        <f>IF(G43*K43&lt;&gt;0, TRUNC(G43*K43, 1), "")</f>
        <v>137273.4</v>
      </c>
      <c r="M43" s="71">
        <f>합산자재!J50</f>
        <v>0</v>
      </c>
      <c r="N43" s="72" t="str">
        <f>IF(G43*M43&lt;&gt;0, TRUNC(G43*M43, 1), "")</f>
        <v/>
      </c>
      <c r="O43" s="71">
        <f>IF((H43+K43+M43)=0, "", (H43+K43+M43))</f>
        <v>225408</v>
      </c>
      <c r="P43" s="71">
        <f>IF(SUM(I43,L43,N43)&lt;&gt;0,SUM(I43,L43,N43),"")</f>
        <v>137273.4</v>
      </c>
      <c r="Q43" s="92"/>
      <c r="AE43" s="93">
        <f>L43</f>
        <v>137273.4</v>
      </c>
    </row>
    <row r="44" spans="1:31" s="48" customFormat="1" ht="23.25" customHeight="1">
      <c r="A44" s="55"/>
      <c r="B44" s="54" t="s">
        <v>437</v>
      </c>
      <c r="C44" s="43"/>
      <c r="D44" s="92" t="s">
        <v>438</v>
      </c>
      <c r="E44" s="92"/>
      <c r="F44" s="31"/>
      <c r="G44" s="52"/>
      <c r="H44" s="71"/>
      <c r="I44" s="72">
        <f>TRUNC(SUM(I40:I43))</f>
        <v>42800</v>
      </c>
      <c r="J44" s="71"/>
      <c r="K44" s="71"/>
      <c r="L44" s="72">
        <f>TRUNC(SUM(L40:L43))</f>
        <v>137273</v>
      </c>
      <c r="M44" s="71"/>
      <c r="N44" s="72">
        <f>TRUNC(SUM(N40:N43))</f>
        <v>0</v>
      </c>
      <c r="O44" s="71" t="str">
        <f>IF((H44+K44+M44)=0, "", (H44+K44+M44))</f>
        <v/>
      </c>
      <c r="P44" s="71">
        <f>IF(SUM(I44,L44,N44)&lt;&gt;0,SUM(I44,L44,N44),"")</f>
        <v>180073</v>
      </c>
      <c r="Q44" s="92"/>
      <c r="AE44" s="48">
        <f>TRUNC(SUM(AE40:AE43))</f>
        <v>137273</v>
      </c>
    </row>
    <row r="45" spans="1:31" s="48" customFormat="1" ht="23.25" customHeight="1">
      <c r="A45" s="55"/>
      <c r="B45" s="54"/>
      <c r="C45" s="43"/>
      <c r="D45" s="92"/>
      <c r="E45" s="92"/>
      <c r="F45" s="31"/>
      <c r="G45" s="52"/>
      <c r="H45" s="71"/>
      <c r="I45" s="72"/>
      <c r="J45" s="71"/>
      <c r="K45" s="71"/>
      <c r="L45" s="72"/>
      <c r="M45" s="71"/>
      <c r="N45" s="72"/>
      <c r="O45" s="71"/>
      <c r="P45" s="71"/>
      <c r="Q45" s="92"/>
    </row>
    <row r="46" spans="1:31" s="48" customFormat="1" ht="23.25" customHeight="1">
      <c r="A46" s="55">
        <v>56959000003</v>
      </c>
      <c r="B46" s="54" t="s">
        <v>444</v>
      </c>
      <c r="C46" s="43" t="s">
        <v>453</v>
      </c>
      <c r="D46" s="111" t="s">
        <v>452</v>
      </c>
      <c r="E46" s="113"/>
      <c r="F46" s="31"/>
      <c r="G46" s="52"/>
      <c r="H46" s="71"/>
      <c r="I46" s="72"/>
      <c r="J46" s="71"/>
      <c r="K46" s="71"/>
      <c r="L46" s="72"/>
      <c r="M46" s="71"/>
      <c r="N46" s="72"/>
      <c r="O46" s="71"/>
      <c r="P46" s="71"/>
      <c r="Q46" s="92"/>
    </row>
    <row r="47" spans="1:31" s="48" customFormat="1" ht="23.25" customHeight="1">
      <c r="A47" s="55" t="s">
        <v>389</v>
      </c>
      <c r="B47" s="54" t="s">
        <v>431</v>
      </c>
      <c r="C47" s="43" t="s">
        <v>333</v>
      </c>
      <c r="D47" s="92" t="s">
        <v>334</v>
      </c>
      <c r="E47" s="92" t="s">
        <v>335</v>
      </c>
      <c r="F47" s="31" t="s">
        <v>301</v>
      </c>
      <c r="G47" s="52">
        <v>2</v>
      </c>
      <c r="H47" s="71">
        <f>합산자재!H49</f>
        <v>0</v>
      </c>
      <c r="I47" s="72" t="str">
        <f>IF(G47*H47&lt;&gt;0, TRUNC(G47*H47, 1), "")</f>
        <v/>
      </c>
      <c r="J47" s="71">
        <v>2</v>
      </c>
      <c r="K47" s="71">
        <f>합산자재!I49</f>
        <v>0</v>
      </c>
      <c r="L47" s="72" t="str">
        <f>IF(G47*K47&lt;&gt;0, TRUNC(G47*K47, 1), "")</f>
        <v/>
      </c>
      <c r="M47" s="71">
        <f>합산자재!J49</f>
        <v>0</v>
      </c>
      <c r="N47" s="72" t="str">
        <f>IF(G47*M47&lt;&gt;0, TRUNC(G47*M47, 1), "")</f>
        <v/>
      </c>
      <c r="O47" s="71" t="str">
        <f>IF((H47+K47+M47)=0, "", (H47+K47+M47))</f>
        <v/>
      </c>
      <c r="P47" s="71" t="str">
        <f>IF(SUM(I47,L47,N47)&lt;&gt;0,SUM(I47,L47,N47),"")</f>
        <v/>
      </c>
      <c r="Q47" s="92"/>
    </row>
    <row r="48" spans="1:31" s="48" customFormat="1" ht="23.25" customHeight="1">
      <c r="A48" s="55" t="s">
        <v>381</v>
      </c>
      <c r="B48" s="54" t="s">
        <v>431</v>
      </c>
      <c r="C48" s="43" t="s">
        <v>303</v>
      </c>
      <c r="D48" s="92" t="s">
        <v>304</v>
      </c>
      <c r="E48" s="92" t="s">
        <v>305</v>
      </c>
      <c r="F48" s="31" t="s">
        <v>301</v>
      </c>
      <c r="G48" s="52">
        <v>6</v>
      </c>
      <c r="H48" s="71">
        <f>합산자재!H41</f>
        <v>10700</v>
      </c>
      <c r="I48" s="72">
        <f>IF(G48*H48&lt;&gt;0, TRUNC(G48*H48, 1), "")</f>
        <v>64200</v>
      </c>
      <c r="J48" s="71">
        <v>6</v>
      </c>
      <c r="K48" s="71">
        <f>합산자재!I41</f>
        <v>0</v>
      </c>
      <c r="L48" s="72" t="str">
        <f>IF(G48*K48&lt;&gt;0, TRUNC(G48*K48, 1), "")</f>
        <v/>
      </c>
      <c r="M48" s="71">
        <f>합산자재!J41</f>
        <v>0</v>
      </c>
      <c r="N48" s="72" t="str">
        <f>IF(G48*M48&lt;&gt;0, TRUNC(G48*M48, 1), "")</f>
        <v/>
      </c>
      <c r="O48" s="71">
        <f>IF((H48+K48+M48)=0, "", (H48+K48+M48))</f>
        <v>10700</v>
      </c>
      <c r="P48" s="71">
        <f>IF(SUM(I48,L48,N48)&lt;&gt;0,SUM(I48,L48,N48),"")</f>
        <v>64200</v>
      </c>
      <c r="Q48" s="92"/>
      <c r="R48" s="48" t="s">
        <v>439</v>
      </c>
    </row>
    <row r="49" spans="1:33" s="48" customFormat="1" ht="23.25" customHeight="1">
      <c r="A49" s="55">
        <v>56900017016</v>
      </c>
      <c r="B49" s="54" t="s">
        <v>431</v>
      </c>
      <c r="C49" s="43" t="s">
        <v>336</v>
      </c>
      <c r="D49" s="92" t="s">
        <v>337</v>
      </c>
      <c r="E49" s="92" t="s">
        <v>338</v>
      </c>
      <c r="F49" s="31" t="s">
        <v>339</v>
      </c>
      <c r="G49" s="52">
        <f>일위노임!G23</f>
        <v>0.79520000000000002</v>
      </c>
      <c r="H49" s="71">
        <f>합산자재!H50</f>
        <v>0</v>
      </c>
      <c r="I49" s="72" t="str">
        <f>IF(G49*H49&lt;&gt;0, TRUNC(G49*H49, 1), "")</f>
        <v/>
      </c>
      <c r="J49" s="71">
        <v>1.1359999999999999</v>
      </c>
      <c r="K49" s="71">
        <f>합산자재!I50</f>
        <v>225408</v>
      </c>
      <c r="L49" s="72">
        <f>IF(G49*K49&lt;&gt;0, TRUNC(G49*K49, 1), "")</f>
        <v>179244.4</v>
      </c>
      <c r="M49" s="71">
        <f>합산자재!J50</f>
        <v>0</v>
      </c>
      <c r="N49" s="72" t="str">
        <f>IF(G49*M49&lt;&gt;0, TRUNC(G49*M49, 1), "")</f>
        <v/>
      </c>
      <c r="O49" s="71">
        <f>IF((H49+K49+M49)=0, "", (H49+K49+M49))</f>
        <v>225408</v>
      </c>
      <c r="P49" s="71">
        <f>IF(SUM(I49,L49,N49)&lt;&gt;0,SUM(I49,L49,N49),"")</f>
        <v>179244.4</v>
      </c>
      <c r="Q49" s="92"/>
      <c r="AE49" s="93">
        <f>L49</f>
        <v>179244.4</v>
      </c>
    </row>
    <row r="50" spans="1:33" s="48" customFormat="1" ht="23.25" customHeight="1">
      <c r="A50" s="55"/>
      <c r="B50" s="54" t="s">
        <v>437</v>
      </c>
      <c r="C50" s="43"/>
      <c r="D50" s="92" t="s">
        <v>438</v>
      </c>
      <c r="E50" s="92"/>
      <c r="F50" s="31"/>
      <c r="G50" s="52"/>
      <c r="H50" s="71"/>
      <c r="I50" s="72">
        <f>TRUNC(SUM(I46:I49))</f>
        <v>64200</v>
      </c>
      <c r="J50" s="71"/>
      <c r="K50" s="71"/>
      <c r="L50" s="72">
        <f>TRUNC(SUM(L46:L49))</f>
        <v>179244</v>
      </c>
      <c r="M50" s="71"/>
      <c r="N50" s="72">
        <f>TRUNC(SUM(N46:N49))</f>
        <v>0</v>
      </c>
      <c r="O50" s="71" t="str">
        <f>IF((H50+K50+M50)=0, "", (H50+K50+M50))</f>
        <v/>
      </c>
      <c r="P50" s="71">
        <f>IF(SUM(I50,L50,N50)&lt;&gt;0,SUM(I50,L50,N50),"")</f>
        <v>243444</v>
      </c>
      <c r="Q50" s="92"/>
      <c r="AE50" s="48">
        <f>TRUNC(SUM(AE46:AE49))</f>
        <v>179244</v>
      </c>
    </row>
    <row r="51" spans="1:33" s="48" customFormat="1" ht="23.25" customHeight="1">
      <c r="A51" s="55"/>
      <c r="B51" s="54"/>
      <c r="C51" s="43"/>
      <c r="D51" s="92"/>
      <c r="E51" s="92"/>
      <c r="F51" s="31"/>
      <c r="G51" s="52"/>
      <c r="H51" s="71"/>
      <c r="I51" s="72"/>
      <c r="J51" s="71"/>
      <c r="K51" s="71"/>
      <c r="L51" s="72"/>
      <c r="M51" s="71"/>
      <c r="N51" s="72"/>
      <c r="O51" s="71"/>
      <c r="P51" s="71"/>
      <c r="Q51" s="92"/>
    </row>
    <row r="52" spans="1:33" s="48" customFormat="1" ht="23.25" customHeight="1">
      <c r="A52" s="55">
        <v>56959000004</v>
      </c>
      <c r="B52" s="54" t="s">
        <v>444</v>
      </c>
      <c r="C52" s="43" t="s">
        <v>455</v>
      </c>
      <c r="D52" s="111" t="s">
        <v>454</v>
      </c>
      <c r="E52" s="113"/>
      <c r="F52" s="31"/>
      <c r="G52" s="52"/>
      <c r="H52" s="71"/>
      <c r="I52" s="72"/>
      <c r="J52" s="71"/>
      <c r="K52" s="71"/>
      <c r="L52" s="72"/>
      <c r="M52" s="71"/>
      <c r="N52" s="72"/>
      <c r="O52" s="71"/>
      <c r="P52" s="71"/>
      <c r="Q52" s="92"/>
    </row>
    <row r="53" spans="1:33" s="48" customFormat="1" ht="23.25" customHeight="1">
      <c r="A53" s="55" t="s">
        <v>381</v>
      </c>
      <c r="B53" s="54" t="s">
        <v>434</v>
      </c>
      <c r="C53" s="43" t="s">
        <v>303</v>
      </c>
      <c r="D53" s="92" t="s">
        <v>304</v>
      </c>
      <c r="E53" s="92" t="s">
        <v>305</v>
      </c>
      <c r="F53" s="31" t="s">
        <v>301</v>
      </c>
      <c r="G53" s="52">
        <v>2</v>
      </c>
      <c r="H53" s="71">
        <f>합산자재!H41</f>
        <v>10700</v>
      </c>
      <c r="I53" s="72">
        <f>IF(G53*H53&lt;&gt;0, TRUNC(G53*H53, 1), "")</f>
        <v>21400</v>
      </c>
      <c r="J53" s="71">
        <v>2</v>
      </c>
      <c r="K53" s="71">
        <f>합산자재!I41</f>
        <v>0</v>
      </c>
      <c r="L53" s="72" t="str">
        <f>IF(G53*K53&lt;&gt;0, TRUNC(G53*K53, 1), "")</f>
        <v/>
      </c>
      <c r="M53" s="71">
        <f>합산자재!J41</f>
        <v>0</v>
      </c>
      <c r="N53" s="72" t="str">
        <f>IF(G53*M53&lt;&gt;0, TRUNC(G53*M53, 1), "")</f>
        <v/>
      </c>
      <c r="O53" s="71">
        <f>IF((H53+K53+M53)=0, "", (H53+K53+M53))</f>
        <v>10700</v>
      </c>
      <c r="P53" s="71">
        <f>IF(SUM(I53,L53,N53)&lt;&gt;0,SUM(I53,L53,N53),"")</f>
        <v>21400</v>
      </c>
      <c r="Q53" s="92"/>
      <c r="R53" s="48" t="s">
        <v>439</v>
      </c>
    </row>
    <row r="54" spans="1:33" s="48" customFormat="1" ht="23.25" customHeight="1">
      <c r="A54" s="55">
        <v>56900017016</v>
      </c>
      <c r="B54" s="54" t="s">
        <v>434</v>
      </c>
      <c r="C54" s="43" t="s">
        <v>336</v>
      </c>
      <c r="D54" s="92" t="s">
        <v>337</v>
      </c>
      <c r="E54" s="92" t="s">
        <v>338</v>
      </c>
      <c r="F54" s="31" t="s">
        <v>339</v>
      </c>
      <c r="G54" s="52">
        <f>일위노임!G26</f>
        <v>0.1862</v>
      </c>
      <c r="H54" s="71">
        <f>합산자재!H50</f>
        <v>0</v>
      </c>
      <c r="I54" s="72" t="str">
        <f>IF(G54*H54&lt;&gt;0, TRUNC(G54*H54, 1), "")</f>
        <v/>
      </c>
      <c r="J54" s="71">
        <v>0.26600000000000001</v>
      </c>
      <c r="K54" s="71">
        <f>합산자재!I50</f>
        <v>225408</v>
      </c>
      <c r="L54" s="72">
        <f>IF(G54*K54&lt;&gt;0, TRUNC(G54*K54, 1), "")</f>
        <v>41970.9</v>
      </c>
      <c r="M54" s="71">
        <f>합산자재!J50</f>
        <v>0</v>
      </c>
      <c r="N54" s="72" t="str">
        <f>IF(G54*M54&lt;&gt;0, TRUNC(G54*M54, 1), "")</f>
        <v/>
      </c>
      <c r="O54" s="71">
        <f>IF((H54+K54+M54)=0, "", (H54+K54+M54))</f>
        <v>225408</v>
      </c>
      <c r="P54" s="71">
        <f>IF(SUM(I54,L54,N54)&lt;&gt;0,SUM(I54,L54,N54),"")</f>
        <v>41970.9</v>
      </c>
      <c r="Q54" s="92"/>
      <c r="AE54" s="93">
        <f>L54</f>
        <v>41970.9</v>
      </c>
    </row>
    <row r="55" spans="1:33" s="48" customFormat="1" ht="23.25" customHeight="1">
      <c r="A55" s="55"/>
      <c r="B55" s="54" t="s">
        <v>437</v>
      </c>
      <c r="C55" s="43"/>
      <c r="D55" s="92" t="s">
        <v>438</v>
      </c>
      <c r="E55" s="92"/>
      <c r="F55" s="31"/>
      <c r="G55" s="52"/>
      <c r="H55" s="71"/>
      <c r="I55" s="72">
        <f>TRUNC(SUM(I52:I54))</f>
        <v>21400</v>
      </c>
      <c r="J55" s="71"/>
      <c r="K55" s="71"/>
      <c r="L55" s="72">
        <f>TRUNC(SUM(L52:L54))</f>
        <v>41970</v>
      </c>
      <c r="M55" s="71"/>
      <c r="N55" s="72">
        <f>TRUNC(SUM(N52:N54))</f>
        <v>0</v>
      </c>
      <c r="O55" s="71" t="str">
        <f>IF((H55+K55+M55)=0, "", (H55+K55+M55))</f>
        <v/>
      </c>
      <c r="P55" s="71">
        <f>IF(SUM(I55,L55,N55)&lt;&gt;0,SUM(I55,L55,N55),"")</f>
        <v>63370</v>
      </c>
      <c r="Q55" s="92"/>
      <c r="AE55" s="48">
        <f>TRUNC(SUM(AE52:AE54))</f>
        <v>41970</v>
      </c>
    </row>
    <row r="56" spans="1:33" ht="23.25" customHeight="1">
      <c r="A56" s="55"/>
      <c r="B56" s="54"/>
      <c r="D56" s="92"/>
      <c r="E56" s="92"/>
      <c r="F56" s="31"/>
      <c r="G56" s="52"/>
      <c r="H56" s="71"/>
      <c r="I56" s="72"/>
      <c r="J56" s="71"/>
      <c r="K56" s="71"/>
      <c r="L56" s="72"/>
      <c r="M56" s="71"/>
      <c r="N56" s="72"/>
      <c r="O56" s="71"/>
      <c r="P56" s="71"/>
      <c r="Q56" s="92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</row>
    <row r="57" spans="1:33" ht="23.25" customHeight="1">
      <c r="A57" s="55"/>
      <c r="B57" s="54"/>
      <c r="D57" s="92"/>
      <c r="E57" s="92"/>
      <c r="F57" s="31"/>
      <c r="G57" s="52"/>
      <c r="H57" s="71"/>
      <c r="I57" s="72"/>
      <c r="J57" s="71"/>
      <c r="K57" s="71"/>
      <c r="L57" s="72"/>
      <c r="M57" s="71"/>
      <c r="N57" s="72"/>
      <c r="O57" s="71"/>
      <c r="P57" s="71"/>
      <c r="Q57" s="92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</row>
    <row r="58" spans="1:33" ht="23.25" customHeight="1">
      <c r="A58" s="55"/>
      <c r="B58" s="54"/>
      <c r="D58" s="92"/>
      <c r="E58" s="92"/>
      <c r="F58" s="31"/>
      <c r="G58" s="52"/>
      <c r="H58" s="71"/>
      <c r="I58" s="72"/>
      <c r="J58" s="71"/>
      <c r="K58" s="71"/>
      <c r="L58" s="72"/>
      <c r="M58" s="71"/>
      <c r="N58" s="72"/>
      <c r="O58" s="71"/>
      <c r="P58" s="71"/>
      <c r="Q58" s="92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</row>
    <row r="59" spans="1:33" ht="23.25" customHeight="1">
      <c r="A59" s="55"/>
      <c r="B59" s="54"/>
      <c r="D59" s="92"/>
      <c r="E59" s="92"/>
      <c r="F59" s="31"/>
      <c r="G59" s="52"/>
      <c r="H59" s="71"/>
      <c r="I59" s="72"/>
      <c r="J59" s="71"/>
      <c r="K59" s="71"/>
      <c r="L59" s="72"/>
      <c r="M59" s="71"/>
      <c r="N59" s="72"/>
      <c r="O59" s="71"/>
      <c r="P59" s="71"/>
      <c r="Q59" s="92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</row>
    <row r="60" spans="1:33" ht="23.25" customHeight="1">
      <c r="A60" s="55"/>
      <c r="B60" s="54"/>
      <c r="D60" s="92"/>
      <c r="E60" s="92"/>
      <c r="F60" s="31"/>
      <c r="G60" s="52"/>
      <c r="H60" s="71"/>
      <c r="I60" s="72"/>
      <c r="J60" s="71"/>
      <c r="K60" s="71"/>
      <c r="L60" s="72"/>
      <c r="M60" s="71"/>
      <c r="N60" s="72"/>
      <c r="O60" s="71"/>
      <c r="P60" s="71"/>
      <c r="Q60" s="92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</row>
    <row r="61" spans="1:33" ht="23.25" customHeight="1">
      <c r="A61" s="55"/>
      <c r="B61" s="54"/>
      <c r="D61" s="92"/>
      <c r="E61" s="92"/>
      <c r="F61" s="31"/>
      <c r="G61" s="52"/>
      <c r="H61" s="71"/>
      <c r="I61" s="72"/>
      <c r="J61" s="71"/>
      <c r="K61" s="71"/>
      <c r="L61" s="72"/>
      <c r="M61" s="71"/>
      <c r="N61" s="72"/>
      <c r="O61" s="71"/>
      <c r="P61" s="71"/>
      <c r="Q61" s="92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</row>
    <row r="62" spans="1:33" ht="23.25" customHeight="1">
      <c r="A62" s="55"/>
      <c r="B62" s="54"/>
      <c r="D62" s="92"/>
      <c r="E62" s="92"/>
      <c r="F62" s="31"/>
      <c r="G62" s="52"/>
      <c r="H62" s="71"/>
      <c r="I62" s="72"/>
      <c r="J62" s="71"/>
      <c r="K62" s="71"/>
      <c r="L62" s="72"/>
      <c r="M62" s="71"/>
      <c r="N62" s="72"/>
      <c r="O62" s="71"/>
      <c r="P62" s="71"/>
      <c r="Q62" s="92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</row>
    <row r="63" spans="1:33" ht="23.25" customHeight="1">
      <c r="A63" s="55"/>
      <c r="B63" s="54"/>
      <c r="D63" s="92"/>
      <c r="E63" s="92"/>
      <c r="F63" s="31"/>
      <c r="G63" s="52"/>
      <c r="H63" s="71"/>
      <c r="I63" s="72"/>
      <c r="J63" s="71"/>
      <c r="K63" s="71"/>
      <c r="L63" s="72"/>
      <c r="M63" s="71"/>
      <c r="N63" s="72"/>
      <c r="O63" s="71"/>
      <c r="P63" s="71"/>
      <c r="Q63" s="92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</row>
    <row r="64" spans="1:33" ht="23.25" customHeight="1">
      <c r="A64" s="55"/>
      <c r="B64" s="54"/>
      <c r="D64" s="92"/>
      <c r="E64" s="92"/>
      <c r="F64" s="31"/>
      <c r="G64" s="52"/>
      <c r="H64" s="71"/>
      <c r="I64" s="72"/>
      <c r="J64" s="71"/>
      <c r="K64" s="71"/>
      <c r="L64" s="72"/>
      <c r="M64" s="71"/>
      <c r="N64" s="72"/>
      <c r="O64" s="71"/>
      <c r="P64" s="71"/>
      <c r="Q64" s="92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</row>
    <row r="65" spans="1:33" ht="23.25" customHeight="1">
      <c r="A65" s="55"/>
      <c r="B65" s="54"/>
      <c r="D65" s="92"/>
      <c r="E65" s="92"/>
      <c r="F65" s="31"/>
      <c r="G65" s="52"/>
      <c r="H65" s="71"/>
      <c r="I65" s="72"/>
      <c r="J65" s="71"/>
      <c r="K65" s="71"/>
      <c r="L65" s="72"/>
      <c r="M65" s="71"/>
      <c r="N65" s="72"/>
      <c r="O65" s="71"/>
      <c r="P65" s="71"/>
      <c r="Q65" s="92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</row>
    <row r="66" spans="1:33" ht="23.25" customHeight="1">
      <c r="A66" s="55"/>
      <c r="B66" s="54"/>
      <c r="D66" s="92"/>
      <c r="E66" s="92"/>
      <c r="F66" s="31"/>
      <c r="G66" s="52"/>
      <c r="H66" s="71"/>
      <c r="I66" s="72"/>
      <c r="J66" s="71"/>
      <c r="K66" s="71"/>
      <c r="L66" s="72"/>
      <c r="M66" s="71"/>
      <c r="N66" s="72"/>
      <c r="O66" s="71"/>
      <c r="P66" s="71"/>
      <c r="Q66" s="92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</row>
    <row r="67" spans="1:33" ht="23.25" customHeight="1">
      <c r="A67" s="55"/>
      <c r="B67" s="54"/>
      <c r="D67" s="92"/>
      <c r="E67" s="92"/>
      <c r="F67" s="31"/>
      <c r="G67" s="52"/>
      <c r="H67" s="71"/>
      <c r="I67" s="72"/>
      <c r="J67" s="71"/>
      <c r="K67" s="71"/>
      <c r="L67" s="72"/>
      <c r="M67" s="71"/>
      <c r="N67" s="72"/>
      <c r="O67" s="71"/>
      <c r="P67" s="71"/>
      <c r="Q67" s="92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</row>
    <row r="68" spans="1:33" ht="23.25" customHeight="1">
      <c r="A68" s="55"/>
      <c r="B68" s="54"/>
      <c r="D68" s="92"/>
      <c r="E68" s="92"/>
      <c r="F68" s="31"/>
      <c r="G68" s="52"/>
      <c r="H68" s="71"/>
      <c r="I68" s="72"/>
      <c r="J68" s="71"/>
      <c r="K68" s="71"/>
      <c r="L68" s="72"/>
      <c r="M68" s="71"/>
      <c r="N68" s="72"/>
      <c r="O68" s="71"/>
      <c r="P68" s="71"/>
      <c r="Q68" s="92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</row>
    <row r="69" spans="1:33" ht="23.25" customHeight="1">
      <c r="A69" s="55"/>
      <c r="B69" s="54"/>
      <c r="D69" s="92"/>
      <c r="E69" s="92"/>
      <c r="F69" s="31"/>
      <c r="G69" s="52"/>
      <c r="H69" s="71"/>
      <c r="I69" s="72"/>
      <c r="J69" s="71"/>
      <c r="K69" s="71"/>
      <c r="L69" s="72"/>
      <c r="M69" s="71"/>
      <c r="N69" s="72"/>
      <c r="O69" s="71"/>
      <c r="P69" s="71"/>
      <c r="Q69" s="92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</row>
    <row r="70" spans="1:33" ht="23.25" customHeight="1">
      <c r="A70" s="55"/>
      <c r="B70" s="54"/>
      <c r="D70" s="92"/>
      <c r="E70" s="92"/>
      <c r="F70" s="31"/>
      <c r="G70" s="52"/>
      <c r="H70" s="71"/>
      <c r="I70" s="72"/>
      <c r="J70" s="71"/>
      <c r="K70" s="71"/>
      <c r="L70" s="72"/>
      <c r="M70" s="71"/>
      <c r="N70" s="72"/>
      <c r="O70" s="71"/>
      <c r="P70" s="71"/>
      <c r="Q70" s="92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</row>
    <row r="71" spans="1:33" ht="23.25" customHeight="1">
      <c r="A71" s="55"/>
      <c r="B71" s="54"/>
      <c r="D71" s="92"/>
      <c r="E71" s="92"/>
      <c r="F71" s="31"/>
      <c r="G71" s="52"/>
      <c r="H71" s="71"/>
      <c r="I71" s="72"/>
      <c r="J71" s="71"/>
      <c r="K71" s="71"/>
      <c r="L71" s="72"/>
      <c r="M71" s="71"/>
      <c r="N71" s="72"/>
      <c r="O71" s="71"/>
      <c r="P71" s="71"/>
      <c r="Q71" s="92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</row>
    <row r="72" spans="1:33" ht="23.25" customHeight="1">
      <c r="A72" s="55"/>
      <c r="B72" s="54"/>
      <c r="D72" s="92"/>
      <c r="E72" s="92"/>
      <c r="F72" s="31"/>
      <c r="G72" s="52"/>
      <c r="H72" s="71"/>
      <c r="I72" s="72"/>
      <c r="J72" s="71"/>
      <c r="K72" s="71"/>
      <c r="L72" s="72"/>
      <c r="M72" s="71"/>
      <c r="N72" s="72"/>
      <c r="O72" s="71"/>
      <c r="P72" s="71"/>
      <c r="Q72" s="92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</row>
    <row r="73" spans="1:33" ht="23.25" customHeight="1">
      <c r="A73" s="55"/>
      <c r="B73" s="54"/>
      <c r="D73" s="92"/>
      <c r="E73" s="92"/>
      <c r="F73" s="31"/>
      <c r="G73" s="52"/>
      <c r="H73" s="71"/>
      <c r="I73" s="72"/>
      <c r="J73" s="71"/>
      <c r="K73" s="71"/>
      <c r="L73" s="72"/>
      <c r="M73" s="71"/>
      <c r="N73" s="72"/>
      <c r="O73" s="71"/>
      <c r="P73" s="71"/>
      <c r="Q73" s="92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</row>
    <row r="74" spans="1:33" ht="23.25" customHeight="1">
      <c r="A74" s="55"/>
      <c r="B74" s="54"/>
      <c r="D74" s="92"/>
      <c r="E74" s="92"/>
      <c r="F74" s="31"/>
      <c r="G74" s="52"/>
      <c r="H74" s="71"/>
      <c r="I74" s="72"/>
      <c r="J74" s="71"/>
      <c r="K74" s="71"/>
      <c r="L74" s="72"/>
      <c r="M74" s="71"/>
      <c r="N74" s="72"/>
      <c r="O74" s="71"/>
      <c r="P74" s="71"/>
      <c r="Q74" s="92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</row>
    <row r="75" spans="1:33" ht="23.25" customHeight="1">
      <c r="A75" s="55"/>
      <c r="B75" s="54"/>
      <c r="D75" s="92"/>
      <c r="E75" s="92"/>
      <c r="F75" s="31"/>
      <c r="G75" s="52"/>
      <c r="H75" s="71"/>
      <c r="I75" s="72"/>
      <c r="J75" s="71"/>
      <c r="K75" s="71"/>
      <c r="L75" s="72"/>
      <c r="M75" s="71"/>
      <c r="N75" s="72"/>
      <c r="O75" s="71"/>
      <c r="P75" s="71"/>
      <c r="Q75" s="92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</row>
    <row r="76" spans="1:33" ht="23.25" customHeight="1">
      <c r="A76" s="55"/>
      <c r="B76" s="54"/>
      <c r="D76" s="92"/>
      <c r="E76" s="92"/>
      <c r="F76" s="31"/>
      <c r="G76" s="52"/>
      <c r="H76" s="71"/>
      <c r="I76" s="72"/>
      <c r="J76" s="71"/>
      <c r="K76" s="71"/>
      <c r="L76" s="72"/>
      <c r="M76" s="71"/>
      <c r="N76" s="72"/>
      <c r="O76" s="71"/>
      <c r="P76" s="71"/>
      <c r="Q76" s="92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</row>
    <row r="77" spans="1:33" ht="23.25" customHeight="1">
      <c r="A77" s="55"/>
      <c r="B77" s="54"/>
      <c r="D77" s="92"/>
      <c r="E77" s="92"/>
      <c r="F77" s="31"/>
      <c r="G77" s="52"/>
      <c r="H77" s="71"/>
      <c r="I77" s="72"/>
      <c r="J77" s="71"/>
      <c r="K77" s="71"/>
      <c r="L77" s="72"/>
      <c r="M77" s="71"/>
      <c r="N77" s="72"/>
      <c r="O77" s="71"/>
      <c r="P77" s="71"/>
      <c r="Q77" s="92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</row>
    <row r="78" spans="1:33" ht="23.25" customHeight="1">
      <c r="A78" s="55"/>
      <c r="B78" s="54"/>
      <c r="D78" s="92"/>
      <c r="E78" s="92"/>
      <c r="F78" s="31"/>
      <c r="G78" s="52"/>
      <c r="H78" s="71"/>
      <c r="I78" s="72"/>
      <c r="J78" s="71"/>
      <c r="K78" s="71"/>
      <c r="L78" s="72"/>
      <c r="M78" s="71"/>
      <c r="N78" s="72"/>
      <c r="O78" s="71"/>
      <c r="P78" s="71"/>
      <c r="Q78" s="92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</row>
    <row r="79" spans="1:33" ht="23.25" customHeight="1">
      <c r="A79" s="55"/>
      <c r="B79" s="54"/>
      <c r="D79" s="92"/>
      <c r="E79" s="92"/>
      <c r="F79" s="31"/>
      <c r="G79" s="52"/>
      <c r="H79" s="71"/>
      <c r="I79" s="72"/>
      <c r="J79" s="71"/>
      <c r="K79" s="71"/>
      <c r="L79" s="72"/>
      <c r="M79" s="71"/>
      <c r="N79" s="72"/>
      <c r="O79" s="71"/>
      <c r="P79" s="71"/>
      <c r="Q79" s="92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</row>
    <row r="80" spans="1:33" ht="23.25" customHeight="1">
      <c r="A80" s="55"/>
      <c r="B80" s="54"/>
      <c r="D80" s="92"/>
      <c r="E80" s="92"/>
      <c r="F80" s="31"/>
      <c r="G80" s="52"/>
      <c r="H80" s="71"/>
      <c r="I80" s="72"/>
      <c r="J80" s="71"/>
      <c r="K80" s="71"/>
      <c r="L80" s="72"/>
      <c r="M80" s="71"/>
      <c r="N80" s="72"/>
      <c r="O80" s="71"/>
      <c r="P80" s="71"/>
      <c r="Q80" s="92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</row>
    <row r="81" spans="1:33" ht="23.25" customHeight="1">
      <c r="A81" s="55"/>
      <c r="B81" s="54"/>
      <c r="D81" s="92"/>
      <c r="E81" s="92"/>
      <c r="F81" s="31"/>
      <c r="G81" s="52"/>
      <c r="H81" s="71"/>
      <c r="I81" s="72"/>
      <c r="J81" s="71"/>
      <c r="K81" s="71"/>
      <c r="L81" s="72"/>
      <c r="M81" s="71"/>
      <c r="N81" s="72"/>
      <c r="O81" s="71"/>
      <c r="P81" s="71"/>
      <c r="Q81" s="92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</row>
  </sheetData>
  <mergeCells count="21">
    <mergeCell ref="D46:E46"/>
    <mergeCell ref="D52:E52"/>
    <mergeCell ref="D4:E4"/>
    <mergeCell ref="D13:E13"/>
    <mergeCell ref="D22:E22"/>
    <mergeCell ref="D31:E31"/>
    <mergeCell ref="D40:E40"/>
    <mergeCell ref="A2:A3"/>
    <mergeCell ref="E2:E3"/>
    <mergeCell ref="D2:D3"/>
    <mergeCell ref="M2:N2"/>
    <mergeCell ref="J2:L2"/>
    <mergeCell ref="F2:F3"/>
    <mergeCell ref="G2:G3"/>
    <mergeCell ref="H2:I2"/>
    <mergeCell ref="O2:P2"/>
    <mergeCell ref="W1:Y1"/>
    <mergeCell ref="D1:N1"/>
    <mergeCell ref="B2:B3"/>
    <mergeCell ref="C2:C3"/>
    <mergeCell ref="Q2:Q3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AA29"/>
  <sheetViews>
    <sheetView topLeftCell="D1" workbookViewId="0">
      <pane ySplit="3" topLeftCell="A4" activePane="bottomLeft" state="frozen"/>
      <selection activeCell="W1" sqref="W1:AE3"/>
      <selection pane="bottomLeft" activeCell="D4" sqref="D4:T4"/>
    </sheetView>
  </sheetViews>
  <sheetFormatPr defaultRowHeight="21.95" customHeight="1"/>
  <cols>
    <col min="1" max="1" width="4.6640625" style="24" hidden="1" customWidth="1"/>
    <col min="2" max="2" width="6.5546875" style="23" hidden="1" customWidth="1"/>
    <col min="3" max="3" width="10.77734375" style="23" hidden="1" customWidth="1"/>
    <col min="4" max="5" width="24.33203125" style="23" customWidth="1"/>
    <col min="6" max="6" width="4.5546875" style="22" customWidth="1"/>
    <col min="7" max="7" width="10.109375" style="22" customWidth="1"/>
    <col min="8" max="8" width="9.33203125" style="22" customWidth="1"/>
    <col min="9" max="9" width="10" style="22" customWidth="1"/>
    <col min="10" max="10" width="5.21875" style="22" customWidth="1"/>
    <col min="11" max="11" width="4.77734375" style="23" hidden="1" customWidth="1"/>
    <col min="12" max="12" width="14.109375" style="22" customWidth="1"/>
    <col min="13" max="13" width="7.21875" style="22" customWidth="1"/>
    <col min="14" max="14" width="5.44140625" style="22" customWidth="1"/>
    <col min="15" max="15" width="8.77734375" style="22" customWidth="1"/>
    <col min="16" max="16" width="2.44140625" style="34" hidden="1" customWidth="1"/>
    <col min="17" max="17" width="1.21875" style="34" hidden="1" customWidth="1"/>
    <col min="18" max="18" width="5.109375" style="34" hidden="1" customWidth="1"/>
    <col min="19" max="19" width="9.21875" style="24" customWidth="1"/>
    <col min="20" max="20" width="11.109375" style="24" customWidth="1"/>
    <col min="21" max="29" width="8.88671875" style="24"/>
    <col min="30" max="55" width="11.77734375" style="24" customWidth="1"/>
    <col min="56" max="16384" width="8.88671875" style="24"/>
  </cols>
  <sheetData>
    <row r="1" spans="1:27" ht="21.95" customHeight="1">
      <c r="B1" s="23" t="s">
        <v>408</v>
      </c>
      <c r="D1" s="116" t="s">
        <v>393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39"/>
      <c r="Q1" s="39"/>
      <c r="R1" s="39"/>
      <c r="AA1" s="24" t="s">
        <v>394</v>
      </c>
    </row>
    <row r="2" spans="1:27" s="28" customFormat="1" ht="21.95" customHeight="1">
      <c r="A2" s="118" t="s">
        <v>33</v>
      </c>
      <c r="B2" s="106" t="s">
        <v>5</v>
      </c>
      <c r="C2" s="106" t="s">
        <v>4</v>
      </c>
      <c r="D2" s="107" t="s">
        <v>35</v>
      </c>
      <c r="E2" s="107" t="s">
        <v>97</v>
      </c>
      <c r="F2" s="109" t="s">
        <v>0</v>
      </c>
      <c r="G2" s="109" t="s">
        <v>1</v>
      </c>
      <c r="H2" s="109"/>
      <c r="I2" s="109"/>
      <c r="J2" s="109"/>
      <c r="K2" s="107" t="s">
        <v>4</v>
      </c>
      <c r="L2" s="109" t="s">
        <v>11</v>
      </c>
      <c r="M2" s="109"/>
      <c r="N2" s="109"/>
      <c r="O2" s="109"/>
      <c r="P2" s="109" t="s">
        <v>105</v>
      </c>
      <c r="Q2" s="109"/>
      <c r="R2" s="109"/>
      <c r="S2" s="119" t="s">
        <v>12</v>
      </c>
      <c r="T2" s="119" t="s">
        <v>13</v>
      </c>
    </row>
    <row r="3" spans="1:27" s="28" customFormat="1" ht="21.95" customHeight="1">
      <c r="A3" s="118"/>
      <c r="B3" s="106"/>
      <c r="C3" s="106"/>
      <c r="D3" s="107"/>
      <c r="E3" s="107"/>
      <c r="F3" s="109"/>
      <c r="G3" s="26" t="s">
        <v>14</v>
      </c>
      <c r="H3" s="26" t="s">
        <v>15</v>
      </c>
      <c r="I3" s="26" t="s">
        <v>16</v>
      </c>
      <c r="J3" s="26" t="s">
        <v>17</v>
      </c>
      <c r="K3" s="107"/>
      <c r="L3" s="26" t="s">
        <v>6</v>
      </c>
      <c r="M3" s="26" t="s">
        <v>18</v>
      </c>
      <c r="N3" s="26" t="s">
        <v>19</v>
      </c>
      <c r="O3" s="26" t="s">
        <v>20</v>
      </c>
      <c r="P3" s="26" t="s">
        <v>22</v>
      </c>
      <c r="Q3" s="26" t="s">
        <v>106</v>
      </c>
      <c r="R3" s="26" t="s">
        <v>107</v>
      </c>
      <c r="S3" s="119"/>
      <c r="T3" s="119"/>
    </row>
    <row r="4" spans="1:27" ht="21.95" customHeight="1">
      <c r="B4" s="23" t="s">
        <v>400</v>
      </c>
      <c r="D4" s="111" t="s">
        <v>399</v>
      </c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</row>
    <row r="5" spans="1:27" ht="21.95" customHeight="1">
      <c r="B5" s="23" t="s">
        <v>395</v>
      </c>
      <c r="C5" s="23" t="s">
        <v>257</v>
      </c>
      <c r="D5" s="29" t="s">
        <v>258</v>
      </c>
      <c r="E5" s="29" t="s">
        <v>259</v>
      </c>
      <c r="F5" s="30" t="s">
        <v>202</v>
      </c>
      <c r="G5" s="30">
        <v>1</v>
      </c>
      <c r="H5" s="30">
        <f>IF(I5&lt;&gt;0, G5-I5, "")</f>
        <v>0</v>
      </c>
      <c r="I5" s="30">
        <v>1</v>
      </c>
      <c r="J5" s="30"/>
      <c r="K5" s="29" t="s">
        <v>390</v>
      </c>
      <c r="L5" s="30" t="s">
        <v>338</v>
      </c>
      <c r="M5" s="30">
        <v>3.5999999999999997E-2</v>
      </c>
      <c r="N5" s="30">
        <v>100</v>
      </c>
      <c r="O5" s="30">
        <f>IF(I5*M5=0, "", I5*M5*(N5/100))</f>
        <v>3.5999999999999997E-2</v>
      </c>
      <c r="P5" s="32"/>
      <c r="Q5" s="32">
        <f>TRUNC(P5*M5*N5/100)</f>
        <v>0</v>
      </c>
      <c r="R5" s="32"/>
      <c r="S5" s="40" t="s">
        <v>396</v>
      </c>
      <c r="T5" s="40"/>
      <c r="AA5" s="24">
        <f>O5</f>
        <v>3.5999999999999997E-2</v>
      </c>
    </row>
    <row r="6" spans="1:27" ht="21.95" customHeight="1">
      <c r="B6" s="23" t="s">
        <v>395</v>
      </c>
      <c r="C6" s="23" t="s">
        <v>336</v>
      </c>
      <c r="D6" s="29" t="s">
        <v>337</v>
      </c>
      <c r="E6" s="29" t="s">
        <v>338</v>
      </c>
      <c r="F6" s="30" t="s">
        <v>339</v>
      </c>
      <c r="G6" s="30">
        <f>IF(H6*I6/100 &lt;1, TRUNC(H6*I6/100, 옵션!$E$13), TRUNC(H6*I6/100, 옵션!$E$13))</f>
        <v>2.52E-2</v>
      </c>
      <c r="H6" s="30">
        <f>옵션!$B$13</f>
        <v>70</v>
      </c>
      <c r="I6" s="30">
        <f>SUM(AA5:AA5)</f>
        <v>3.5999999999999997E-2</v>
      </c>
      <c r="J6" s="30"/>
      <c r="K6" s="29"/>
      <c r="L6" s="30"/>
      <c r="M6" s="30"/>
      <c r="N6" s="30"/>
      <c r="O6" s="30" t="str">
        <f>IF(I6*M6=0, "", I6*M6*(N6/100))</f>
        <v/>
      </c>
      <c r="P6" s="32"/>
      <c r="Q6" s="32">
        <f>TRUNC(P6*M6*N6/100)</f>
        <v>0</v>
      </c>
      <c r="R6" s="32"/>
      <c r="S6" s="40"/>
      <c r="T6" s="40"/>
      <c r="Z6" s="24" t="s">
        <v>397</v>
      </c>
      <c r="AA6" s="24">
        <f>SUM(AA5:AA5)</f>
        <v>3.5999999999999997E-2</v>
      </c>
    </row>
    <row r="7" spans="1:27" ht="21.95" customHeight="1">
      <c r="B7" s="23" t="s">
        <v>400</v>
      </c>
      <c r="D7" s="111" t="s">
        <v>401</v>
      </c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3"/>
    </row>
    <row r="8" spans="1:27" ht="21.95" customHeight="1">
      <c r="B8" s="23" t="s">
        <v>395</v>
      </c>
      <c r="C8" s="23" t="s">
        <v>257</v>
      </c>
      <c r="D8" s="29" t="s">
        <v>258</v>
      </c>
      <c r="E8" s="29" t="s">
        <v>259</v>
      </c>
      <c r="F8" s="30" t="s">
        <v>202</v>
      </c>
      <c r="G8" s="30">
        <v>1</v>
      </c>
      <c r="H8" s="30">
        <f>IF(I8&lt;&gt;0, G8-I8, "")</f>
        <v>0</v>
      </c>
      <c r="I8" s="30">
        <v>1</v>
      </c>
      <c r="J8" s="30"/>
      <c r="K8" s="29" t="s">
        <v>390</v>
      </c>
      <c r="L8" s="30" t="s">
        <v>338</v>
      </c>
      <c r="M8" s="30">
        <v>3.5999999999999997E-2</v>
      </c>
      <c r="N8" s="30">
        <v>100</v>
      </c>
      <c r="O8" s="30">
        <f>IF(I8*M8=0, "", I8*M8*(N8/100))</f>
        <v>3.5999999999999997E-2</v>
      </c>
      <c r="P8" s="32"/>
      <c r="Q8" s="32">
        <f>TRUNC(P8*M8*N8/100)</f>
        <v>0</v>
      </c>
      <c r="R8" s="32"/>
      <c r="S8" s="40" t="s">
        <v>396</v>
      </c>
      <c r="T8" s="40"/>
      <c r="AA8" s="24">
        <f>O8</f>
        <v>3.5999999999999997E-2</v>
      </c>
    </row>
    <row r="9" spans="1:27" ht="21.95" customHeight="1">
      <c r="B9" s="23" t="s">
        <v>395</v>
      </c>
      <c r="C9" s="23" t="s">
        <v>336</v>
      </c>
      <c r="D9" s="29" t="s">
        <v>337</v>
      </c>
      <c r="E9" s="29" t="s">
        <v>338</v>
      </c>
      <c r="F9" s="30" t="s">
        <v>339</v>
      </c>
      <c r="G9" s="30">
        <f>IF(H9*I9/100 &lt;1, TRUNC(H9*I9/100, 옵션!$E$13), TRUNC(H9*I9/100, 옵션!$E$13))</f>
        <v>2.52E-2</v>
      </c>
      <c r="H9" s="30">
        <f>옵션!$B$13</f>
        <v>70</v>
      </c>
      <c r="I9" s="30">
        <f>SUM(AA8:AA8)</f>
        <v>3.5999999999999997E-2</v>
      </c>
      <c r="J9" s="30"/>
      <c r="K9" s="29"/>
      <c r="L9" s="30"/>
      <c r="M9" s="30"/>
      <c r="N9" s="30"/>
      <c r="O9" s="30" t="str">
        <f>IF(I9*M9=0, "", I9*M9*(N9/100))</f>
        <v/>
      </c>
      <c r="P9" s="32"/>
      <c r="Q9" s="32">
        <f>TRUNC(P9*M9*N9/100)</f>
        <v>0</v>
      </c>
      <c r="R9" s="32"/>
      <c r="S9" s="40"/>
      <c r="T9" s="40"/>
      <c r="Z9" s="24" t="s">
        <v>397</v>
      </c>
      <c r="AA9" s="24">
        <f>SUM(AA8:AA8)</f>
        <v>3.5999999999999997E-2</v>
      </c>
    </row>
    <row r="10" spans="1:27" ht="21.95" customHeight="1">
      <c r="B10" s="23" t="s">
        <v>400</v>
      </c>
      <c r="D10" s="111" t="s">
        <v>402</v>
      </c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3"/>
    </row>
    <row r="11" spans="1:27" ht="21.95" customHeight="1">
      <c r="B11" s="23" t="s">
        <v>395</v>
      </c>
      <c r="C11" s="23" t="s">
        <v>257</v>
      </c>
      <c r="D11" s="29" t="s">
        <v>258</v>
      </c>
      <c r="E11" s="29" t="s">
        <v>259</v>
      </c>
      <c r="F11" s="30" t="s">
        <v>202</v>
      </c>
      <c r="G11" s="30">
        <v>1</v>
      </c>
      <c r="H11" s="30">
        <f>IF(I11&lt;&gt;0, G11-I11, "")</f>
        <v>0</v>
      </c>
      <c r="I11" s="30">
        <v>1</v>
      </c>
      <c r="J11" s="30"/>
      <c r="K11" s="29" t="s">
        <v>390</v>
      </c>
      <c r="L11" s="30" t="s">
        <v>338</v>
      </c>
      <c r="M11" s="30">
        <v>3.5999999999999997E-2</v>
      </c>
      <c r="N11" s="30">
        <v>100</v>
      </c>
      <c r="O11" s="30">
        <f>IF(I11*M11=0, "", I11*M11*(N11/100))</f>
        <v>3.5999999999999997E-2</v>
      </c>
      <c r="P11" s="32"/>
      <c r="Q11" s="32">
        <f>TRUNC(P11*M11*N11/100)</f>
        <v>0</v>
      </c>
      <c r="R11" s="32"/>
      <c r="S11" s="40" t="s">
        <v>396</v>
      </c>
      <c r="T11" s="40"/>
      <c r="AA11" s="24">
        <f>O11</f>
        <v>3.5999999999999997E-2</v>
      </c>
    </row>
    <row r="12" spans="1:27" ht="21.95" customHeight="1">
      <c r="B12" s="23" t="s">
        <v>395</v>
      </c>
      <c r="C12" s="23" t="s">
        <v>336</v>
      </c>
      <c r="D12" s="29" t="s">
        <v>337</v>
      </c>
      <c r="E12" s="29" t="s">
        <v>338</v>
      </c>
      <c r="F12" s="30" t="s">
        <v>339</v>
      </c>
      <c r="G12" s="30">
        <f>IF(H12*I12/100 &lt;1, TRUNC(H12*I12/100, 옵션!$E$13), TRUNC(H12*I12/100, 옵션!$E$13))</f>
        <v>2.52E-2</v>
      </c>
      <c r="H12" s="30">
        <f>옵션!$B$13</f>
        <v>70</v>
      </c>
      <c r="I12" s="30">
        <f>SUM(AA11:AA11)</f>
        <v>3.5999999999999997E-2</v>
      </c>
      <c r="J12" s="30"/>
      <c r="K12" s="29"/>
      <c r="L12" s="30"/>
      <c r="M12" s="30"/>
      <c r="N12" s="30"/>
      <c r="O12" s="30" t="str">
        <f>IF(I12*M12=0, "", I12*M12*(N12/100))</f>
        <v/>
      </c>
      <c r="P12" s="32"/>
      <c r="Q12" s="32">
        <f>TRUNC(P12*M12*N12/100)</f>
        <v>0</v>
      </c>
      <c r="R12" s="32"/>
      <c r="S12" s="40"/>
      <c r="T12" s="40"/>
      <c r="Z12" s="24" t="s">
        <v>397</v>
      </c>
      <c r="AA12" s="24">
        <f>SUM(AA11:AA11)</f>
        <v>3.5999999999999997E-2</v>
      </c>
    </row>
    <row r="13" spans="1:27" ht="21.95" customHeight="1">
      <c r="B13" s="23" t="s">
        <v>404</v>
      </c>
      <c r="D13" s="111" t="s">
        <v>403</v>
      </c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3"/>
    </row>
    <row r="14" spans="1:27" ht="21.95" customHeight="1">
      <c r="B14" s="23" t="s">
        <v>395</v>
      </c>
      <c r="C14" s="23" t="s">
        <v>257</v>
      </c>
      <c r="D14" s="29" t="s">
        <v>258</v>
      </c>
      <c r="E14" s="29" t="s">
        <v>259</v>
      </c>
      <c r="F14" s="30" t="s">
        <v>202</v>
      </c>
      <c r="G14" s="30">
        <v>1</v>
      </c>
      <c r="H14" s="30">
        <f>IF(I14&lt;&gt;0, G14-I14, "")</f>
        <v>0</v>
      </c>
      <c r="I14" s="30">
        <v>1</v>
      </c>
      <c r="J14" s="30"/>
      <c r="K14" s="29" t="s">
        <v>390</v>
      </c>
      <c r="L14" s="30" t="s">
        <v>338</v>
      </c>
      <c r="M14" s="30">
        <v>3.5999999999999997E-2</v>
      </c>
      <c r="N14" s="30">
        <v>100</v>
      </c>
      <c r="O14" s="30">
        <f>IF(I14*M14=0, "", I14*M14*(N14/100))</f>
        <v>3.5999999999999997E-2</v>
      </c>
      <c r="P14" s="32"/>
      <c r="Q14" s="32">
        <f>TRUNC(P14*M14*N14/100)</f>
        <v>0</v>
      </c>
      <c r="R14" s="32"/>
      <c r="S14" s="40" t="s">
        <v>396</v>
      </c>
      <c r="T14" s="40"/>
      <c r="AA14" s="24">
        <f>O14</f>
        <v>3.5999999999999997E-2</v>
      </c>
    </row>
    <row r="15" spans="1:27" ht="21.95" customHeight="1">
      <c r="B15" s="23" t="s">
        <v>395</v>
      </c>
      <c r="C15" s="23" t="s">
        <v>336</v>
      </c>
      <c r="D15" s="29" t="s">
        <v>337</v>
      </c>
      <c r="E15" s="29" t="s">
        <v>338</v>
      </c>
      <c r="F15" s="30" t="s">
        <v>339</v>
      </c>
      <c r="G15" s="30">
        <f>IF(H15*I15/100 &lt;1, TRUNC(H15*I15/100, 옵션!$E$13), TRUNC(H15*I15/100, 옵션!$E$13))</f>
        <v>2.52E-2</v>
      </c>
      <c r="H15" s="30">
        <f>옵션!$B$13</f>
        <v>70</v>
      </c>
      <c r="I15" s="30">
        <f>SUM(AA14:AA14)</f>
        <v>3.5999999999999997E-2</v>
      </c>
      <c r="J15" s="30"/>
      <c r="K15" s="29"/>
      <c r="L15" s="30"/>
      <c r="M15" s="30"/>
      <c r="N15" s="30"/>
      <c r="O15" s="30" t="str">
        <f>IF(I15*M15=0, "", I15*M15*(N15/100))</f>
        <v/>
      </c>
      <c r="P15" s="32"/>
      <c r="Q15" s="32">
        <f>TRUNC(P15*M15*N15/100)</f>
        <v>0</v>
      </c>
      <c r="R15" s="32"/>
      <c r="S15" s="40"/>
      <c r="T15" s="40"/>
      <c r="Z15" s="24" t="s">
        <v>397</v>
      </c>
      <c r="AA15" s="24">
        <f>SUM(AA14:AA14)</f>
        <v>3.5999999999999997E-2</v>
      </c>
    </row>
    <row r="16" spans="1:27" ht="21.95" customHeight="1">
      <c r="B16" s="23" t="s">
        <v>400</v>
      </c>
      <c r="D16" s="111" t="s">
        <v>405</v>
      </c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3"/>
    </row>
    <row r="17" spans="2:27" ht="21.95" customHeight="1">
      <c r="B17" s="23" t="s">
        <v>395</v>
      </c>
      <c r="C17" s="23" t="s">
        <v>333</v>
      </c>
      <c r="D17" s="29" t="s">
        <v>334</v>
      </c>
      <c r="E17" s="29" t="s">
        <v>335</v>
      </c>
      <c r="F17" s="30" t="s">
        <v>301</v>
      </c>
      <c r="G17" s="30">
        <v>2</v>
      </c>
      <c r="H17" s="30">
        <f>IF(I17&lt;&gt;0, G17-I17, "")</f>
        <v>0</v>
      </c>
      <c r="I17" s="30">
        <v>2</v>
      </c>
      <c r="J17" s="30"/>
      <c r="K17" s="29" t="s">
        <v>390</v>
      </c>
      <c r="L17" s="30" t="s">
        <v>338</v>
      </c>
      <c r="M17" s="30">
        <v>0.33800000000000002</v>
      </c>
      <c r="N17" s="30">
        <v>50</v>
      </c>
      <c r="O17" s="30">
        <f>IF(I17*M17=0, "", I17*M17*(N17/100))</f>
        <v>0.33800000000000002</v>
      </c>
      <c r="P17" s="32"/>
      <c r="Q17" s="32">
        <f>TRUNC(P17*M17*N17/100)</f>
        <v>0</v>
      </c>
      <c r="R17" s="32"/>
      <c r="S17" s="40" t="s">
        <v>398</v>
      </c>
      <c r="T17" s="40"/>
      <c r="AA17" s="24">
        <f>O17</f>
        <v>0.33800000000000002</v>
      </c>
    </row>
    <row r="18" spans="2:27" ht="21.95" customHeight="1">
      <c r="B18" s="23" t="s">
        <v>395</v>
      </c>
      <c r="C18" s="23" t="s">
        <v>303</v>
      </c>
      <c r="D18" s="29" t="s">
        <v>304</v>
      </c>
      <c r="E18" s="29" t="s">
        <v>305</v>
      </c>
      <c r="F18" s="30" t="s">
        <v>301</v>
      </c>
      <c r="G18" s="30">
        <v>4</v>
      </c>
      <c r="H18" s="30">
        <f>IF(I18&lt;&gt;0, G18-I18, "")</f>
        <v>0</v>
      </c>
      <c r="I18" s="30">
        <v>4</v>
      </c>
      <c r="J18" s="30"/>
      <c r="K18" s="29" t="s">
        <v>390</v>
      </c>
      <c r="L18" s="30" t="s">
        <v>338</v>
      </c>
      <c r="M18" s="30">
        <v>0.13300000000000001</v>
      </c>
      <c r="N18" s="30">
        <v>100</v>
      </c>
      <c r="O18" s="30">
        <f>IF(I18*M18=0, "", I18*M18*(N18/100))</f>
        <v>0.53200000000000003</v>
      </c>
      <c r="P18" s="32"/>
      <c r="Q18" s="32">
        <f>TRUNC(P18*M18*N18/100)</f>
        <v>0</v>
      </c>
      <c r="R18" s="32"/>
      <c r="S18" s="40" t="s">
        <v>398</v>
      </c>
      <c r="T18" s="40"/>
      <c r="AA18" s="24">
        <f>O18</f>
        <v>0.53200000000000003</v>
      </c>
    </row>
    <row r="19" spans="2:27" ht="21.95" customHeight="1">
      <c r="B19" s="23" t="s">
        <v>395</v>
      </c>
      <c r="C19" s="23" t="s">
        <v>336</v>
      </c>
      <c r="D19" s="29" t="s">
        <v>337</v>
      </c>
      <c r="E19" s="29" t="s">
        <v>338</v>
      </c>
      <c r="F19" s="30" t="s">
        <v>339</v>
      </c>
      <c r="G19" s="30">
        <f>IF(H19*I19/100 &lt;1, TRUNC(H19*I19/100, 옵션!$E$13), TRUNC(H19*I19/100, 옵션!$E$13))</f>
        <v>0.60899999999999999</v>
      </c>
      <c r="H19" s="30">
        <f>옵션!$B$13</f>
        <v>70</v>
      </c>
      <c r="I19" s="30">
        <f>SUM(AA17:AA18)</f>
        <v>0.87000000000000011</v>
      </c>
      <c r="J19" s="30"/>
      <c r="K19" s="29"/>
      <c r="L19" s="30"/>
      <c r="M19" s="30"/>
      <c r="N19" s="30"/>
      <c r="O19" s="30" t="str">
        <f>IF(I19*M19=0, "", I19*M19*(N19/100))</f>
        <v/>
      </c>
      <c r="P19" s="32"/>
      <c r="Q19" s="32">
        <f>TRUNC(P19*M19*N19/100)</f>
        <v>0</v>
      </c>
      <c r="R19" s="32"/>
      <c r="S19" s="40"/>
      <c r="T19" s="40"/>
      <c r="Z19" s="24" t="s">
        <v>397</v>
      </c>
      <c r="AA19" s="24">
        <f>SUM(AA17:AA18)</f>
        <v>0.87000000000000011</v>
      </c>
    </row>
    <row r="20" spans="2:27" ht="21.95" customHeight="1">
      <c r="B20" s="23" t="s">
        <v>404</v>
      </c>
      <c r="D20" s="111" t="s">
        <v>406</v>
      </c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3"/>
    </row>
    <row r="21" spans="2:27" ht="21.95" customHeight="1">
      <c r="B21" s="23" t="s">
        <v>395</v>
      </c>
      <c r="C21" s="23" t="s">
        <v>333</v>
      </c>
      <c r="D21" s="29" t="s">
        <v>334</v>
      </c>
      <c r="E21" s="29" t="s">
        <v>335</v>
      </c>
      <c r="F21" s="30" t="s">
        <v>301</v>
      </c>
      <c r="G21" s="30">
        <v>2</v>
      </c>
      <c r="H21" s="30">
        <f>IF(I21&lt;&gt;0, G21-I21, "")</f>
        <v>0</v>
      </c>
      <c r="I21" s="30">
        <v>2</v>
      </c>
      <c r="J21" s="30"/>
      <c r="K21" s="29" t="s">
        <v>390</v>
      </c>
      <c r="L21" s="30" t="s">
        <v>338</v>
      </c>
      <c r="M21" s="30">
        <v>0.33800000000000002</v>
      </c>
      <c r="N21" s="30">
        <v>50</v>
      </c>
      <c r="O21" s="30">
        <f>IF(I21*M21=0, "", I21*M21*(N21/100))</f>
        <v>0.33800000000000002</v>
      </c>
      <c r="P21" s="32"/>
      <c r="Q21" s="32">
        <f>TRUNC(P21*M21*N21/100)</f>
        <v>0</v>
      </c>
      <c r="R21" s="32"/>
      <c r="S21" s="40" t="s">
        <v>398</v>
      </c>
      <c r="T21" s="40"/>
      <c r="AA21" s="24">
        <f>O21</f>
        <v>0.33800000000000002</v>
      </c>
    </row>
    <row r="22" spans="2:27" ht="21.95" customHeight="1">
      <c r="B22" s="23" t="s">
        <v>395</v>
      </c>
      <c r="C22" s="23" t="s">
        <v>303</v>
      </c>
      <c r="D22" s="29" t="s">
        <v>304</v>
      </c>
      <c r="E22" s="29" t="s">
        <v>305</v>
      </c>
      <c r="F22" s="30" t="s">
        <v>301</v>
      </c>
      <c r="G22" s="30">
        <v>6</v>
      </c>
      <c r="H22" s="30">
        <f>IF(I22&lt;&gt;0, G22-I22, "")</f>
        <v>0</v>
      </c>
      <c r="I22" s="30">
        <v>6</v>
      </c>
      <c r="J22" s="30"/>
      <c r="K22" s="29" t="s">
        <v>390</v>
      </c>
      <c r="L22" s="30" t="s">
        <v>338</v>
      </c>
      <c r="M22" s="30">
        <v>0.13300000000000001</v>
      </c>
      <c r="N22" s="30">
        <v>100</v>
      </c>
      <c r="O22" s="30">
        <f>IF(I22*M22=0, "", I22*M22*(N22/100))</f>
        <v>0.79800000000000004</v>
      </c>
      <c r="P22" s="32"/>
      <c r="Q22" s="32">
        <f>TRUNC(P22*M22*N22/100)</f>
        <v>0</v>
      </c>
      <c r="R22" s="32"/>
      <c r="S22" s="40" t="s">
        <v>398</v>
      </c>
      <c r="T22" s="40"/>
      <c r="AA22" s="24">
        <f>O22</f>
        <v>0.79800000000000004</v>
      </c>
    </row>
    <row r="23" spans="2:27" ht="21.95" customHeight="1">
      <c r="B23" s="23" t="s">
        <v>395</v>
      </c>
      <c r="C23" s="23" t="s">
        <v>336</v>
      </c>
      <c r="D23" s="29" t="s">
        <v>337</v>
      </c>
      <c r="E23" s="29" t="s">
        <v>338</v>
      </c>
      <c r="F23" s="30" t="s">
        <v>339</v>
      </c>
      <c r="G23" s="30">
        <f>IF(H23*I23/100 &lt;1, TRUNC(H23*I23/100, 옵션!$E$13), TRUNC(H23*I23/100, 옵션!$E$13))</f>
        <v>0.79520000000000002</v>
      </c>
      <c r="H23" s="30">
        <f>옵션!$B$13</f>
        <v>70</v>
      </c>
      <c r="I23" s="30">
        <f>SUM(AA21:AA22)</f>
        <v>1.1360000000000001</v>
      </c>
      <c r="J23" s="30"/>
      <c r="K23" s="29"/>
      <c r="L23" s="30"/>
      <c r="M23" s="30"/>
      <c r="N23" s="30"/>
      <c r="O23" s="30" t="str">
        <f>IF(I23*M23=0, "", I23*M23*(N23/100))</f>
        <v/>
      </c>
      <c r="P23" s="32"/>
      <c r="Q23" s="32">
        <f>TRUNC(P23*M23*N23/100)</f>
        <v>0</v>
      </c>
      <c r="R23" s="32"/>
      <c r="S23" s="40"/>
      <c r="T23" s="40"/>
      <c r="Z23" s="24" t="s">
        <v>397</v>
      </c>
      <c r="AA23" s="24">
        <f>SUM(AA21:AA22)</f>
        <v>1.1360000000000001</v>
      </c>
    </row>
    <row r="24" spans="2:27" ht="21.95" customHeight="1">
      <c r="B24" s="23" t="s">
        <v>404</v>
      </c>
      <c r="D24" s="111" t="s">
        <v>407</v>
      </c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3"/>
    </row>
    <row r="25" spans="2:27" ht="21.95" customHeight="1">
      <c r="B25" s="23" t="s">
        <v>395</v>
      </c>
      <c r="C25" s="23" t="s">
        <v>303</v>
      </c>
      <c r="D25" s="29" t="s">
        <v>304</v>
      </c>
      <c r="E25" s="29" t="s">
        <v>305</v>
      </c>
      <c r="F25" s="30" t="s">
        <v>301</v>
      </c>
      <c r="G25" s="30">
        <v>2</v>
      </c>
      <c r="H25" s="30">
        <f>IF(I25&lt;&gt;0, G25-I25, "")</f>
        <v>0</v>
      </c>
      <c r="I25" s="30">
        <v>2</v>
      </c>
      <c r="J25" s="30"/>
      <c r="K25" s="29" t="s">
        <v>390</v>
      </c>
      <c r="L25" s="30" t="s">
        <v>338</v>
      </c>
      <c r="M25" s="30">
        <v>0.13300000000000001</v>
      </c>
      <c r="N25" s="30">
        <v>100</v>
      </c>
      <c r="O25" s="30">
        <f>IF(I25*M25=0, "", I25*M25*(N25/100))</f>
        <v>0.26600000000000001</v>
      </c>
      <c r="P25" s="32"/>
      <c r="Q25" s="32">
        <f>TRUNC(P25*M25*N25/100)</f>
        <v>0</v>
      </c>
      <c r="R25" s="32"/>
      <c r="S25" s="40" t="s">
        <v>398</v>
      </c>
      <c r="T25" s="40"/>
      <c r="AA25" s="24">
        <f>O25</f>
        <v>0.26600000000000001</v>
      </c>
    </row>
    <row r="26" spans="2:27" ht="21.95" customHeight="1">
      <c r="B26" s="23" t="s">
        <v>395</v>
      </c>
      <c r="C26" s="23" t="s">
        <v>336</v>
      </c>
      <c r="D26" s="29" t="s">
        <v>337</v>
      </c>
      <c r="E26" s="29" t="s">
        <v>338</v>
      </c>
      <c r="F26" s="30" t="s">
        <v>339</v>
      </c>
      <c r="G26" s="30">
        <f>IF(H26*I26/100 &lt;1, TRUNC(H26*I26/100, 옵션!$E$13), TRUNC(H26*I26/100, 옵션!$E$13))</f>
        <v>0.1862</v>
      </c>
      <c r="H26" s="30">
        <f>옵션!$B$13</f>
        <v>70</v>
      </c>
      <c r="I26" s="30">
        <f>SUM(AA25:AA25)</f>
        <v>0.26600000000000001</v>
      </c>
      <c r="J26" s="30"/>
      <c r="K26" s="29"/>
      <c r="L26" s="30"/>
      <c r="M26" s="30"/>
      <c r="N26" s="30"/>
      <c r="O26" s="30" t="str">
        <f>IF(I26*M26=0, "", I26*M26*(N26/100))</f>
        <v/>
      </c>
      <c r="P26" s="32"/>
      <c r="Q26" s="32">
        <f>TRUNC(P26*M26*N26/100)</f>
        <v>0</v>
      </c>
      <c r="R26" s="32"/>
      <c r="S26" s="40"/>
      <c r="T26" s="40"/>
      <c r="Z26" s="24" t="s">
        <v>397</v>
      </c>
      <c r="AA26" s="24">
        <f>SUM(AA25:AA25)</f>
        <v>0.26600000000000001</v>
      </c>
    </row>
    <row r="27" spans="2:27" ht="21.95" customHeight="1">
      <c r="D27" s="29"/>
      <c r="E27" s="29"/>
      <c r="F27" s="30"/>
      <c r="G27" s="30"/>
      <c r="H27" s="30"/>
      <c r="I27" s="30"/>
      <c r="J27" s="30"/>
      <c r="K27" s="29"/>
      <c r="L27" s="30"/>
      <c r="M27" s="30"/>
      <c r="N27" s="30"/>
      <c r="O27" s="30"/>
      <c r="P27" s="32"/>
      <c r="Q27" s="32"/>
      <c r="R27" s="32"/>
      <c r="S27" s="40"/>
      <c r="T27" s="40"/>
    </row>
    <row r="28" spans="2:27" ht="21.95" customHeight="1">
      <c r="D28" s="29"/>
      <c r="E28" s="29"/>
      <c r="F28" s="30"/>
      <c r="G28" s="30"/>
      <c r="H28" s="30"/>
      <c r="I28" s="30"/>
      <c r="J28" s="30"/>
      <c r="K28" s="29"/>
      <c r="L28" s="30"/>
      <c r="M28" s="30"/>
      <c r="N28" s="30"/>
      <c r="O28" s="30"/>
      <c r="P28" s="32"/>
      <c r="Q28" s="32"/>
      <c r="R28" s="32"/>
      <c r="S28" s="40"/>
      <c r="T28" s="40"/>
    </row>
    <row r="29" spans="2:27" ht="21.95" customHeight="1">
      <c r="D29" s="29"/>
      <c r="E29" s="29"/>
      <c r="F29" s="30"/>
      <c r="G29" s="30"/>
      <c r="H29" s="30"/>
      <c r="I29" s="30"/>
      <c r="J29" s="30"/>
      <c r="K29" s="29"/>
      <c r="L29" s="30"/>
      <c r="M29" s="30"/>
      <c r="N29" s="30"/>
      <c r="O29" s="30"/>
      <c r="P29" s="32"/>
      <c r="Q29" s="32"/>
      <c r="R29" s="32"/>
      <c r="S29" s="40"/>
      <c r="T29" s="40"/>
    </row>
  </sheetData>
  <mergeCells count="20">
    <mergeCell ref="D20:T20"/>
    <mergeCell ref="D24:T24"/>
    <mergeCell ref="D4:T4"/>
    <mergeCell ref="D7:T7"/>
    <mergeCell ref="D10:T10"/>
    <mergeCell ref="D13:T13"/>
    <mergeCell ref="D16:T16"/>
    <mergeCell ref="D1:O1"/>
    <mergeCell ref="S2:S3"/>
    <mergeCell ref="K2:K3"/>
    <mergeCell ref="P2:R2"/>
    <mergeCell ref="T2:T3"/>
    <mergeCell ref="L2:O2"/>
    <mergeCell ref="G2:J2"/>
    <mergeCell ref="A2:A3"/>
    <mergeCell ref="B2:B3"/>
    <mergeCell ref="E2:E3"/>
    <mergeCell ref="F2:F3"/>
    <mergeCell ref="C2:C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M55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6.6640625" style="45" hidden="1" customWidth="1"/>
    <col min="2" max="2" width="8.5546875" style="46" hidden="1" customWidth="1"/>
    <col min="3" max="3" width="16.77734375" style="54" customWidth="1"/>
    <col min="4" max="4" width="24.33203125" style="54" customWidth="1"/>
    <col min="5" max="5" width="25.33203125" style="54" customWidth="1"/>
    <col min="6" max="6" width="4.77734375" style="33" customWidth="1"/>
    <col min="7" max="7" width="11.21875" style="55" customWidth="1"/>
    <col min="8" max="8" width="13.88671875" style="47" customWidth="1"/>
    <col min="9" max="9" width="11.6640625" style="47" customWidth="1"/>
    <col min="10" max="10" width="10" style="47" customWidth="1"/>
    <col min="11" max="11" width="7" style="47" customWidth="1"/>
    <col min="12" max="12" width="14.6640625" style="47" customWidth="1"/>
    <col min="13" max="13" width="12.33203125" style="48" customWidth="1"/>
    <col min="14" max="16384" width="8.88671875" style="48"/>
  </cols>
  <sheetData>
    <row r="1" spans="1:13" ht="21.6" customHeight="1">
      <c r="B1" s="46" t="s">
        <v>392</v>
      </c>
      <c r="C1" s="124" t="s">
        <v>343</v>
      </c>
      <c r="D1" s="124"/>
      <c r="E1" s="124"/>
      <c r="F1" s="124"/>
      <c r="G1" s="124"/>
      <c r="H1" s="124"/>
      <c r="K1" s="128"/>
      <c r="L1" s="128"/>
    </row>
    <row r="2" spans="1:13" s="50" customFormat="1" ht="21.6" customHeight="1">
      <c r="A2" s="44" t="s">
        <v>85</v>
      </c>
      <c r="B2" s="49" t="s">
        <v>87</v>
      </c>
      <c r="C2" s="107" t="s">
        <v>108</v>
      </c>
      <c r="D2" s="107" t="s">
        <v>109</v>
      </c>
      <c r="E2" s="107" t="s">
        <v>110</v>
      </c>
      <c r="F2" s="109" t="s">
        <v>88</v>
      </c>
      <c r="G2" s="109" t="s">
        <v>74</v>
      </c>
      <c r="H2" s="110" t="s">
        <v>89</v>
      </c>
      <c r="I2" s="110" t="s">
        <v>90</v>
      </c>
      <c r="J2" s="110" t="s">
        <v>91</v>
      </c>
      <c r="K2" s="110" t="s">
        <v>151</v>
      </c>
      <c r="L2" s="110" t="s">
        <v>92</v>
      </c>
      <c r="M2" s="119" t="s">
        <v>93</v>
      </c>
    </row>
    <row r="3" spans="1:13" ht="21.6" customHeight="1">
      <c r="C3" s="125"/>
      <c r="D3" s="125"/>
      <c r="E3" s="125"/>
      <c r="F3" s="126"/>
      <c r="G3" s="127"/>
      <c r="H3" s="127"/>
      <c r="I3" s="127"/>
      <c r="J3" s="127"/>
      <c r="K3" s="127"/>
      <c r="L3" s="127"/>
      <c r="M3" s="127"/>
    </row>
    <row r="4" spans="1:13" ht="21.6" customHeight="1">
      <c r="B4" s="46" t="s">
        <v>344</v>
      </c>
      <c r="C4" s="92" t="s">
        <v>185</v>
      </c>
      <c r="D4" s="92" t="s">
        <v>186</v>
      </c>
      <c r="E4" s="92" t="s">
        <v>187</v>
      </c>
      <c r="F4" s="31" t="s">
        <v>188</v>
      </c>
      <c r="G4" s="52">
        <v>26</v>
      </c>
      <c r="H4" s="53">
        <f>ROUNDDOWN(단가조사!G4*옵션!$D$11, 0)</f>
        <v>3702</v>
      </c>
      <c r="I4" s="53"/>
      <c r="J4" s="53"/>
      <c r="K4" s="53"/>
      <c r="L4" s="53">
        <f t="shared" ref="L4:L51" si="0">SUM(H4,I4,J4)</f>
        <v>3702</v>
      </c>
      <c r="M4" s="51"/>
    </row>
    <row r="5" spans="1:13" ht="21.6" customHeight="1">
      <c r="B5" s="46" t="s">
        <v>345</v>
      </c>
      <c r="C5" s="92" t="s">
        <v>190</v>
      </c>
      <c r="D5" s="92" t="s">
        <v>191</v>
      </c>
      <c r="E5" s="92" t="s">
        <v>192</v>
      </c>
      <c r="F5" s="31" t="s">
        <v>188</v>
      </c>
      <c r="G5" s="52">
        <v>1026</v>
      </c>
      <c r="H5" s="53">
        <f>ROUNDDOWN(단가조사!G5*옵션!$D$11, 0)</f>
        <v>142</v>
      </c>
      <c r="I5" s="53"/>
      <c r="J5" s="53"/>
      <c r="K5" s="53"/>
      <c r="L5" s="53">
        <f t="shared" si="0"/>
        <v>142</v>
      </c>
      <c r="M5" s="51"/>
    </row>
    <row r="6" spans="1:13" ht="21.6" customHeight="1">
      <c r="B6" s="46" t="s">
        <v>346</v>
      </c>
      <c r="C6" s="92" t="s">
        <v>194</v>
      </c>
      <c r="D6" s="92" t="s">
        <v>191</v>
      </c>
      <c r="E6" s="92" t="s">
        <v>195</v>
      </c>
      <c r="F6" s="31" t="s">
        <v>188</v>
      </c>
      <c r="G6" s="52">
        <v>25</v>
      </c>
      <c r="H6" s="53">
        <f>ROUNDDOWN(단가조사!G6*옵션!$D$11, 0)</f>
        <v>218</v>
      </c>
      <c r="I6" s="53"/>
      <c r="J6" s="53"/>
      <c r="K6" s="53"/>
      <c r="L6" s="53">
        <f t="shared" si="0"/>
        <v>218</v>
      </c>
      <c r="M6" s="51"/>
    </row>
    <row r="7" spans="1:13" ht="21.6" customHeight="1">
      <c r="B7" s="46" t="s">
        <v>347</v>
      </c>
      <c r="C7" s="92" t="s">
        <v>196</v>
      </c>
      <c r="D7" s="92" t="s">
        <v>197</v>
      </c>
      <c r="E7" s="92" t="s">
        <v>198</v>
      </c>
      <c r="F7" s="31" t="s">
        <v>188</v>
      </c>
      <c r="G7" s="52">
        <v>44</v>
      </c>
      <c r="H7" s="53">
        <f>ROUNDDOWN(단가조사!G7*옵션!$D$11, 0)</f>
        <v>360</v>
      </c>
      <c r="I7" s="53"/>
      <c r="J7" s="53"/>
      <c r="K7" s="53"/>
      <c r="L7" s="53">
        <f t="shared" si="0"/>
        <v>360</v>
      </c>
      <c r="M7" s="51"/>
    </row>
    <row r="8" spans="1:13" ht="21.6" customHeight="1">
      <c r="B8" s="46" t="s">
        <v>348</v>
      </c>
      <c r="C8" s="92" t="s">
        <v>200</v>
      </c>
      <c r="D8" s="92" t="s">
        <v>197</v>
      </c>
      <c r="E8" s="92" t="s">
        <v>201</v>
      </c>
      <c r="F8" s="31" t="s">
        <v>202</v>
      </c>
      <c r="G8" s="52">
        <v>20</v>
      </c>
      <c r="H8" s="53">
        <f>ROUNDDOWN(단가조사!G8*옵션!$D$11, 0)</f>
        <v>229</v>
      </c>
      <c r="I8" s="53"/>
      <c r="J8" s="53"/>
      <c r="K8" s="53"/>
      <c r="L8" s="53">
        <f t="shared" si="0"/>
        <v>229</v>
      </c>
      <c r="M8" s="51"/>
    </row>
    <row r="9" spans="1:13" ht="21.6" customHeight="1">
      <c r="B9" s="46" t="s">
        <v>349</v>
      </c>
      <c r="C9" s="92" t="s">
        <v>203</v>
      </c>
      <c r="D9" s="92" t="s">
        <v>204</v>
      </c>
      <c r="E9" s="92" t="s">
        <v>205</v>
      </c>
      <c r="F9" s="31" t="s">
        <v>202</v>
      </c>
      <c r="G9" s="52">
        <v>29</v>
      </c>
      <c r="H9" s="53">
        <f>ROUNDDOWN(단가조사!G9*옵션!$D$11, 0)</f>
        <v>547</v>
      </c>
      <c r="I9" s="53"/>
      <c r="J9" s="53"/>
      <c r="K9" s="53"/>
      <c r="L9" s="53">
        <f t="shared" si="0"/>
        <v>547</v>
      </c>
      <c r="M9" s="51"/>
    </row>
    <row r="10" spans="1:13" ht="21.6" customHeight="1">
      <c r="B10" s="46" t="s">
        <v>350</v>
      </c>
      <c r="C10" s="92" t="s">
        <v>208</v>
      </c>
      <c r="D10" s="92" t="s">
        <v>209</v>
      </c>
      <c r="E10" s="92" t="s">
        <v>210</v>
      </c>
      <c r="F10" s="31" t="s">
        <v>202</v>
      </c>
      <c r="G10" s="52">
        <v>17</v>
      </c>
      <c r="H10" s="53">
        <f>ROUNDDOWN(단가조사!G10*옵션!$D$11, 0)</f>
        <v>730</v>
      </c>
      <c r="I10" s="53"/>
      <c r="J10" s="53"/>
      <c r="K10" s="53"/>
      <c r="L10" s="53">
        <f t="shared" si="0"/>
        <v>730</v>
      </c>
      <c r="M10" s="51"/>
    </row>
    <row r="11" spans="1:13" ht="21.6" customHeight="1">
      <c r="B11" s="46" t="s">
        <v>351</v>
      </c>
      <c r="C11" s="92" t="s">
        <v>211</v>
      </c>
      <c r="D11" s="92" t="s">
        <v>212</v>
      </c>
      <c r="E11" s="92" t="s">
        <v>213</v>
      </c>
      <c r="F11" s="31" t="s">
        <v>202</v>
      </c>
      <c r="G11" s="52">
        <v>36</v>
      </c>
      <c r="H11" s="53">
        <f>ROUNDDOWN(단가조사!G11*옵션!$D$11, 0)</f>
        <v>483</v>
      </c>
      <c r="I11" s="53"/>
      <c r="J11" s="53"/>
      <c r="K11" s="53"/>
      <c r="L11" s="53">
        <f t="shared" si="0"/>
        <v>483</v>
      </c>
      <c r="M11" s="51"/>
    </row>
    <row r="12" spans="1:13" ht="21.6" customHeight="1">
      <c r="B12" s="46" t="s">
        <v>352</v>
      </c>
      <c r="C12" s="92" t="s">
        <v>214</v>
      </c>
      <c r="D12" s="92" t="s">
        <v>212</v>
      </c>
      <c r="E12" s="92" t="s">
        <v>215</v>
      </c>
      <c r="F12" s="31" t="s">
        <v>202</v>
      </c>
      <c r="G12" s="52">
        <v>1</v>
      </c>
      <c r="H12" s="53">
        <f>ROUNDDOWN(단가조사!G12*옵션!$D$11, 0)</f>
        <v>605</v>
      </c>
      <c r="I12" s="53"/>
      <c r="J12" s="53"/>
      <c r="K12" s="53"/>
      <c r="L12" s="53">
        <f t="shared" si="0"/>
        <v>605</v>
      </c>
      <c r="M12" s="51"/>
    </row>
    <row r="13" spans="1:13" ht="21.6" customHeight="1">
      <c r="B13" s="46" t="s">
        <v>353</v>
      </c>
      <c r="C13" s="92" t="s">
        <v>216</v>
      </c>
      <c r="D13" s="92" t="s">
        <v>217</v>
      </c>
      <c r="E13" s="92" t="s">
        <v>218</v>
      </c>
      <c r="F13" s="31" t="s">
        <v>202</v>
      </c>
      <c r="G13" s="52">
        <v>29</v>
      </c>
      <c r="H13" s="53">
        <f>ROUNDDOWN(단가조사!G13*옵션!$D$11, 0)</f>
        <v>286</v>
      </c>
      <c r="I13" s="53"/>
      <c r="J13" s="53"/>
      <c r="K13" s="53"/>
      <c r="L13" s="53">
        <f t="shared" si="0"/>
        <v>286</v>
      </c>
      <c r="M13" s="51"/>
    </row>
    <row r="14" spans="1:13" ht="21.6" customHeight="1">
      <c r="B14" s="46" t="s">
        <v>354</v>
      </c>
      <c r="C14" s="92" t="s">
        <v>219</v>
      </c>
      <c r="D14" s="92" t="s">
        <v>217</v>
      </c>
      <c r="E14" s="92" t="s">
        <v>220</v>
      </c>
      <c r="F14" s="31" t="s">
        <v>202</v>
      </c>
      <c r="G14" s="52">
        <v>17</v>
      </c>
      <c r="H14" s="53">
        <f>ROUNDDOWN(단가조사!G14*옵션!$D$11, 0)</f>
        <v>286</v>
      </c>
      <c r="I14" s="53"/>
      <c r="J14" s="53"/>
      <c r="K14" s="53"/>
      <c r="L14" s="53">
        <f t="shared" si="0"/>
        <v>286</v>
      </c>
      <c r="M14" s="51"/>
    </row>
    <row r="15" spans="1:13" ht="21.6" customHeight="1">
      <c r="B15" s="46" t="s">
        <v>355</v>
      </c>
      <c r="C15" s="92" t="s">
        <v>221</v>
      </c>
      <c r="D15" s="92" t="s">
        <v>217</v>
      </c>
      <c r="E15" s="92" t="s">
        <v>222</v>
      </c>
      <c r="F15" s="31" t="s">
        <v>202</v>
      </c>
      <c r="G15" s="52">
        <v>29</v>
      </c>
      <c r="H15" s="53">
        <f>ROUNDDOWN(단가조사!G15*옵션!$D$11, 0)</f>
        <v>286</v>
      </c>
      <c r="I15" s="53"/>
      <c r="J15" s="53"/>
      <c r="K15" s="53"/>
      <c r="L15" s="53">
        <f t="shared" si="0"/>
        <v>286</v>
      </c>
      <c r="M15" s="51"/>
    </row>
    <row r="16" spans="1:13" ht="21.6" customHeight="1">
      <c r="B16" s="46" t="s">
        <v>356</v>
      </c>
      <c r="C16" s="92" t="s">
        <v>223</v>
      </c>
      <c r="D16" s="92" t="s">
        <v>224</v>
      </c>
      <c r="E16" s="92" t="s">
        <v>225</v>
      </c>
      <c r="F16" s="31" t="s">
        <v>188</v>
      </c>
      <c r="G16" s="52">
        <v>173</v>
      </c>
      <c r="H16" s="53">
        <f>ROUNDDOWN(단가조사!G16*옵션!$D$11, 0)</f>
        <v>2880</v>
      </c>
      <c r="I16" s="53"/>
      <c r="J16" s="53"/>
      <c r="K16" s="53"/>
      <c r="L16" s="53">
        <f t="shared" si="0"/>
        <v>2880</v>
      </c>
      <c r="M16" s="51"/>
    </row>
    <row r="17" spans="2:13" ht="21.6" customHeight="1">
      <c r="B17" s="46" t="s">
        <v>357</v>
      </c>
      <c r="C17" s="92" t="s">
        <v>228</v>
      </c>
      <c r="D17" s="92" t="s">
        <v>224</v>
      </c>
      <c r="E17" s="92" t="s">
        <v>229</v>
      </c>
      <c r="F17" s="31" t="s">
        <v>188</v>
      </c>
      <c r="G17" s="52">
        <v>173</v>
      </c>
      <c r="H17" s="53">
        <f>ROUNDDOWN(단가조사!G17*옵션!$D$11, 0)</f>
        <v>1144</v>
      </c>
      <c r="I17" s="53"/>
      <c r="J17" s="53"/>
      <c r="K17" s="53"/>
      <c r="L17" s="53">
        <f t="shared" si="0"/>
        <v>1144</v>
      </c>
      <c r="M17" s="51"/>
    </row>
    <row r="18" spans="2:13" ht="21.6" customHeight="1">
      <c r="B18" s="46" t="s">
        <v>358</v>
      </c>
      <c r="C18" s="92" t="s">
        <v>230</v>
      </c>
      <c r="D18" s="92" t="s">
        <v>224</v>
      </c>
      <c r="E18" s="92" t="s">
        <v>231</v>
      </c>
      <c r="F18" s="31" t="s">
        <v>202</v>
      </c>
      <c r="G18" s="52">
        <v>115</v>
      </c>
      <c r="H18" s="53">
        <f>ROUNDDOWN(단가조사!G18*옵션!$D$11, 0)</f>
        <v>410</v>
      </c>
      <c r="I18" s="53"/>
      <c r="J18" s="53"/>
      <c r="K18" s="53"/>
      <c r="L18" s="53">
        <f t="shared" si="0"/>
        <v>410</v>
      </c>
      <c r="M18" s="51"/>
    </row>
    <row r="19" spans="2:13" ht="21.6" customHeight="1">
      <c r="B19" s="46" t="s">
        <v>359</v>
      </c>
      <c r="C19" s="92" t="s">
        <v>232</v>
      </c>
      <c r="D19" s="92" t="s">
        <v>224</v>
      </c>
      <c r="E19" s="92" t="s">
        <v>233</v>
      </c>
      <c r="F19" s="31" t="s">
        <v>202</v>
      </c>
      <c r="G19" s="52">
        <v>55</v>
      </c>
      <c r="H19" s="53">
        <f>ROUNDDOWN(단가조사!G19*옵션!$D$11, 0)</f>
        <v>882</v>
      </c>
      <c r="I19" s="53"/>
      <c r="J19" s="53"/>
      <c r="K19" s="53"/>
      <c r="L19" s="53">
        <f t="shared" si="0"/>
        <v>882</v>
      </c>
      <c r="M19" s="51"/>
    </row>
    <row r="20" spans="2:13" ht="21.6" customHeight="1">
      <c r="B20" s="46" t="s">
        <v>360</v>
      </c>
      <c r="C20" s="92" t="s">
        <v>234</v>
      </c>
      <c r="D20" s="92" t="s">
        <v>224</v>
      </c>
      <c r="E20" s="92" t="s">
        <v>235</v>
      </c>
      <c r="F20" s="31" t="s">
        <v>202</v>
      </c>
      <c r="G20" s="52">
        <v>9</v>
      </c>
      <c r="H20" s="53">
        <f>ROUNDDOWN(단가조사!G20*옵션!$D$11, 0)</f>
        <v>485</v>
      </c>
      <c r="I20" s="53"/>
      <c r="J20" s="53"/>
      <c r="K20" s="53"/>
      <c r="L20" s="53">
        <f t="shared" si="0"/>
        <v>485</v>
      </c>
      <c r="M20" s="51"/>
    </row>
    <row r="21" spans="2:13" ht="21.6" customHeight="1">
      <c r="B21" s="46" t="s">
        <v>361</v>
      </c>
      <c r="C21" s="92" t="s">
        <v>236</v>
      </c>
      <c r="D21" s="92" t="s">
        <v>224</v>
      </c>
      <c r="E21" s="92" t="s">
        <v>237</v>
      </c>
      <c r="F21" s="31" t="s">
        <v>202</v>
      </c>
      <c r="G21" s="52">
        <v>6</v>
      </c>
      <c r="H21" s="53">
        <f>ROUNDDOWN(단가조사!G21*옵션!$D$11, 0)</f>
        <v>1910</v>
      </c>
      <c r="I21" s="53"/>
      <c r="J21" s="53"/>
      <c r="K21" s="53"/>
      <c r="L21" s="53">
        <f t="shared" si="0"/>
        <v>1910</v>
      </c>
      <c r="M21" s="51"/>
    </row>
    <row r="22" spans="2:13" ht="21.6" customHeight="1">
      <c r="B22" s="46" t="s">
        <v>362</v>
      </c>
      <c r="C22" s="92" t="s">
        <v>238</v>
      </c>
      <c r="D22" s="92" t="s">
        <v>224</v>
      </c>
      <c r="E22" s="92" t="s">
        <v>239</v>
      </c>
      <c r="F22" s="31" t="s">
        <v>202</v>
      </c>
      <c r="G22" s="52">
        <v>110</v>
      </c>
      <c r="H22" s="53">
        <f>ROUNDDOWN(단가조사!G22*옵션!$D$11, 0)</f>
        <v>514</v>
      </c>
      <c r="I22" s="53"/>
      <c r="J22" s="53"/>
      <c r="K22" s="53"/>
      <c r="L22" s="53">
        <f t="shared" si="0"/>
        <v>514</v>
      </c>
      <c r="M22" s="51"/>
    </row>
    <row r="23" spans="2:13" ht="21.6" customHeight="1">
      <c r="B23" s="46" t="s">
        <v>363</v>
      </c>
      <c r="C23" s="92" t="s">
        <v>242</v>
      </c>
      <c r="D23" s="92" t="s">
        <v>224</v>
      </c>
      <c r="E23" s="92" t="s">
        <v>243</v>
      </c>
      <c r="F23" s="31" t="s">
        <v>202</v>
      </c>
      <c r="G23" s="52">
        <v>7</v>
      </c>
      <c r="H23" s="53">
        <f>ROUNDDOWN(단가조사!G23*옵션!$D$11, 0)</f>
        <v>1358</v>
      </c>
      <c r="I23" s="53"/>
      <c r="J23" s="53"/>
      <c r="K23" s="53"/>
      <c r="L23" s="53">
        <f t="shared" si="0"/>
        <v>1358</v>
      </c>
      <c r="M23" s="51"/>
    </row>
    <row r="24" spans="2:13" ht="21.6" customHeight="1">
      <c r="B24" s="46" t="s">
        <v>364</v>
      </c>
      <c r="C24" s="92" t="s">
        <v>244</v>
      </c>
      <c r="D24" s="92" t="s">
        <v>224</v>
      </c>
      <c r="E24" s="92" t="s">
        <v>245</v>
      </c>
      <c r="F24" s="31" t="s">
        <v>202</v>
      </c>
      <c r="G24" s="52">
        <v>102</v>
      </c>
      <c r="H24" s="53">
        <f>ROUNDDOWN(단가조사!G24*옵션!$D$11, 0)</f>
        <v>407</v>
      </c>
      <c r="I24" s="53"/>
      <c r="J24" s="53"/>
      <c r="K24" s="53"/>
      <c r="L24" s="53">
        <f t="shared" si="0"/>
        <v>407</v>
      </c>
      <c r="M24" s="51"/>
    </row>
    <row r="25" spans="2:13" ht="21.6" customHeight="1">
      <c r="B25" s="46" t="s">
        <v>365</v>
      </c>
      <c r="C25" s="92" t="s">
        <v>246</v>
      </c>
      <c r="D25" s="92" t="s">
        <v>224</v>
      </c>
      <c r="E25" s="92" t="s">
        <v>247</v>
      </c>
      <c r="F25" s="31" t="s">
        <v>202</v>
      </c>
      <c r="G25" s="52">
        <v>1</v>
      </c>
      <c r="H25" s="53">
        <f>ROUNDDOWN(단가조사!G25*옵션!$D$11, 0)</f>
        <v>2880</v>
      </c>
      <c r="I25" s="53"/>
      <c r="J25" s="53"/>
      <c r="K25" s="53"/>
      <c r="L25" s="53">
        <f t="shared" si="0"/>
        <v>2880</v>
      </c>
      <c r="M25" s="51"/>
    </row>
    <row r="26" spans="2:13" ht="21.6" customHeight="1">
      <c r="B26" s="46" t="s">
        <v>366</v>
      </c>
      <c r="C26" s="92" t="s">
        <v>248</v>
      </c>
      <c r="D26" s="92" t="s">
        <v>249</v>
      </c>
      <c r="E26" s="92" t="s">
        <v>250</v>
      </c>
      <c r="F26" s="31" t="s">
        <v>202</v>
      </c>
      <c r="G26" s="52">
        <v>272</v>
      </c>
      <c r="H26" s="53">
        <f>ROUNDDOWN(단가조사!G26*옵션!$D$11, 0)</f>
        <v>294</v>
      </c>
      <c r="I26" s="53"/>
      <c r="J26" s="53"/>
      <c r="K26" s="53"/>
      <c r="L26" s="53">
        <f t="shared" si="0"/>
        <v>294</v>
      </c>
      <c r="M26" s="51"/>
    </row>
    <row r="27" spans="2:13" ht="21.6" customHeight="1">
      <c r="B27" s="46" t="s">
        <v>367</v>
      </c>
      <c r="C27" s="92" t="s">
        <v>253</v>
      </c>
      <c r="D27" s="92" t="s">
        <v>249</v>
      </c>
      <c r="E27" s="92" t="s">
        <v>254</v>
      </c>
      <c r="F27" s="31" t="s">
        <v>202</v>
      </c>
      <c r="G27" s="52">
        <v>3</v>
      </c>
      <c r="H27" s="53">
        <f>ROUNDDOWN(단가조사!G27*옵션!$D$11, 0)</f>
        <v>309</v>
      </c>
      <c r="I27" s="53"/>
      <c r="J27" s="53"/>
      <c r="K27" s="53"/>
      <c r="L27" s="53">
        <f t="shared" si="0"/>
        <v>309</v>
      </c>
      <c r="M27" s="51"/>
    </row>
    <row r="28" spans="2:13" ht="21.6" customHeight="1">
      <c r="B28" s="46" t="s">
        <v>368</v>
      </c>
      <c r="C28" s="92" t="s">
        <v>255</v>
      </c>
      <c r="D28" s="92" t="s">
        <v>249</v>
      </c>
      <c r="E28" s="92" t="s">
        <v>256</v>
      </c>
      <c r="F28" s="31" t="s">
        <v>202</v>
      </c>
      <c r="G28" s="52">
        <v>13</v>
      </c>
      <c r="H28" s="53">
        <f>ROUNDDOWN(단가조사!G28*옵션!$D$11, 0)</f>
        <v>1174</v>
      </c>
      <c r="I28" s="53"/>
      <c r="J28" s="53"/>
      <c r="K28" s="53"/>
      <c r="L28" s="53">
        <f t="shared" si="0"/>
        <v>1174</v>
      </c>
      <c r="M28" s="51"/>
    </row>
    <row r="29" spans="2:13" ht="21.6" customHeight="1">
      <c r="B29" s="46" t="s">
        <v>369</v>
      </c>
      <c r="C29" s="92" t="s">
        <v>257</v>
      </c>
      <c r="D29" s="92" t="s">
        <v>258</v>
      </c>
      <c r="E29" s="92" t="s">
        <v>259</v>
      </c>
      <c r="F29" s="31" t="s">
        <v>202</v>
      </c>
      <c r="G29" s="52">
        <v>398</v>
      </c>
      <c r="H29" s="53">
        <f>ROUNDDOWN(단가조사!G29*옵션!$D$11, 0)</f>
        <v>150</v>
      </c>
      <c r="I29" s="53"/>
      <c r="J29" s="53"/>
      <c r="K29" s="53"/>
      <c r="L29" s="53">
        <f t="shared" si="0"/>
        <v>150</v>
      </c>
      <c r="M29" s="51"/>
    </row>
    <row r="30" spans="2:13" ht="21.6" customHeight="1">
      <c r="B30" s="46" t="s">
        <v>370</v>
      </c>
      <c r="C30" s="92" t="s">
        <v>262</v>
      </c>
      <c r="D30" s="92" t="s">
        <v>263</v>
      </c>
      <c r="E30" s="92" t="s">
        <v>264</v>
      </c>
      <c r="F30" s="31" t="s">
        <v>202</v>
      </c>
      <c r="G30" s="52">
        <v>398</v>
      </c>
      <c r="H30" s="53">
        <f>ROUNDDOWN(단가조사!G30*옵션!$D$11, 0)</f>
        <v>798</v>
      </c>
      <c r="I30" s="53"/>
      <c r="J30" s="53"/>
      <c r="K30" s="53"/>
      <c r="L30" s="53">
        <f t="shared" si="0"/>
        <v>798</v>
      </c>
      <c r="M30" s="51"/>
    </row>
    <row r="31" spans="2:13" ht="21.6" customHeight="1">
      <c r="B31" s="46" t="s">
        <v>371</v>
      </c>
      <c r="C31" s="92" t="s">
        <v>267</v>
      </c>
      <c r="D31" s="92" t="s">
        <v>268</v>
      </c>
      <c r="E31" s="92" t="s">
        <v>269</v>
      </c>
      <c r="F31" s="31" t="s">
        <v>188</v>
      </c>
      <c r="G31" s="52">
        <v>1338</v>
      </c>
      <c r="H31" s="53">
        <f>ROUNDDOWN(단가조사!G31*옵션!$D$11, 0)</f>
        <v>272</v>
      </c>
      <c r="I31" s="53"/>
      <c r="J31" s="53"/>
      <c r="K31" s="53"/>
      <c r="L31" s="53">
        <f t="shared" si="0"/>
        <v>272</v>
      </c>
      <c r="M31" s="51"/>
    </row>
    <row r="32" spans="2:13" ht="21.6" customHeight="1">
      <c r="B32" s="46" t="s">
        <v>372</v>
      </c>
      <c r="C32" s="92" t="s">
        <v>272</v>
      </c>
      <c r="D32" s="92" t="s">
        <v>268</v>
      </c>
      <c r="E32" s="92" t="s">
        <v>273</v>
      </c>
      <c r="F32" s="31" t="s">
        <v>188</v>
      </c>
      <c r="G32" s="52">
        <v>2561</v>
      </c>
      <c r="H32" s="53">
        <f>ROUNDDOWN(단가조사!G32*옵션!$D$11, 0)</f>
        <v>422</v>
      </c>
      <c r="I32" s="53"/>
      <c r="J32" s="53"/>
      <c r="K32" s="53"/>
      <c r="L32" s="53">
        <f t="shared" si="0"/>
        <v>422</v>
      </c>
      <c r="M32" s="51"/>
    </row>
    <row r="33" spans="2:13" ht="21.6" customHeight="1">
      <c r="B33" s="46" t="s">
        <v>373</v>
      </c>
      <c r="C33" s="92" t="s">
        <v>274</v>
      </c>
      <c r="D33" s="92" t="s">
        <v>275</v>
      </c>
      <c r="E33" s="92" t="s">
        <v>276</v>
      </c>
      <c r="F33" s="31" t="s">
        <v>188</v>
      </c>
      <c r="G33" s="52">
        <v>96</v>
      </c>
      <c r="H33" s="53">
        <f>ROUNDDOWN(단가조사!G33*옵션!$D$22, 0)</f>
        <v>7616</v>
      </c>
      <c r="I33" s="53"/>
      <c r="J33" s="53"/>
      <c r="K33" s="53"/>
      <c r="L33" s="53">
        <f t="shared" si="0"/>
        <v>7616</v>
      </c>
      <c r="M33" s="51"/>
    </row>
    <row r="34" spans="2:13" ht="21.6" customHeight="1">
      <c r="B34" s="46" t="s">
        <v>374</v>
      </c>
      <c r="C34" s="92" t="s">
        <v>278</v>
      </c>
      <c r="D34" s="92" t="s">
        <v>279</v>
      </c>
      <c r="E34" s="92" t="s">
        <v>280</v>
      </c>
      <c r="F34" s="31" t="s">
        <v>188</v>
      </c>
      <c r="G34" s="52">
        <v>369</v>
      </c>
      <c r="H34" s="53">
        <f>ROUNDDOWN(단가조사!G34*옵션!$D$11, 0)</f>
        <v>18554</v>
      </c>
      <c r="I34" s="53"/>
      <c r="J34" s="53"/>
      <c r="K34" s="53"/>
      <c r="L34" s="53">
        <f t="shared" si="0"/>
        <v>18554</v>
      </c>
      <c r="M34" s="51"/>
    </row>
    <row r="35" spans="2:13" ht="21.6" customHeight="1">
      <c r="B35" s="46" t="s">
        <v>375</v>
      </c>
      <c r="C35" s="92" t="s">
        <v>282</v>
      </c>
      <c r="D35" s="92" t="s">
        <v>283</v>
      </c>
      <c r="E35" s="92" t="s">
        <v>284</v>
      </c>
      <c r="F35" s="31" t="s">
        <v>202</v>
      </c>
      <c r="G35" s="52">
        <v>2</v>
      </c>
      <c r="H35" s="53">
        <f>ROUNDDOWN(단가조사!G35*옵션!$D$11, 0)</f>
        <v>1150</v>
      </c>
      <c r="I35" s="53"/>
      <c r="J35" s="53"/>
      <c r="K35" s="53"/>
      <c r="L35" s="53">
        <f t="shared" si="0"/>
        <v>1150</v>
      </c>
      <c r="M35" s="51"/>
    </row>
    <row r="36" spans="2:13" ht="21.6" customHeight="1">
      <c r="B36" s="46" t="s">
        <v>376</v>
      </c>
      <c r="C36" s="92" t="s">
        <v>287</v>
      </c>
      <c r="D36" s="92" t="s">
        <v>283</v>
      </c>
      <c r="E36" s="92" t="s">
        <v>288</v>
      </c>
      <c r="F36" s="31" t="s">
        <v>202</v>
      </c>
      <c r="G36" s="52">
        <v>2</v>
      </c>
      <c r="H36" s="53">
        <f>ROUNDDOWN(단가조사!G36*옵션!$D$11, 0)</f>
        <v>1610</v>
      </c>
      <c r="I36" s="53"/>
      <c r="J36" s="53"/>
      <c r="K36" s="53"/>
      <c r="L36" s="53">
        <f t="shared" si="0"/>
        <v>1610</v>
      </c>
      <c r="M36" s="51"/>
    </row>
    <row r="37" spans="2:13" ht="21.6" customHeight="1">
      <c r="B37" s="46" t="s">
        <v>377</v>
      </c>
      <c r="C37" s="92" t="s">
        <v>289</v>
      </c>
      <c r="D37" s="92" t="s">
        <v>283</v>
      </c>
      <c r="E37" s="92" t="s">
        <v>290</v>
      </c>
      <c r="F37" s="31" t="s">
        <v>202</v>
      </c>
      <c r="G37" s="52">
        <v>1</v>
      </c>
      <c r="H37" s="53">
        <f>ROUNDDOWN(단가조사!G37*옵션!$D$11, 0)</f>
        <v>2080</v>
      </c>
      <c r="I37" s="53"/>
      <c r="J37" s="53"/>
      <c r="K37" s="53"/>
      <c r="L37" s="53">
        <f t="shared" si="0"/>
        <v>2080</v>
      </c>
      <c r="M37" s="51"/>
    </row>
    <row r="38" spans="2:13" ht="21.6" customHeight="1">
      <c r="B38" s="46" t="s">
        <v>378</v>
      </c>
      <c r="C38" s="92" t="s">
        <v>291</v>
      </c>
      <c r="D38" s="92" t="s">
        <v>283</v>
      </c>
      <c r="E38" s="92" t="s">
        <v>292</v>
      </c>
      <c r="F38" s="31" t="s">
        <v>202</v>
      </c>
      <c r="G38" s="52">
        <v>1</v>
      </c>
      <c r="H38" s="53">
        <f>ROUNDDOWN(단가조사!G38*옵션!$D$11, 0)</f>
        <v>2910</v>
      </c>
      <c r="I38" s="53"/>
      <c r="J38" s="53"/>
      <c r="K38" s="53"/>
      <c r="L38" s="53">
        <f t="shared" si="0"/>
        <v>2910</v>
      </c>
      <c r="M38" s="51"/>
    </row>
    <row r="39" spans="2:13" ht="21.6" customHeight="1">
      <c r="B39" s="46" t="s">
        <v>379</v>
      </c>
      <c r="C39" s="92" t="s">
        <v>293</v>
      </c>
      <c r="D39" s="92" t="s">
        <v>294</v>
      </c>
      <c r="E39" s="92" t="s">
        <v>295</v>
      </c>
      <c r="F39" s="31" t="s">
        <v>202</v>
      </c>
      <c r="G39" s="52">
        <v>29</v>
      </c>
      <c r="H39" s="53">
        <f>ROUNDDOWN(단가조사!G39*옵션!$D$11, 0)</f>
        <v>1230</v>
      </c>
      <c r="I39" s="53"/>
      <c r="J39" s="53"/>
      <c r="K39" s="53"/>
      <c r="L39" s="53">
        <f t="shared" si="0"/>
        <v>1230</v>
      </c>
      <c r="M39" s="51"/>
    </row>
    <row r="40" spans="2:13" ht="21.6" customHeight="1">
      <c r="B40" s="46" t="s">
        <v>380</v>
      </c>
      <c r="C40" s="92" t="s">
        <v>298</v>
      </c>
      <c r="D40" s="92" t="s">
        <v>299</v>
      </c>
      <c r="E40" s="92" t="s">
        <v>300</v>
      </c>
      <c r="F40" s="31" t="s">
        <v>301</v>
      </c>
      <c r="G40" s="52">
        <v>1</v>
      </c>
      <c r="H40" s="53">
        <f>ROUNDDOWN(단가조사!G40*옵션!$D$11, 0)</f>
        <v>440300</v>
      </c>
      <c r="I40" s="53"/>
      <c r="J40" s="53"/>
      <c r="K40" s="53"/>
      <c r="L40" s="53">
        <f t="shared" si="0"/>
        <v>440300</v>
      </c>
      <c r="M40" s="51"/>
    </row>
    <row r="41" spans="2:13" ht="21.6" customHeight="1">
      <c r="B41" s="46" t="s">
        <v>381</v>
      </c>
      <c r="C41" s="92" t="s">
        <v>303</v>
      </c>
      <c r="D41" s="92" t="s">
        <v>304</v>
      </c>
      <c r="E41" s="92" t="s">
        <v>305</v>
      </c>
      <c r="F41" s="31" t="s">
        <v>301</v>
      </c>
      <c r="G41" s="52">
        <v>12</v>
      </c>
      <c r="H41" s="53">
        <f>ROUNDDOWN(단가조사!G41*옵션!$D$11, 0)</f>
        <v>10700</v>
      </c>
      <c r="I41" s="53"/>
      <c r="J41" s="53"/>
      <c r="K41" s="53"/>
      <c r="L41" s="53">
        <f t="shared" si="0"/>
        <v>10700</v>
      </c>
      <c r="M41" s="51"/>
    </row>
    <row r="42" spans="2:13" ht="21.6" customHeight="1">
      <c r="B42" s="46" t="s">
        <v>382</v>
      </c>
      <c r="C42" s="92" t="s">
        <v>308</v>
      </c>
      <c r="D42" s="92" t="s">
        <v>309</v>
      </c>
      <c r="E42" s="92" t="s">
        <v>310</v>
      </c>
      <c r="F42" s="31" t="s">
        <v>202</v>
      </c>
      <c r="G42" s="52">
        <v>2</v>
      </c>
      <c r="H42" s="53">
        <f>ROUNDDOWN(단가조사!G42*옵션!$D$11, 0)</f>
        <v>1403</v>
      </c>
      <c r="I42" s="53"/>
      <c r="J42" s="53"/>
      <c r="K42" s="53"/>
      <c r="L42" s="53">
        <f t="shared" si="0"/>
        <v>1403</v>
      </c>
      <c r="M42" s="51"/>
    </row>
    <row r="43" spans="2:13" ht="21.6" customHeight="1">
      <c r="B43" s="46" t="s">
        <v>383</v>
      </c>
      <c r="C43" s="92" t="s">
        <v>313</v>
      </c>
      <c r="D43" s="92" t="s">
        <v>309</v>
      </c>
      <c r="E43" s="92" t="s">
        <v>314</v>
      </c>
      <c r="F43" s="31" t="s">
        <v>202</v>
      </c>
      <c r="G43" s="52">
        <v>8</v>
      </c>
      <c r="H43" s="53">
        <f>ROUNDDOWN(단가조사!G43*옵션!$D$11, 0)</f>
        <v>4860</v>
      </c>
      <c r="I43" s="53"/>
      <c r="J43" s="53"/>
      <c r="K43" s="53"/>
      <c r="L43" s="53">
        <f t="shared" si="0"/>
        <v>4860</v>
      </c>
      <c r="M43" s="51"/>
    </row>
    <row r="44" spans="2:13" ht="21.6" customHeight="1">
      <c r="B44" s="46" t="s">
        <v>384</v>
      </c>
      <c r="C44" s="92" t="s">
        <v>315</v>
      </c>
      <c r="D44" s="92" t="s">
        <v>316</v>
      </c>
      <c r="E44" s="92" t="s">
        <v>317</v>
      </c>
      <c r="F44" s="31" t="s">
        <v>301</v>
      </c>
      <c r="G44" s="52">
        <v>796</v>
      </c>
      <c r="H44" s="53">
        <f>ROUNDDOWN(단가조사!G44*옵션!$D$11, 0)</f>
        <v>21</v>
      </c>
      <c r="I44" s="53"/>
      <c r="J44" s="53"/>
      <c r="K44" s="53"/>
      <c r="L44" s="53">
        <f t="shared" si="0"/>
        <v>21</v>
      </c>
      <c r="M44" s="51"/>
    </row>
    <row r="45" spans="2:13" ht="21.6" customHeight="1">
      <c r="B45" s="46" t="s">
        <v>385</v>
      </c>
      <c r="C45" s="92" t="s">
        <v>319</v>
      </c>
      <c r="D45" s="92" t="s">
        <v>320</v>
      </c>
      <c r="E45" s="92" t="s">
        <v>321</v>
      </c>
      <c r="F45" s="31" t="s">
        <v>301</v>
      </c>
      <c r="G45" s="52">
        <v>796</v>
      </c>
      <c r="H45" s="53">
        <f>ROUNDDOWN(단가조사!G45*옵션!$D$11, 0)</f>
        <v>7</v>
      </c>
      <c r="I45" s="53"/>
      <c r="J45" s="53"/>
      <c r="K45" s="53"/>
      <c r="L45" s="53">
        <f t="shared" si="0"/>
        <v>7</v>
      </c>
      <c r="M45" s="51"/>
    </row>
    <row r="46" spans="2:13" ht="21.6" customHeight="1">
      <c r="B46" s="46" t="s">
        <v>386</v>
      </c>
      <c r="C46" s="92" t="s">
        <v>322</v>
      </c>
      <c r="D46" s="92" t="s">
        <v>323</v>
      </c>
      <c r="E46" s="92" t="s">
        <v>324</v>
      </c>
      <c r="F46" s="31" t="s">
        <v>325</v>
      </c>
      <c r="G46" s="52">
        <v>1</v>
      </c>
      <c r="H46" s="53">
        <f>ROUNDDOWN(단가조사!G46*옵션!$D$11, 0)</f>
        <v>22730</v>
      </c>
      <c r="I46" s="53"/>
      <c r="J46" s="53"/>
      <c r="K46" s="53"/>
      <c r="L46" s="53">
        <f t="shared" si="0"/>
        <v>22730</v>
      </c>
      <c r="M46" s="51"/>
    </row>
    <row r="47" spans="2:13" ht="21.6" customHeight="1">
      <c r="B47" s="46" t="s">
        <v>387</v>
      </c>
      <c r="C47" s="92" t="s">
        <v>326</v>
      </c>
      <c r="D47" s="92" t="s">
        <v>327</v>
      </c>
      <c r="E47" s="92" t="s">
        <v>328</v>
      </c>
      <c r="F47" s="31" t="s">
        <v>202</v>
      </c>
      <c r="G47" s="52">
        <v>51</v>
      </c>
      <c r="H47" s="53">
        <f>ROUNDDOWN(단가조사!G47*옵션!$D$11, 0)</f>
        <v>68000</v>
      </c>
      <c r="I47" s="53"/>
      <c r="J47" s="53"/>
      <c r="K47" s="53"/>
      <c r="L47" s="53">
        <f t="shared" si="0"/>
        <v>68000</v>
      </c>
      <c r="M47" s="51"/>
    </row>
    <row r="48" spans="2:13" ht="21.6" customHeight="1">
      <c r="B48" s="46" t="s">
        <v>388</v>
      </c>
      <c r="C48" s="92" t="s">
        <v>330</v>
      </c>
      <c r="D48" s="92" t="s">
        <v>331</v>
      </c>
      <c r="E48" s="92" t="s">
        <v>332</v>
      </c>
      <c r="F48" s="31" t="s">
        <v>202</v>
      </c>
      <c r="G48" s="52">
        <v>10</v>
      </c>
      <c r="H48" s="53">
        <f>ROUNDDOWN(단가조사!G48*옵션!$D$11, 0)</f>
        <v>74000</v>
      </c>
      <c r="I48" s="53"/>
      <c r="J48" s="53"/>
      <c r="K48" s="53"/>
      <c r="L48" s="53">
        <f t="shared" si="0"/>
        <v>74000</v>
      </c>
      <c r="M48" s="51"/>
    </row>
    <row r="49" spans="2:13" ht="21.6" customHeight="1">
      <c r="B49" s="46" t="s">
        <v>389</v>
      </c>
      <c r="C49" s="92" t="s">
        <v>333</v>
      </c>
      <c r="D49" s="92" t="s">
        <v>334</v>
      </c>
      <c r="E49" s="92" t="s">
        <v>335</v>
      </c>
      <c r="F49" s="31" t="s">
        <v>301</v>
      </c>
      <c r="G49" s="52">
        <v>4</v>
      </c>
      <c r="H49" s="53">
        <f>ROUNDDOWN(단가조사!G49*옵션!$D$11, 0)</f>
        <v>0</v>
      </c>
      <c r="I49" s="53"/>
      <c r="J49" s="53"/>
      <c r="K49" s="53"/>
      <c r="L49" s="53">
        <f t="shared" si="0"/>
        <v>0</v>
      </c>
      <c r="M49" s="51"/>
    </row>
    <row r="50" spans="2:13" ht="21.6" customHeight="1">
      <c r="B50" s="46" t="s">
        <v>390</v>
      </c>
      <c r="C50" s="92" t="s">
        <v>336</v>
      </c>
      <c r="D50" s="92" t="s">
        <v>337</v>
      </c>
      <c r="E50" s="92" t="s">
        <v>338</v>
      </c>
      <c r="F50" s="31" t="s">
        <v>339</v>
      </c>
      <c r="G50" s="52">
        <v>211.6</v>
      </c>
      <c r="H50" s="53"/>
      <c r="I50" s="53">
        <f>ROUNDDOWN(단가조사!G50, 0)</f>
        <v>225408</v>
      </c>
      <c r="J50" s="53"/>
      <c r="K50" s="53"/>
      <c r="L50" s="53">
        <f t="shared" si="0"/>
        <v>225408</v>
      </c>
      <c r="M50" s="51"/>
    </row>
    <row r="51" spans="2:13" ht="21.6" customHeight="1">
      <c r="B51" s="46" t="s">
        <v>391</v>
      </c>
      <c r="C51" s="92" t="s">
        <v>340</v>
      </c>
      <c r="D51" s="92" t="s">
        <v>337</v>
      </c>
      <c r="E51" s="92" t="s">
        <v>341</v>
      </c>
      <c r="F51" s="31" t="s">
        <v>339</v>
      </c>
      <c r="G51" s="52">
        <v>43</v>
      </c>
      <c r="H51" s="53"/>
      <c r="I51" s="53">
        <f>ROUNDDOWN(단가조사!G51, 0)</f>
        <v>235560</v>
      </c>
      <c r="J51" s="53"/>
      <c r="K51" s="53"/>
      <c r="L51" s="53">
        <f t="shared" si="0"/>
        <v>235560</v>
      </c>
      <c r="M51" s="51"/>
    </row>
    <row r="52" spans="2:13" ht="21.6" customHeight="1">
      <c r="C52" s="92"/>
      <c r="D52" s="92"/>
      <c r="E52" s="92"/>
      <c r="F52" s="31"/>
      <c r="G52" s="52"/>
      <c r="H52" s="53"/>
      <c r="I52" s="53"/>
      <c r="J52" s="53"/>
      <c r="K52" s="53"/>
      <c r="L52" s="53"/>
      <c r="M52" s="51"/>
    </row>
    <row r="53" spans="2:13" ht="21.6" customHeight="1">
      <c r="C53" s="92"/>
      <c r="D53" s="92"/>
      <c r="E53" s="92"/>
      <c r="F53" s="31"/>
      <c r="G53" s="52"/>
      <c r="H53" s="53"/>
      <c r="I53" s="53"/>
      <c r="J53" s="53"/>
      <c r="K53" s="53"/>
      <c r="L53" s="53"/>
      <c r="M53" s="51"/>
    </row>
    <row r="54" spans="2:13" ht="21.6" customHeight="1">
      <c r="C54" s="92"/>
      <c r="D54" s="92"/>
      <c r="E54" s="92"/>
      <c r="F54" s="31"/>
      <c r="G54" s="52"/>
      <c r="H54" s="53"/>
      <c r="I54" s="53"/>
      <c r="J54" s="53"/>
      <c r="K54" s="53"/>
      <c r="L54" s="53"/>
      <c r="M54" s="51"/>
    </row>
    <row r="55" spans="2:13" ht="21.6" customHeight="1">
      <c r="C55" s="92"/>
      <c r="D55" s="92"/>
      <c r="E55" s="92"/>
      <c r="F55" s="31"/>
      <c r="G55" s="52"/>
      <c r="H55" s="53"/>
      <c r="I55" s="53"/>
      <c r="J55" s="53"/>
      <c r="K55" s="53"/>
      <c r="L55" s="53"/>
      <c r="M55" s="51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3"/>
  <sheetViews>
    <sheetView topLeftCell="D1" workbookViewId="0">
      <pane ySplit="3" topLeftCell="A28" activePane="bottomLeft" state="frozen"/>
      <selection activeCell="D1" sqref="D1"/>
      <selection pane="bottomLeft" activeCell="G47" sqref="G47"/>
    </sheetView>
  </sheetViews>
  <sheetFormatPr defaultRowHeight="18.95" customHeight="1"/>
  <cols>
    <col min="1" max="1" width="6.21875" style="54" hidden="1" customWidth="1"/>
    <col min="2" max="2" width="10.33203125" style="54" hidden="1" customWidth="1"/>
    <col min="3" max="3" width="15.44140625" style="54" hidden="1" customWidth="1"/>
    <col min="4" max="5" width="22.77734375" style="54" customWidth="1"/>
    <col min="6" max="6" width="4.5546875" style="59" customWidth="1"/>
    <col min="7" max="7" width="11.109375" style="47" customWidth="1"/>
    <col min="8" max="8" width="9.88671875" style="60" customWidth="1"/>
    <col min="9" max="9" width="11.21875" style="43" hidden="1" customWidth="1"/>
    <col min="10" max="10" width="9.88671875" style="60" customWidth="1"/>
    <col min="11" max="11" width="5.44140625" style="61" customWidth="1"/>
    <col min="12" max="12" width="9.88671875" style="60" customWidth="1"/>
    <col min="13" max="13" width="5.44140625" style="61" customWidth="1"/>
    <col min="14" max="14" width="9.88671875" style="60" customWidth="1"/>
    <col min="15" max="15" width="5.44140625" style="61" customWidth="1"/>
    <col min="16" max="16" width="9.88671875" style="60" customWidth="1"/>
    <col min="17" max="17" width="5.44140625" style="61" customWidth="1"/>
    <col min="18" max="18" width="3" style="60" hidden="1" customWidth="1"/>
    <col min="19" max="19" width="9.33203125" style="61" hidden="1" customWidth="1"/>
    <col min="20" max="20" width="10.77734375" style="54" customWidth="1"/>
    <col min="21" max="16384" width="8.88671875" style="48"/>
  </cols>
  <sheetData>
    <row r="1" spans="1:20" ht="18.95" customHeight="1">
      <c r="B1" s="54" t="s">
        <v>342</v>
      </c>
      <c r="D1" s="116" t="s">
        <v>184</v>
      </c>
      <c r="E1" s="117"/>
      <c r="F1" s="117"/>
      <c r="G1" s="117"/>
      <c r="H1" s="117"/>
      <c r="I1" s="117"/>
      <c r="J1" s="117"/>
      <c r="K1" s="117"/>
      <c r="L1" s="129" t="s">
        <v>67</v>
      </c>
      <c r="M1" s="129"/>
      <c r="N1" s="129"/>
      <c r="O1" s="129"/>
      <c r="P1" s="129"/>
      <c r="Q1" s="48"/>
      <c r="R1" s="56"/>
      <c r="S1" s="48"/>
    </row>
    <row r="2" spans="1:20" ht="18.95" customHeight="1">
      <c r="A2" s="106" t="s">
        <v>85</v>
      </c>
      <c r="B2" s="106" t="s">
        <v>86</v>
      </c>
      <c r="C2" s="106" t="s">
        <v>108</v>
      </c>
      <c r="D2" s="107" t="s">
        <v>109</v>
      </c>
      <c r="E2" s="107" t="s">
        <v>110</v>
      </c>
      <c r="F2" s="107" t="s">
        <v>88</v>
      </c>
      <c r="G2" s="110" t="s">
        <v>152</v>
      </c>
      <c r="H2" s="25" t="s">
        <v>180</v>
      </c>
      <c r="I2" s="25"/>
      <c r="J2" s="107" t="s">
        <v>181</v>
      </c>
      <c r="K2" s="107"/>
      <c r="L2" s="107" t="s">
        <v>182</v>
      </c>
      <c r="M2" s="107"/>
      <c r="N2" s="107" t="s">
        <v>183</v>
      </c>
      <c r="O2" s="107"/>
      <c r="P2" s="107" t="s">
        <v>531</v>
      </c>
      <c r="Q2" s="107"/>
      <c r="R2" s="107" t="s">
        <v>153</v>
      </c>
      <c r="S2" s="107"/>
      <c r="T2" s="107" t="s">
        <v>93</v>
      </c>
    </row>
    <row r="3" spans="1:20" ht="18.95" customHeight="1">
      <c r="A3" s="106"/>
      <c r="B3" s="106"/>
      <c r="C3" s="106"/>
      <c r="D3" s="107"/>
      <c r="E3" s="107"/>
      <c r="F3" s="107"/>
      <c r="G3" s="110"/>
      <c r="H3" s="57" t="s">
        <v>94</v>
      </c>
      <c r="I3" s="25" t="s">
        <v>108</v>
      </c>
      <c r="J3" s="57" t="s">
        <v>94</v>
      </c>
      <c r="K3" s="25" t="s">
        <v>154</v>
      </c>
      <c r="L3" s="57" t="s">
        <v>94</v>
      </c>
      <c r="M3" s="25" t="s">
        <v>154</v>
      </c>
      <c r="N3" s="57" t="s">
        <v>94</v>
      </c>
      <c r="O3" s="25" t="s">
        <v>154</v>
      </c>
      <c r="P3" s="57" t="s">
        <v>94</v>
      </c>
      <c r="Q3" s="25" t="s">
        <v>154</v>
      </c>
      <c r="R3" s="57" t="s">
        <v>94</v>
      </c>
      <c r="S3" s="25" t="s">
        <v>154</v>
      </c>
      <c r="T3" s="107"/>
    </row>
    <row r="4" spans="1:20" ht="18.95" customHeight="1">
      <c r="C4" s="54" t="s">
        <v>185</v>
      </c>
      <c r="D4" s="29" t="s">
        <v>534</v>
      </c>
      <c r="E4" s="29" t="s">
        <v>535</v>
      </c>
      <c r="F4" s="68" t="s">
        <v>188</v>
      </c>
      <c r="G4" s="62">
        <v>3702</v>
      </c>
      <c r="H4" s="69">
        <v>3702</v>
      </c>
      <c r="I4" s="66"/>
      <c r="J4" s="69">
        <v>6058</v>
      </c>
      <c r="K4" s="70" t="s">
        <v>536</v>
      </c>
      <c r="L4" s="69">
        <v>4674</v>
      </c>
      <c r="M4" s="70" t="s">
        <v>537</v>
      </c>
      <c r="N4" s="69"/>
      <c r="O4" s="70"/>
      <c r="P4" s="69"/>
      <c r="Q4" s="70"/>
      <c r="R4" s="69"/>
      <c r="S4" s="70"/>
      <c r="T4" s="58"/>
    </row>
    <row r="5" spans="1:20" ht="18.95" customHeight="1">
      <c r="C5" s="54" t="s">
        <v>190</v>
      </c>
      <c r="D5" s="58" t="s">
        <v>191</v>
      </c>
      <c r="E5" s="58" t="s">
        <v>192</v>
      </c>
      <c r="F5" s="68" t="s">
        <v>188</v>
      </c>
      <c r="G5" s="62">
        <v>142</v>
      </c>
      <c r="H5" s="69">
        <v>142</v>
      </c>
      <c r="I5" s="66"/>
      <c r="J5" s="69">
        <v>275</v>
      </c>
      <c r="K5" s="70" t="s">
        <v>193</v>
      </c>
      <c r="L5" s="69">
        <v>176</v>
      </c>
      <c r="M5" s="70" t="s">
        <v>189</v>
      </c>
      <c r="N5" s="69"/>
      <c r="O5" s="70"/>
      <c r="P5" s="69"/>
      <c r="Q5" s="70"/>
      <c r="R5" s="69"/>
      <c r="S5" s="70"/>
      <c r="T5" s="58"/>
    </row>
    <row r="6" spans="1:20" ht="18.95" customHeight="1">
      <c r="C6" s="54" t="s">
        <v>194</v>
      </c>
      <c r="D6" s="58" t="s">
        <v>191</v>
      </c>
      <c r="E6" s="58" t="s">
        <v>195</v>
      </c>
      <c r="F6" s="68" t="s">
        <v>188</v>
      </c>
      <c r="G6" s="62">
        <v>218</v>
      </c>
      <c r="H6" s="69">
        <v>218</v>
      </c>
      <c r="I6" s="66"/>
      <c r="J6" s="69">
        <v>413</v>
      </c>
      <c r="K6" s="70" t="s">
        <v>193</v>
      </c>
      <c r="L6" s="69">
        <v>280</v>
      </c>
      <c r="M6" s="70" t="s">
        <v>189</v>
      </c>
      <c r="N6" s="69"/>
      <c r="O6" s="70"/>
      <c r="P6" s="69"/>
      <c r="Q6" s="70"/>
      <c r="R6" s="69"/>
      <c r="S6" s="70"/>
      <c r="T6" s="58"/>
    </row>
    <row r="7" spans="1:20" ht="18.95" customHeight="1">
      <c r="C7" s="54" t="s">
        <v>196</v>
      </c>
      <c r="D7" s="58" t="s">
        <v>197</v>
      </c>
      <c r="E7" s="58" t="s">
        <v>198</v>
      </c>
      <c r="F7" s="68" t="s">
        <v>188</v>
      </c>
      <c r="G7" s="62">
        <v>360</v>
      </c>
      <c r="H7" s="69">
        <v>360</v>
      </c>
      <c r="I7" s="66"/>
      <c r="J7" s="69">
        <v>1200</v>
      </c>
      <c r="K7" s="70" t="s">
        <v>199</v>
      </c>
      <c r="L7" s="69"/>
      <c r="M7" s="70"/>
      <c r="N7" s="69"/>
      <c r="O7" s="70"/>
      <c r="P7" s="69"/>
      <c r="Q7" s="70"/>
      <c r="R7" s="69"/>
      <c r="S7" s="70"/>
      <c r="T7" s="58"/>
    </row>
    <row r="8" spans="1:20" ht="18.95" customHeight="1">
      <c r="C8" s="54" t="s">
        <v>200</v>
      </c>
      <c r="D8" s="58" t="s">
        <v>197</v>
      </c>
      <c r="E8" s="58" t="s">
        <v>201</v>
      </c>
      <c r="F8" s="68" t="s">
        <v>202</v>
      </c>
      <c r="G8" s="62">
        <v>229</v>
      </c>
      <c r="H8" s="69">
        <v>229</v>
      </c>
      <c r="I8" s="66"/>
      <c r="J8" s="69">
        <v>990</v>
      </c>
      <c r="K8" s="70" t="s">
        <v>199</v>
      </c>
      <c r="L8" s="69"/>
      <c r="M8" s="70"/>
      <c r="N8" s="69"/>
      <c r="O8" s="70"/>
      <c r="P8" s="69"/>
      <c r="Q8" s="70"/>
      <c r="R8" s="69"/>
      <c r="S8" s="70"/>
      <c r="T8" s="58"/>
    </row>
    <row r="9" spans="1:20" ht="18.95" customHeight="1">
      <c r="C9" s="54" t="s">
        <v>203</v>
      </c>
      <c r="D9" s="58" t="s">
        <v>204</v>
      </c>
      <c r="E9" s="58" t="s">
        <v>205</v>
      </c>
      <c r="F9" s="68" t="s">
        <v>202</v>
      </c>
      <c r="G9" s="62">
        <v>547</v>
      </c>
      <c r="H9" s="69">
        <v>547</v>
      </c>
      <c r="I9" s="66"/>
      <c r="J9" s="69">
        <v>796</v>
      </c>
      <c r="K9" s="70" t="s">
        <v>206</v>
      </c>
      <c r="L9" s="69">
        <v>704</v>
      </c>
      <c r="M9" s="70" t="s">
        <v>207</v>
      </c>
      <c r="N9" s="69"/>
      <c r="O9" s="70"/>
      <c r="P9" s="69"/>
      <c r="Q9" s="70"/>
      <c r="R9" s="69"/>
      <c r="S9" s="70"/>
      <c r="T9" s="58"/>
    </row>
    <row r="10" spans="1:20" ht="18.95" customHeight="1">
      <c r="C10" s="54" t="s">
        <v>208</v>
      </c>
      <c r="D10" s="58" t="s">
        <v>209</v>
      </c>
      <c r="E10" s="58" t="s">
        <v>210</v>
      </c>
      <c r="F10" s="68" t="s">
        <v>202</v>
      </c>
      <c r="G10" s="62">
        <v>730</v>
      </c>
      <c r="H10" s="69">
        <v>730</v>
      </c>
      <c r="I10" s="66"/>
      <c r="J10" s="69">
        <v>946</v>
      </c>
      <c r="K10" s="70" t="s">
        <v>206</v>
      </c>
      <c r="L10" s="69">
        <v>811</v>
      </c>
      <c r="M10" s="70" t="s">
        <v>207</v>
      </c>
      <c r="N10" s="69"/>
      <c r="O10" s="70"/>
      <c r="P10" s="69"/>
      <c r="Q10" s="70"/>
      <c r="R10" s="69"/>
      <c r="S10" s="70"/>
      <c r="T10" s="58"/>
    </row>
    <row r="11" spans="1:20" ht="18.95" customHeight="1">
      <c r="C11" s="54" t="s">
        <v>211</v>
      </c>
      <c r="D11" s="58" t="s">
        <v>212</v>
      </c>
      <c r="E11" s="58" t="s">
        <v>213</v>
      </c>
      <c r="F11" s="68" t="s">
        <v>202</v>
      </c>
      <c r="G11" s="62">
        <v>483</v>
      </c>
      <c r="H11" s="69">
        <v>483</v>
      </c>
      <c r="I11" s="66"/>
      <c r="J11" s="69">
        <v>697</v>
      </c>
      <c r="K11" s="70" t="s">
        <v>206</v>
      </c>
      <c r="L11" s="69">
        <v>583</v>
      </c>
      <c r="M11" s="70" t="s">
        <v>207</v>
      </c>
      <c r="N11" s="69"/>
      <c r="O11" s="70"/>
      <c r="P11" s="69"/>
      <c r="Q11" s="70"/>
      <c r="R11" s="69"/>
      <c r="S11" s="70"/>
      <c r="T11" s="58"/>
    </row>
    <row r="12" spans="1:20" ht="18.95" customHeight="1">
      <c r="C12" s="54" t="s">
        <v>214</v>
      </c>
      <c r="D12" s="58" t="s">
        <v>212</v>
      </c>
      <c r="E12" s="58" t="s">
        <v>215</v>
      </c>
      <c r="F12" s="68" t="s">
        <v>202</v>
      </c>
      <c r="G12" s="62">
        <v>605</v>
      </c>
      <c r="H12" s="69">
        <v>695</v>
      </c>
      <c r="I12" s="66"/>
      <c r="J12" s="69">
        <v>946</v>
      </c>
      <c r="K12" s="70" t="s">
        <v>206</v>
      </c>
      <c r="L12" s="69">
        <v>605</v>
      </c>
      <c r="M12" s="70" t="s">
        <v>207</v>
      </c>
      <c r="N12" s="69"/>
      <c r="O12" s="70"/>
      <c r="P12" s="69"/>
      <c r="Q12" s="70"/>
      <c r="R12" s="69"/>
      <c r="S12" s="70"/>
      <c r="T12" s="58"/>
    </row>
    <row r="13" spans="1:20" ht="18.95" customHeight="1">
      <c r="C13" s="54" t="s">
        <v>216</v>
      </c>
      <c r="D13" s="58" t="s">
        <v>217</v>
      </c>
      <c r="E13" s="58" t="s">
        <v>218</v>
      </c>
      <c r="F13" s="68" t="s">
        <v>202</v>
      </c>
      <c r="G13" s="62">
        <v>286</v>
      </c>
      <c r="H13" s="69"/>
      <c r="I13" s="66"/>
      <c r="J13" s="69">
        <v>328</v>
      </c>
      <c r="K13" s="70" t="s">
        <v>206</v>
      </c>
      <c r="L13" s="69">
        <v>286</v>
      </c>
      <c r="M13" s="70" t="s">
        <v>207</v>
      </c>
      <c r="N13" s="69"/>
      <c r="O13" s="70"/>
      <c r="P13" s="69"/>
      <c r="Q13" s="70"/>
      <c r="R13" s="69"/>
      <c r="S13" s="70"/>
      <c r="T13" s="58"/>
    </row>
    <row r="14" spans="1:20" ht="18.95" customHeight="1">
      <c r="C14" s="54" t="s">
        <v>219</v>
      </c>
      <c r="D14" s="58" t="s">
        <v>217</v>
      </c>
      <c r="E14" s="58" t="s">
        <v>220</v>
      </c>
      <c r="F14" s="68" t="s">
        <v>202</v>
      </c>
      <c r="G14" s="62">
        <v>286</v>
      </c>
      <c r="H14" s="69"/>
      <c r="I14" s="66"/>
      <c r="J14" s="69">
        <v>328</v>
      </c>
      <c r="K14" s="70" t="s">
        <v>206</v>
      </c>
      <c r="L14" s="69">
        <v>286</v>
      </c>
      <c r="M14" s="70" t="s">
        <v>207</v>
      </c>
      <c r="N14" s="69"/>
      <c r="O14" s="70"/>
      <c r="P14" s="69"/>
      <c r="Q14" s="70"/>
      <c r="R14" s="69"/>
      <c r="S14" s="70"/>
      <c r="T14" s="58"/>
    </row>
    <row r="15" spans="1:20" ht="18.95" customHeight="1">
      <c r="C15" s="54" t="s">
        <v>221</v>
      </c>
      <c r="D15" s="58" t="s">
        <v>217</v>
      </c>
      <c r="E15" s="58" t="s">
        <v>222</v>
      </c>
      <c r="F15" s="68" t="s">
        <v>202</v>
      </c>
      <c r="G15" s="62">
        <v>286</v>
      </c>
      <c r="H15" s="69"/>
      <c r="I15" s="66"/>
      <c r="J15" s="69">
        <v>448</v>
      </c>
      <c r="K15" s="70" t="s">
        <v>206</v>
      </c>
      <c r="L15" s="69">
        <v>286</v>
      </c>
      <c r="M15" s="70" t="s">
        <v>207</v>
      </c>
      <c r="N15" s="69"/>
      <c r="O15" s="70"/>
      <c r="P15" s="69"/>
      <c r="Q15" s="70"/>
      <c r="R15" s="69"/>
      <c r="S15" s="70"/>
      <c r="T15" s="58"/>
    </row>
    <row r="16" spans="1:20" ht="18.95" customHeight="1">
      <c r="C16" s="54" t="s">
        <v>223</v>
      </c>
      <c r="D16" s="58" t="s">
        <v>224</v>
      </c>
      <c r="E16" s="58" t="s">
        <v>225</v>
      </c>
      <c r="F16" s="68" t="s">
        <v>188</v>
      </c>
      <c r="G16" s="62">
        <v>2880</v>
      </c>
      <c r="H16" s="69">
        <v>2880</v>
      </c>
      <c r="I16" s="66"/>
      <c r="J16" s="69">
        <v>2970</v>
      </c>
      <c r="K16" s="70" t="s">
        <v>226</v>
      </c>
      <c r="L16" s="69">
        <v>3150</v>
      </c>
      <c r="M16" s="70" t="s">
        <v>227</v>
      </c>
      <c r="N16" s="69"/>
      <c r="O16" s="70"/>
      <c r="P16" s="69"/>
      <c r="Q16" s="70"/>
      <c r="R16" s="69"/>
      <c r="S16" s="70"/>
      <c r="T16" s="58"/>
    </row>
    <row r="17" spans="3:20" ht="18.95" customHeight="1">
      <c r="C17" s="54" t="s">
        <v>228</v>
      </c>
      <c r="D17" s="58" t="s">
        <v>224</v>
      </c>
      <c r="E17" s="58" t="s">
        <v>229</v>
      </c>
      <c r="F17" s="68" t="s">
        <v>188</v>
      </c>
      <c r="G17" s="62">
        <v>1144</v>
      </c>
      <c r="H17" s="69">
        <v>1144</v>
      </c>
      <c r="I17" s="66"/>
      <c r="J17" s="69">
        <v>1310</v>
      </c>
      <c r="K17" s="70" t="s">
        <v>226</v>
      </c>
      <c r="L17" s="69">
        <v>1280</v>
      </c>
      <c r="M17" s="70" t="s">
        <v>227</v>
      </c>
      <c r="N17" s="69"/>
      <c r="O17" s="70"/>
      <c r="P17" s="69"/>
      <c r="Q17" s="70"/>
      <c r="R17" s="69"/>
      <c r="S17" s="70"/>
      <c r="T17" s="58"/>
    </row>
    <row r="18" spans="3:20" ht="18.95" customHeight="1">
      <c r="C18" s="54" t="s">
        <v>230</v>
      </c>
      <c r="D18" s="58" t="s">
        <v>224</v>
      </c>
      <c r="E18" s="58" t="s">
        <v>231</v>
      </c>
      <c r="F18" s="68" t="s">
        <v>202</v>
      </c>
      <c r="G18" s="62">
        <v>410</v>
      </c>
      <c r="H18" s="69"/>
      <c r="I18" s="66"/>
      <c r="J18" s="69"/>
      <c r="K18" s="70"/>
      <c r="L18" s="69">
        <v>410</v>
      </c>
      <c r="M18" s="70" t="s">
        <v>227</v>
      </c>
      <c r="N18" s="69"/>
      <c r="O18" s="70"/>
      <c r="P18" s="69"/>
      <c r="Q18" s="70"/>
      <c r="R18" s="69"/>
      <c r="S18" s="70"/>
      <c r="T18" s="58"/>
    </row>
    <row r="19" spans="3:20" ht="18.95" customHeight="1">
      <c r="C19" s="54" t="s">
        <v>232</v>
      </c>
      <c r="D19" s="58" t="s">
        <v>224</v>
      </c>
      <c r="E19" s="58" t="s">
        <v>233</v>
      </c>
      <c r="F19" s="68" t="s">
        <v>202</v>
      </c>
      <c r="G19" s="62">
        <v>882</v>
      </c>
      <c r="H19" s="69">
        <v>882</v>
      </c>
      <c r="I19" s="66"/>
      <c r="J19" s="69">
        <v>1070</v>
      </c>
      <c r="K19" s="70" t="s">
        <v>226</v>
      </c>
      <c r="L19" s="69">
        <v>1100</v>
      </c>
      <c r="M19" s="70" t="s">
        <v>227</v>
      </c>
      <c r="N19" s="69"/>
      <c r="O19" s="70"/>
      <c r="P19" s="69"/>
      <c r="Q19" s="70"/>
      <c r="R19" s="69"/>
      <c r="S19" s="70"/>
      <c r="T19" s="58"/>
    </row>
    <row r="20" spans="3:20" ht="18.95" customHeight="1">
      <c r="C20" s="54" t="s">
        <v>234</v>
      </c>
      <c r="D20" s="58" t="s">
        <v>224</v>
      </c>
      <c r="E20" s="58" t="s">
        <v>235</v>
      </c>
      <c r="F20" s="68" t="s">
        <v>202</v>
      </c>
      <c r="G20" s="62">
        <v>485</v>
      </c>
      <c r="H20" s="69">
        <v>485</v>
      </c>
      <c r="I20" s="66"/>
      <c r="J20" s="69">
        <v>630</v>
      </c>
      <c r="K20" s="70" t="s">
        <v>226</v>
      </c>
      <c r="L20" s="69">
        <v>700</v>
      </c>
      <c r="M20" s="70" t="s">
        <v>227</v>
      </c>
      <c r="N20" s="69"/>
      <c r="O20" s="70"/>
      <c r="P20" s="69"/>
      <c r="Q20" s="70"/>
      <c r="R20" s="69"/>
      <c r="S20" s="70"/>
      <c r="T20" s="58"/>
    </row>
    <row r="21" spans="3:20" ht="18.95" customHeight="1">
      <c r="C21" s="54" t="s">
        <v>236</v>
      </c>
      <c r="D21" s="58" t="s">
        <v>224</v>
      </c>
      <c r="E21" s="58" t="s">
        <v>237</v>
      </c>
      <c r="F21" s="68" t="s">
        <v>202</v>
      </c>
      <c r="G21" s="62">
        <v>1910</v>
      </c>
      <c r="H21" s="69">
        <v>1910</v>
      </c>
      <c r="I21" s="66"/>
      <c r="J21" s="69">
        <v>4290</v>
      </c>
      <c r="K21" s="70" t="s">
        <v>226</v>
      </c>
      <c r="L21" s="69">
        <v>4290</v>
      </c>
      <c r="M21" s="70" t="s">
        <v>227</v>
      </c>
      <c r="N21" s="69"/>
      <c r="O21" s="70"/>
      <c r="P21" s="69"/>
      <c r="Q21" s="70"/>
      <c r="R21" s="69"/>
      <c r="S21" s="70"/>
      <c r="T21" s="58"/>
    </row>
    <row r="22" spans="3:20" ht="18.95" customHeight="1">
      <c r="C22" s="54" t="s">
        <v>238</v>
      </c>
      <c r="D22" s="58" t="s">
        <v>224</v>
      </c>
      <c r="E22" s="58" t="s">
        <v>239</v>
      </c>
      <c r="F22" s="68" t="s">
        <v>202</v>
      </c>
      <c r="G22" s="62">
        <v>514</v>
      </c>
      <c r="H22" s="69">
        <v>514</v>
      </c>
      <c r="I22" s="66"/>
      <c r="J22" s="69">
        <v>1070</v>
      </c>
      <c r="K22" s="70" t="s">
        <v>240</v>
      </c>
      <c r="L22" s="69">
        <v>1050</v>
      </c>
      <c r="M22" s="70" t="s">
        <v>241</v>
      </c>
      <c r="N22" s="69"/>
      <c r="O22" s="70"/>
      <c r="P22" s="69"/>
      <c r="Q22" s="70"/>
      <c r="R22" s="69"/>
      <c r="S22" s="70"/>
      <c r="T22" s="58"/>
    </row>
    <row r="23" spans="3:20" ht="18.95" customHeight="1">
      <c r="C23" s="54" t="s">
        <v>242</v>
      </c>
      <c r="D23" s="58" t="s">
        <v>224</v>
      </c>
      <c r="E23" s="58" t="s">
        <v>243</v>
      </c>
      <c r="F23" s="68" t="s">
        <v>202</v>
      </c>
      <c r="G23" s="62">
        <v>1358</v>
      </c>
      <c r="H23" s="69">
        <v>1358</v>
      </c>
      <c r="I23" s="66"/>
      <c r="J23" s="69">
        <v>1400</v>
      </c>
      <c r="K23" s="70" t="s">
        <v>226</v>
      </c>
      <c r="L23" s="69">
        <v>2000</v>
      </c>
      <c r="M23" s="70" t="s">
        <v>227</v>
      </c>
      <c r="N23" s="69"/>
      <c r="O23" s="70"/>
      <c r="P23" s="69"/>
      <c r="Q23" s="70"/>
      <c r="R23" s="69"/>
      <c r="S23" s="70"/>
      <c r="T23" s="58"/>
    </row>
    <row r="24" spans="3:20" ht="18.95" customHeight="1">
      <c r="C24" s="54" t="s">
        <v>244</v>
      </c>
      <c r="D24" s="58" t="s">
        <v>224</v>
      </c>
      <c r="E24" s="58" t="s">
        <v>245</v>
      </c>
      <c r="F24" s="68" t="s">
        <v>202</v>
      </c>
      <c r="G24" s="62">
        <v>407</v>
      </c>
      <c r="H24" s="69">
        <v>407</v>
      </c>
      <c r="I24" s="66"/>
      <c r="J24" s="69">
        <v>460</v>
      </c>
      <c r="K24" s="70" t="s">
        <v>226</v>
      </c>
      <c r="L24" s="69">
        <v>580</v>
      </c>
      <c r="M24" s="70" t="s">
        <v>227</v>
      </c>
      <c r="N24" s="69"/>
      <c r="O24" s="70"/>
      <c r="P24" s="69"/>
      <c r="Q24" s="70"/>
      <c r="R24" s="69"/>
      <c r="S24" s="70"/>
      <c r="T24" s="58"/>
    </row>
    <row r="25" spans="3:20" ht="18.95" customHeight="1">
      <c r="C25" s="54" t="s">
        <v>246</v>
      </c>
      <c r="D25" s="58" t="s">
        <v>224</v>
      </c>
      <c r="E25" s="58" t="s">
        <v>247</v>
      </c>
      <c r="F25" s="68" t="s">
        <v>202</v>
      </c>
      <c r="G25" s="62">
        <v>2880</v>
      </c>
      <c r="H25" s="69">
        <v>2880</v>
      </c>
      <c r="I25" s="66"/>
      <c r="J25" s="69">
        <v>4920</v>
      </c>
      <c r="K25" s="70" t="s">
        <v>226</v>
      </c>
      <c r="L25" s="69"/>
      <c r="M25" s="70"/>
      <c r="N25" s="69"/>
      <c r="O25" s="70"/>
      <c r="P25" s="69"/>
      <c r="Q25" s="70"/>
      <c r="R25" s="69"/>
      <c r="S25" s="70"/>
      <c r="T25" s="58"/>
    </row>
    <row r="26" spans="3:20" ht="18.95" customHeight="1">
      <c r="C26" s="54" t="s">
        <v>248</v>
      </c>
      <c r="D26" s="58" t="s">
        <v>249</v>
      </c>
      <c r="E26" s="58" t="s">
        <v>250</v>
      </c>
      <c r="F26" s="68" t="s">
        <v>202</v>
      </c>
      <c r="G26" s="62">
        <v>294</v>
      </c>
      <c r="H26" s="69">
        <v>294</v>
      </c>
      <c r="I26" s="66"/>
      <c r="J26" s="69">
        <v>606</v>
      </c>
      <c r="K26" s="70" t="s">
        <v>251</v>
      </c>
      <c r="L26" s="69">
        <v>606</v>
      </c>
      <c r="M26" s="70" t="s">
        <v>252</v>
      </c>
      <c r="N26" s="69"/>
      <c r="O26" s="70"/>
      <c r="P26" s="69"/>
      <c r="Q26" s="70"/>
      <c r="R26" s="69"/>
      <c r="S26" s="70"/>
      <c r="T26" s="58"/>
    </row>
    <row r="27" spans="3:20" ht="18.95" customHeight="1">
      <c r="C27" s="54" t="s">
        <v>253</v>
      </c>
      <c r="D27" s="58" t="s">
        <v>249</v>
      </c>
      <c r="E27" s="58" t="s">
        <v>254</v>
      </c>
      <c r="F27" s="68" t="s">
        <v>202</v>
      </c>
      <c r="G27" s="62">
        <v>309</v>
      </c>
      <c r="H27" s="69">
        <v>309</v>
      </c>
      <c r="I27" s="66"/>
      <c r="J27" s="69">
        <v>621</v>
      </c>
      <c r="K27" s="70" t="s">
        <v>251</v>
      </c>
      <c r="L27" s="69">
        <v>621</v>
      </c>
      <c r="M27" s="70" t="s">
        <v>252</v>
      </c>
      <c r="N27" s="69"/>
      <c r="O27" s="70"/>
      <c r="P27" s="69"/>
      <c r="Q27" s="70"/>
      <c r="R27" s="69"/>
      <c r="S27" s="70"/>
      <c r="T27" s="58"/>
    </row>
    <row r="28" spans="3:20" ht="18.95" customHeight="1">
      <c r="C28" s="54" t="s">
        <v>255</v>
      </c>
      <c r="D28" s="58" t="s">
        <v>249</v>
      </c>
      <c r="E28" s="58" t="s">
        <v>256</v>
      </c>
      <c r="F28" s="68" t="s">
        <v>202</v>
      </c>
      <c r="G28" s="62">
        <v>1174</v>
      </c>
      <c r="H28" s="69">
        <v>1174</v>
      </c>
      <c r="I28" s="66"/>
      <c r="J28" s="69">
        <v>2070</v>
      </c>
      <c r="K28" s="70" t="s">
        <v>251</v>
      </c>
      <c r="L28" s="69">
        <v>2070</v>
      </c>
      <c r="M28" s="70" t="s">
        <v>252</v>
      </c>
      <c r="N28" s="69"/>
      <c r="O28" s="70"/>
      <c r="P28" s="69"/>
      <c r="Q28" s="70"/>
      <c r="R28" s="69"/>
      <c r="S28" s="70"/>
      <c r="T28" s="58"/>
    </row>
    <row r="29" spans="3:20" ht="18.95" customHeight="1">
      <c r="C29" s="54" t="s">
        <v>257</v>
      </c>
      <c r="D29" s="58" t="s">
        <v>258</v>
      </c>
      <c r="E29" s="58" t="s">
        <v>259</v>
      </c>
      <c r="F29" s="68" t="s">
        <v>202</v>
      </c>
      <c r="G29" s="62">
        <v>150</v>
      </c>
      <c r="H29" s="69"/>
      <c r="I29" s="66"/>
      <c r="J29" s="69">
        <v>350</v>
      </c>
      <c r="K29" s="70" t="s">
        <v>260</v>
      </c>
      <c r="L29" s="69">
        <v>150</v>
      </c>
      <c r="M29" s="70" t="s">
        <v>261</v>
      </c>
      <c r="N29" s="69"/>
      <c r="O29" s="70"/>
      <c r="P29" s="69"/>
      <c r="Q29" s="70"/>
      <c r="R29" s="69"/>
      <c r="S29" s="70"/>
      <c r="T29" s="58"/>
    </row>
    <row r="30" spans="3:20" ht="18.95" customHeight="1">
      <c r="C30" s="54" t="s">
        <v>262</v>
      </c>
      <c r="D30" s="58" t="s">
        <v>263</v>
      </c>
      <c r="E30" s="58" t="s">
        <v>264</v>
      </c>
      <c r="F30" s="68" t="s">
        <v>202</v>
      </c>
      <c r="G30" s="62">
        <v>798</v>
      </c>
      <c r="H30" s="69"/>
      <c r="I30" s="66"/>
      <c r="J30" s="69">
        <v>1068</v>
      </c>
      <c r="K30" s="70" t="s">
        <v>265</v>
      </c>
      <c r="L30" s="69">
        <v>798</v>
      </c>
      <c r="M30" s="70" t="s">
        <v>266</v>
      </c>
      <c r="N30" s="69"/>
      <c r="O30" s="70"/>
      <c r="P30" s="69"/>
      <c r="Q30" s="70"/>
      <c r="R30" s="69"/>
      <c r="S30" s="70"/>
      <c r="T30" s="58"/>
    </row>
    <row r="31" spans="3:20" ht="18.95" customHeight="1">
      <c r="C31" s="54" t="s">
        <v>267</v>
      </c>
      <c r="D31" s="58" t="s">
        <v>268</v>
      </c>
      <c r="E31" s="58" t="s">
        <v>269</v>
      </c>
      <c r="F31" s="68" t="s">
        <v>188</v>
      </c>
      <c r="G31" s="62">
        <v>272</v>
      </c>
      <c r="H31" s="69">
        <v>272</v>
      </c>
      <c r="I31" s="66"/>
      <c r="J31" s="69">
        <v>329</v>
      </c>
      <c r="K31" s="70" t="s">
        <v>270</v>
      </c>
      <c r="L31" s="69">
        <v>431</v>
      </c>
      <c r="M31" s="70" t="s">
        <v>271</v>
      </c>
      <c r="N31" s="69"/>
      <c r="O31" s="70"/>
      <c r="P31" s="69"/>
      <c r="Q31" s="70"/>
      <c r="R31" s="69"/>
      <c r="S31" s="70"/>
      <c r="T31" s="58"/>
    </row>
    <row r="32" spans="3:20" ht="18.95" customHeight="1">
      <c r="C32" s="54" t="s">
        <v>272</v>
      </c>
      <c r="D32" s="58" t="s">
        <v>268</v>
      </c>
      <c r="E32" s="58" t="s">
        <v>273</v>
      </c>
      <c r="F32" s="68" t="s">
        <v>188</v>
      </c>
      <c r="G32" s="62">
        <v>422</v>
      </c>
      <c r="H32" s="69">
        <v>422</v>
      </c>
      <c r="I32" s="66"/>
      <c r="J32" s="69">
        <v>433</v>
      </c>
      <c r="K32" s="70" t="s">
        <v>270</v>
      </c>
      <c r="L32" s="69">
        <v>672</v>
      </c>
      <c r="M32" s="70" t="s">
        <v>271</v>
      </c>
      <c r="N32" s="69"/>
      <c r="O32" s="70"/>
      <c r="P32" s="69"/>
      <c r="Q32" s="70"/>
      <c r="R32" s="69"/>
      <c r="S32" s="70"/>
      <c r="T32" s="58"/>
    </row>
    <row r="33" spans="3:20" ht="18.95" customHeight="1">
      <c r="C33" s="54" t="s">
        <v>274</v>
      </c>
      <c r="D33" s="58" t="s">
        <v>275</v>
      </c>
      <c r="E33" s="58" t="s">
        <v>276</v>
      </c>
      <c r="F33" s="68" t="s">
        <v>188</v>
      </c>
      <c r="G33" s="62">
        <v>7616</v>
      </c>
      <c r="H33" s="69">
        <v>7616</v>
      </c>
      <c r="I33" s="66"/>
      <c r="J33" s="69">
        <v>9894</v>
      </c>
      <c r="K33" s="70" t="s">
        <v>277</v>
      </c>
      <c r="L33" s="69">
        <v>10031</v>
      </c>
      <c r="M33" s="70" t="s">
        <v>271</v>
      </c>
      <c r="N33" s="69"/>
      <c r="O33" s="70"/>
      <c r="P33" s="69"/>
      <c r="Q33" s="70"/>
      <c r="R33" s="69"/>
      <c r="S33" s="70"/>
      <c r="T33" s="58"/>
    </row>
    <row r="34" spans="3:20" ht="18.95" customHeight="1">
      <c r="C34" s="54" t="s">
        <v>278</v>
      </c>
      <c r="D34" s="58" t="s">
        <v>279</v>
      </c>
      <c r="E34" s="58" t="s">
        <v>280</v>
      </c>
      <c r="F34" s="68" t="s">
        <v>188</v>
      </c>
      <c r="G34" s="62">
        <v>18554</v>
      </c>
      <c r="H34" s="69">
        <v>18554</v>
      </c>
      <c r="I34" s="66"/>
      <c r="J34" s="69">
        <v>19521</v>
      </c>
      <c r="K34" s="70" t="s">
        <v>270</v>
      </c>
      <c r="L34" s="69">
        <v>25171</v>
      </c>
      <c r="M34" s="70" t="s">
        <v>281</v>
      </c>
      <c r="N34" s="69"/>
      <c r="O34" s="70"/>
      <c r="P34" s="69"/>
      <c r="Q34" s="70"/>
      <c r="R34" s="69"/>
      <c r="S34" s="70"/>
      <c r="T34" s="58"/>
    </row>
    <row r="35" spans="3:20" ht="18.95" customHeight="1">
      <c r="C35" s="54" t="s">
        <v>282</v>
      </c>
      <c r="D35" s="58" t="s">
        <v>283</v>
      </c>
      <c r="E35" s="58" t="s">
        <v>284</v>
      </c>
      <c r="F35" s="68" t="s">
        <v>202</v>
      </c>
      <c r="G35" s="62">
        <v>1150</v>
      </c>
      <c r="H35" s="69">
        <v>1150</v>
      </c>
      <c r="I35" s="66"/>
      <c r="J35" s="69">
        <v>3920</v>
      </c>
      <c r="K35" s="70" t="s">
        <v>285</v>
      </c>
      <c r="L35" s="69">
        <v>1839</v>
      </c>
      <c r="M35" s="70" t="s">
        <v>286</v>
      </c>
      <c r="N35" s="69"/>
      <c r="O35" s="70"/>
      <c r="P35" s="69"/>
      <c r="Q35" s="70"/>
      <c r="R35" s="69"/>
      <c r="S35" s="70"/>
      <c r="T35" s="58"/>
    </row>
    <row r="36" spans="3:20" ht="18.95" customHeight="1">
      <c r="C36" s="54" t="s">
        <v>287</v>
      </c>
      <c r="D36" s="58" t="s">
        <v>283</v>
      </c>
      <c r="E36" s="58" t="s">
        <v>288</v>
      </c>
      <c r="F36" s="68" t="s">
        <v>202</v>
      </c>
      <c r="G36" s="62">
        <v>1610</v>
      </c>
      <c r="H36" s="69">
        <v>1610</v>
      </c>
      <c r="I36" s="66"/>
      <c r="J36" s="69">
        <v>5500</v>
      </c>
      <c r="K36" s="70" t="s">
        <v>285</v>
      </c>
      <c r="L36" s="69">
        <v>3756</v>
      </c>
      <c r="M36" s="70" t="s">
        <v>286</v>
      </c>
      <c r="N36" s="69"/>
      <c r="O36" s="70"/>
      <c r="P36" s="69"/>
      <c r="Q36" s="70"/>
      <c r="R36" s="69"/>
      <c r="S36" s="70"/>
      <c r="T36" s="58"/>
    </row>
    <row r="37" spans="3:20" ht="18.95" customHeight="1">
      <c r="C37" s="54" t="s">
        <v>289</v>
      </c>
      <c r="D37" s="58" t="s">
        <v>283</v>
      </c>
      <c r="E37" s="58" t="s">
        <v>290</v>
      </c>
      <c r="F37" s="68" t="s">
        <v>202</v>
      </c>
      <c r="G37" s="62">
        <v>2080</v>
      </c>
      <c r="H37" s="69">
        <v>2080</v>
      </c>
      <c r="I37" s="66"/>
      <c r="J37" s="69">
        <v>7070</v>
      </c>
      <c r="K37" s="70" t="s">
        <v>285</v>
      </c>
      <c r="L37" s="69">
        <v>4447</v>
      </c>
      <c r="M37" s="70" t="s">
        <v>286</v>
      </c>
      <c r="N37" s="69"/>
      <c r="O37" s="70"/>
      <c r="P37" s="69"/>
      <c r="Q37" s="70"/>
      <c r="R37" s="69"/>
      <c r="S37" s="70"/>
      <c r="T37" s="58"/>
    </row>
    <row r="38" spans="3:20" ht="18.95" customHeight="1">
      <c r="C38" s="54" t="s">
        <v>291</v>
      </c>
      <c r="D38" s="58" t="s">
        <v>283</v>
      </c>
      <c r="E38" s="58" t="s">
        <v>292</v>
      </c>
      <c r="F38" s="68" t="s">
        <v>202</v>
      </c>
      <c r="G38" s="62">
        <v>2910</v>
      </c>
      <c r="H38" s="69">
        <v>2910</v>
      </c>
      <c r="I38" s="66"/>
      <c r="J38" s="69">
        <v>11000</v>
      </c>
      <c r="K38" s="70" t="s">
        <v>285</v>
      </c>
      <c r="L38" s="69">
        <v>5375</v>
      </c>
      <c r="M38" s="70" t="s">
        <v>286</v>
      </c>
      <c r="N38" s="69"/>
      <c r="O38" s="70"/>
      <c r="P38" s="69"/>
      <c r="Q38" s="70"/>
      <c r="R38" s="69"/>
      <c r="S38" s="70"/>
      <c r="T38" s="58"/>
    </row>
    <row r="39" spans="3:20" ht="18.95" customHeight="1">
      <c r="C39" s="54" t="s">
        <v>293</v>
      </c>
      <c r="D39" s="58" t="s">
        <v>294</v>
      </c>
      <c r="E39" s="58" t="s">
        <v>295</v>
      </c>
      <c r="F39" s="68" t="s">
        <v>202</v>
      </c>
      <c r="G39" s="62">
        <v>1230</v>
      </c>
      <c r="H39" s="69">
        <v>1230</v>
      </c>
      <c r="I39" s="66"/>
      <c r="J39" s="69">
        <v>2834</v>
      </c>
      <c r="K39" s="70" t="s">
        <v>296</v>
      </c>
      <c r="L39" s="69">
        <v>1879</v>
      </c>
      <c r="M39" s="70" t="s">
        <v>297</v>
      </c>
      <c r="N39" s="69"/>
      <c r="O39" s="70"/>
      <c r="P39" s="69"/>
      <c r="Q39" s="70"/>
      <c r="R39" s="69"/>
      <c r="S39" s="70"/>
      <c r="T39" s="58"/>
    </row>
    <row r="40" spans="3:20" ht="18.95" customHeight="1">
      <c r="C40" s="54" t="s">
        <v>298</v>
      </c>
      <c r="D40" s="58" t="s">
        <v>299</v>
      </c>
      <c r="E40" s="58" t="s">
        <v>300</v>
      </c>
      <c r="F40" s="68" t="s">
        <v>301</v>
      </c>
      <c r="G40" s="62">
        <v>440300</v>
      </c>
      <c r="H40" s="69"/>
      <c r="I40" s="66"/>
      <c r="J40" s="69">
        <v>440300</v>
      </c>
      <c r="K40" s="70" t="s">
        <v>302</v>
      </c>
      <c r="L40" s="69"/>
      <c r="M40" s="70"/>
      <c r="N40" s="69"/>
      <c r="O40" s="70"/>
      <c r="P40" s="69"/>
      <c r="Q40" s="70"/>
      <c r="R40" s="69"/>
      <c r="S40" s="70"/>
      <c r="T40" s="58"/>
    </row>
    <row r="41" spans="3:20" ht="18.95" customHeight="1">
      <c r="C41" s="54" t="s">
        <v>303</v>
      </c>
      <c r="D41" s="58" t="s">
        <v>304</v>
      </c>
      <c r="E41" s="58" t="s">
        <v>305</v>
      </c>
      <c r="F41" s="68" t="s">
        <v>301</v>
      </c>
      <c r="G41" s="62">
        <v>10700</v>
      </c>
      <c r="H41" s="69"/>
      <c r="I41" s="66"/>
      <c r="J41" s="69">
        <v>12900</v>
      </c>
      <c r="K41" s="70" t="s">
        <v>306</v>
      </c>
      <c r="L41" s="69">
        <v>10700</v>
      </c>
      <c r="M41" s="70" t="s">
        <v>307</v>
      </c>
      <c r="N41" s="69"/>
      <c r="O41" s="70"/>
      <c r="P41" s="69"/>
      <c r="Q41" s="70"/>
      <c r="R41" s="69"/>
      <c r="S41" s="70"/>
      <c r="T41" s="58"/>
    </row>
    <row r="42" spans="3:20" ht="18.95" customHeight="1">
      <c r="C42" s="54" t="s">
        <v>308</v>
      </c>
      <c r="D42" s="58" t="s">
        <v>309</v>
      </c>
      <c r="E42" s="58" t="s">
        <v>310</v>
      </c>
      <c r="F42" s="68" t="s">
        <v>202</v>
      </c>
      <c r="G42" s="62">
        <v>1403</v>
      </c>
      <c r="H42" s="69">
        <v>1403</v>
      </c>
      <c r="I42" s="66"/>
      <c r="J42" s="69">
        <v>2521</v>
      </c>
      <c r="K42" s="70" t="s">
        <v>311</v>
      </c>
      <c r="L42" s="69">
        <v>2521</v>
      </c>
      <c r="M42" s="70" t="s">
        <v>312</v>
      </c>
      <c r="N42" s="69"/>
      <c r="O42" s="70"/>
      <c r="P42" s="69"/>
      <c r="Q42" s="70"/>
      <c r="R42" s="69"/>
      <c r="S42" s="70"/>
      <c r="T42" s="58"/>
    </row>
    <row r="43" spans="3:20" ht="18.95" customHeight="1">
      <c r="C43" s="54" t="s">
        <v>313</v>
      </c>
      <c r="D43" s="58" t="s">
        <v>309</v>
      </c>
      <c r="E43" s="58" t="s">
        <v>314</v>
      </c>
      <c r="F43" s="68" t="s">
        <v>202</v>
      </c>
      <c r="G43" s="62">
        <v>4860</v>
      </c>
      <c r="H43" s="69">
        <v>4860</v>
      </c>
      <c r="I43" s="66"/>
      <c r="J43" s="69">
        <v>8427</v>
      </c>
      <c r="K43" s="70" t="s">
        <v>311</v>
      </c>
      <c r="L43" s="69">
        <v>8427</v>
      </c>
      <c r="M43" s="70" t="s">
        <v>312</v>
      </c>
      <c r="N43" s="69"/>
      <c r="O43" s="70"/>
      <c r="P43" s="69"/>
      <c r="Q43" s="70"/>
      <c r="R43" s="69"/>
      <c r="S43" s="70"/>
      <c r="T43" s="58"/>
    </row>
    <row r="44" spans="3:20" ht="18.95" customHeight="1">
      <c r="C44" s="54" t="s">
        <v>315</v>
      </c>
      <c r="D44" s="58" t="s">
        <v>316</v>
      </c>
      <c r="E44" s="58" t="s">
        <v>317</v>
      </c>
      <c r="F44" s="68" t="s">
        <v>301</v>
      </c>
      <c r="G44" s="62">
        <v>21</v>
      </c>
      <c r="H44" s="69"/>
      <c r="I44" s="66"/>
      <c r="J44" s="69">
        <v>24.95</v>
      </c>
      <c r="K44" s="70"/>
      <c r="L44" s="69">
        <v>22</v>
      </c>
      <c r="M44" s="70" t="s">
        <v>318</v>
      </c>
      <c r="N44" s="69"/>
      <c r="O44" s="70"/>
      <c r="P44" s="69"/>
      <c r="Q44" s="70"/>
      <c r="R44" s="69"/>
      <c r="S44" s="70"/>
      <c r="T44" s="58"/>
    </row>
    <row r="45" spans="3:20" ht="18.95" customHeight="1">
      <c r="C45" s="54" t="s">
        <v>319</v>
      </c>
      <c r="D45" s="58" t="s">
        <v>320</v>
      </c>
      <c r="E45" s="58" t="s">
        <v>321</v>
      </c>
      <c r="F45" s="68" t="s">
        <v>301</v>
      </c>
      <c r="G45" s="62">
        <v>7</v>
      </c>
      <c r="H45" s="69"/>
      <c r="I45" s="66"/>
      <c r="J45" s="69">
        <v>38.200000000000003</v>
      </c>
      <c r="K45" s="70"/>
      <c r="L45" s="69">
        <v>7</v>
      </c>
      <c r="M45" s="70" t="s">
        <v>266</v>
      </c>
      <c r="N45" s="69"/>
      <c r="O45" s="70"/>
      <c r="P45" s="69"/>
      <c r="Q45" s="70"/>
      <c r="R45" s="69"/>
      <c r="S45" s="70"/>
      <c r="T45" s="58"/>
    </row>
    <row r="46" spans="3:20" ht="18.95" customHeight="1">
      <c r="C46" s="54" t="s">
        <v>322</v>
      </c>
      <c r="D46" s="58" t="s">
        <v>323</v>
      </c>
      <c r="E46" s="58" t="s">
        <v>324</v>
      </c>
      <c r="F46" s="68" t="s">
        <v>325</v>
      </c>
      <c r="G46" s="62">
        <v>22730</v>
      </c>
      <c r="H46" s="69"/>
      <c r="I46" s="66"/>
      <c r="J46" s="69"/>
      <c r="K46" s="70"/>
      <c r="L46" s="69"/>
      <c r="M46" s="70"/>
      <c r="N46" s="69"/>
      <c r="O46" s="70"/>
      <c r="P46" s="69"/>
      <c r="Q46" s="70"/>
      <c r="R46" s="69"/>
      <c r="S46" s="70"/>
      <c r="T46" s="58"/>
    </row>
    <row r="47" spans="3:20" ht="18.95" customHeight="1">
      <c r="C47" s="54" t="s">
        <v>326</v>
      </c>
      <c r="D47" s="58" t="s">
        <v>327</v>
      </c>
      <c r="E47" s="58" t="s">
        <v>328</v>
      </c>
      <c r="F47" s="68" t="s">
        <v>202</v>
      </c>
      <c r="G47" s="62">
        <v>68000</v>
      </c>
      <c r="H47" s="69"/>
      <c r="I47" s="66"/>
      <c r="J47" s="69"/>
      <c r="K47" s="70"/>
      <c r="L47" s="69">
        <v>68000</v>
      </c>
      <c r="M47" s="70" t="s">
        <v>329</v>
      </c>
      <c r="N47" s="69"/>
      <c r="O47" s="70"/>
      <c r="P47" s="69"/>
      <c r="Q47" s="70"/>
      <c r="R47" s="69"/>
      <c r="S47" s="70"/>
      <c r="T47" s="58"/>
    </row>
    <row r="48" spans="3:20" ht="18.95" customHeight="1">
      <c r="C48" s="54" t="s">
        <v>330</v>
      </c>
      <c r="D48" s="58" t="s">
        <v>331</v>
      </c>
      <c r="E48" s="58" t="s">
        <v>332</v>
      </c>
      <c r="F48" s="68" t="s">
        <v>202</v>
      </c>
      <c r="G48" s="62">
        <v>74000</v>
      </c>
      <c r="H48" s="69"/>
      <c r="I48" s="66"/>
      <c r="J48" s="69"/>
      <c r="K48" s="70"/>
      <c r="L48" s="69">
        <v>74000</v>
      </c>
      <c r="M48" s="70" t="s">
        <v>329</v>
      </c>
      <c r="N48" s="69"/>
      <c r="O48" s="70"/>
      <c r="P48" s="69"/>
      <c r="Q48" s="70"/>
      <c r="R48" s="69"/>
      <c r="S48" s="70"/>
      <c r="T48" s="58"/>
    </row>
    <row r="49" spans="3:20" ht="18.95" customHeight="1">
      <c r="C49" s="54" t="s">
        <v>333</v>
      </c>
      <c r="D49" s="58" t="s">
        <v>334</v>
      </c>
      <c r="E49" s="58" t="s">
        <v>335</v>
      </c>
      <c r="F49" s="68" t="s">
        <v>301</v>
      </c>
      <c r="G49" s="62"/>
      <c r="H49" s="69"/>
      <c r="I49" s="66"/>
      <c r="J49" s="69"/>
      <c r="K49" s="70"/>
      <c r="L49" s="69"/>
      <c r="M49" s="70"/>
      <c r="N49" s="69"/>
      <c r="O49" s="70"/>
      <c r="P49" s="69"/>
      <c r="Q49" s="70"/>
      <c r="R49" s="69"/>
      <c r="S49" s="70"/>
      <c r="T49" s="58"/>
    </row>
    <row r="50" spans="3:20" ht="18.95" customHeight="1">
      <c r="C50" s="54" t="s">
        <v>336</v>
      </c>
      <c r="D50" s="58" t="s">
        <v>337</v>
      </c>
      <c r="E50" s="58" t="s">
        <v>338</v>
      </c>
      <c r="F50" s="68" t="s">
        <v>339</v>
      </c>
      <c r="G50" s="62">
        <v>225408</v>
      </c>
      <c r="H50" s="69"/>
      <c r="I50" s="66"/>
      <c r="J50" s="69"/>
      <c r="K50" s="70"/>
      <c r="L50" s="69"/>
      <c r="M50" s="70"/>
      <c r="N50" s="69"/>
      <c r="O50" s="70"/>
      <c r="P50" s="69"/>
      <c r="Q50" s="70"/>
      <c r="R50" s="69"/>
      <c r="S50" s="70"/>
      <c r="T50" s="58"/>
    </row>
    <row r="51" spans="3:20" ht="18.95" customHeight="1">
      <c r="C51" s="54" t="s">
        <v>340</v>
      </c>
      <c r="D51" s="58" t="s">
        <v>337</v>
      </c>
      <c r="E51" s="58" t="s">
        <v>341</v>
      </c>
      <c r="F51" s="68" t="s">
        <v>339</v>
      </c>
      <c r="G51" s="62">
        <v>235560</v>
      </c>
      <c r="H51" s="69"/>
      <c r="I51" s="66"/>
      <c r="J51" s="69"/>
      <c r="K51" s="70"/>
      <c r="L51" s="69"/>
      <c r="M51" s="70"/>
      <c r="N51" s="69"/>
      <c r="O51" s="70"/>
      <c r="P51" s="69"/>
      <c r="Q51" s="70"/>
      <c r="R51" s="69"/>
      <c r="S51" s="70"/>
      <c r="T51" s="58"/>
    </row>
    <row r="52" spans="3:20" ht="18.95" customHeight="1">
      <c r="D52" s="58"/>
      <c r="E52" s="58"/>
      <c r="F52" s="68"/>
      <c r="G52" s="62"/>
      <c r="H52" s="69"/>
      <c r="I52" s="66"/>
      <c r="J52" s="69"/>
      <c r="K52" s="70"/>
      <c r="L52" s="69"/>
      <c r="M52" s="70"/>
      <c r="N52" s="69"/>
      <c r="O52" s="70"/>
      <c r="P52" s="69"/>
      <c r="Q52" s="70"/>
      <c r="R52" s="69"/>
      <c r="S52" s="70"/>
      <c r="T52" s="58"/>
    </row>
    <row r="53" spans="3:20" ht="18.95" customHeight="1">
      <c r="D53" s="58"/>
      <c r="E53" s="58"/>
      <c r="F53" s="68"/>
      <c r="G53" s="62"/>
      <c r="H53" s="69"/>
      <c r="I53" s="66"/>
      <c r="J53" s="69"/>
      <c r="K53" s="70"/>
      <c r="L53" s="69"/>
      <c r="M53" s="70"/>
      <c r="N53" s="69"/>
      <c r="O53" s="70"/>
      <c r="P53" s="69"/>
      <c r="Q53" s="70"/>
      <c r="R53" s="69"/>
      <c r="S53" s="70"/>
      <c r="T53" s="58"/>
    </row>
    <row r="54" spans="3:20" ht="18.95" customHeight="1">
      <c r="D54" s="58"/>
      <c r="E54" s="58"/>
      <c r="F54" s="68"/>
      <c r="G54" s="62"/>
      <c r="H54" s="69"/>
      <c r="I54" s="66"/>
      <c r="J54" s="69"/>
      <c r="K54" s="70"/>
      <c r="L54" s="69"/>
      <c r="M54" s="70"/>
      <c r="N54" s="69"/>
      <c r="O54" s="70"/>
      <c r="P54" s="69"/>
      <c r="Q54" s="70"/>
      <c r="R54" s="69"/>
      <c r="S54" s="70"/>
      <c r="T54" s="58"/>
    </row>
    <row r="55" spans="3:20" ht="18.95" customHeight="1">
      <c r="D55" s="58"/>
      <c r="E55" s="58"/>
      <c r="F55" s="68"/>
      <c r="G55" s="62"/>
      <c r="H55" s="69"/>
      <c r="I55" s="66"/>
      <c r="J55" s="69"/>
      <c r="K55" s="70"/>
      <c r="L55" s="69"/>
      <c r="M55" s="70"/>
      <c r="N55" s="69"/>
      <c r="O55" s="70"/>
      <c r="P55" s="69"/>
      <c r="Q55" s="70"/>
      <c r="R55" s="69"/>
      <c r="S55" s="70"/>
      <c r="T55" s="58"/>
    </row>
    <row r="56" spans="3:20" ht="18.95" customHeight="1">
      <c r="D56" s="58"/>
      <c r="E56" s="58"/>
      <c r="F56" s="68"/>
      <c r="G56" s="62"/>
      <c r="H56" s="69"/>
      <c r="I56" s="66"/>
      <c r="J56" s="69"/>
      <c r="K56" s="70"/>
      <c r="L56" s="69"/>
      <c r="M56" s="70"/>
      <c r="N56" s="69"/>
      <c r="O56" s="70"/>
      <c r="P56" s="69"/>
      <c r="Q56" s="70"/>
      <c r="R56" s="69"/>
      <c r="S56" s="70"/>
      <c r="T56" s="58"/>
    </row>
    <row r="57" spans="3:20" ht="18.95" customHeight="1">
      <c r="D57" s="58"/>
      <c r="E57" s="58"/>
      <c r="F57" s="68"/>
      <c r="G57" s="62"/>
      <c r="H57" s="69"/>
      <c r="I57" s="66"/>
      <c r="J57" s="69"/>
      <c r="K57" s="70"/>
      <c r="L57" s="69"/>
      <c r="M57" s="70"/>
      <c r="N57" s="69"/>
      <c r="O57" s="70"/>
      <c r="P57" s="69"/>
      <c r="Q57" s="70"/>
      <c r="R57" s="69"/>
      <c r="S57" s="70"/>
      <c r="T57" s="58"/>
    </row>
    <row r="58" spans="3:20" ht="18.95" customHeight="1">
      <c r="D58" s="58"/>
      <c r="E58" s="58"/>
      <c r="F58" s="68"/>
      <c r="G58" s="62"/>
      <c r="H58" s="69"/>
      <c r="I58" s="66"/>
      <c r="J58" s="69"/>
      <c r="K58" s="70"/>
      <c r="L58" s="69"/>
      <c r="M58" s="70"/>
      <c r="N58" s="69"/>
      <c r="O58" s="70"/>
      <c r="P58" s="69"/>
      <c r="Q58" s="70"/>
      <c r="R58" s="69"/>
      <c r="S58" s="70"/>
      <c r="T58" s="58"/>
    </row>
    <row r="59" spans="3:20" ht="18.95" customHeight="1">
      <c r="D59" s="58"/>
      <c r="E59" s="58"/>
      <c r="F59" s="68"/>
      <c r="G59" s="62"/>
      <c r="H59" s="69"/>
      <c r="I59" s="66"/>
      <c r="J59" s="69"/>
      <c r="K59" s="70"/>
      <c r="L59" s="69"/>
      <c r="M59" s="70"/>
      <c r="N59" s="69"/>
      <c r="O59" s="70"/>
      <c r="P59" s="69"/>
      <c r="Q59" s="70"/>
      <c r="R59" s="69"/>
      <c r="S59" s="70"/>
      <c r="T59" s="58"/>
    </row>
    <row r="60" spans="3:20" ht="18.95" customHeight="1">
      <c r="D60" s="58"/>
      <c r="E60" s="58"/>
      <c r="F60" s="68"/>
      <c r="G60" s="62"/>
      <c r="H60" s="69"/>
      <c r="I60" s="66"/>
      <c r="J60" s="69"/>
      <c r="K60" s="70"/>
      <c r="L60" s="69"/>
      <c r="M60" s="70"/>
      <c r="N60" s="69"/>
      <c r="O60" s="70"/>
      <c r="P60" s="69"/>
      <c r="Q60" s="70"/>
      <c r="R60" s="69"/>
      <c r="S60" s="70"/>
      <c r="T60" s="58"/>
    </row>
    <row r="61" spans="3:20" ht="18.95" customHeight="1">
      <c r="D61" s="58"/>
      <c r="E61" s="58"/>
      <c r="F61" s="68"/>
      <c r="G61" s="62"/>
      <c r="H61" s="69"/>
      <c r="I61" s="66"/>
      <c r="J61" s="69"/>
      <c r="K61" s="70"/>
      <c r="L61" s="69"/>
      <c r="M61" s="70"/>
      <c r="N61" s="69"/>
      <c r="O61" s="70"/>
      <c r="P61" s="69"/>
      <c r="Q61" s="70"/>
      <c r="R61" s="69"/>
      <c r="S61" s="70"/>
      <c r="T61" s="58"/>
    </row>
    <row r="62" spans="3:20" ht="18.95" customHeight="1">
      <c r="D62" s="58"/>
      <c r="E62" s="58"/>
      <c r="F62" s="68"/>
      <c r="G62" s="62"/>
      <c r="H62" s="69"/>
      <c r="I62" s="66"/>
      <c r="J62" s="69"/>
      <c r="K62" s="70"/>
      <c r="L62" s="69"/>
      <c r="M62" s="70"/>
      <c r="N62" s="69"/>
      <c r="O62" s="70"/>
      <c r="P62" s="69"/>
      <c r="Q62" s="70"/>
      <c r="R62" s="69"/>
      <c r="S62" s="70"/>
      <c r="T62" s="58"/>
    </row>
    <row r="63" spans="3:20" ht="18.95" customHeight="1">
      <c r="D63" s="58"/>
      <c r="E63" s="58"/>
      <c r="F63" s="68"/>
      <c r="G63" s="62"/>
      <c r="H63" s="69"/>
      <c r="I63" s="66"/>
      <c r="J63" s="69"/>
      <c r="K63" s="70"/>
      <c r="L63" s="69"/>
      <c r="M63" s="70"/>
      <c r="N63" s="69"/>
      <c r="O63" s="70"/>
      <c r="P63" s="69"/>
      <c r="Q63" s="70"/>
      <c r="R63" s="69"/>
      <c r="S63" s="70"/>
      <c r="T63" s="58"/>
    </row>
  </sheetData>
  <mergeCells count="15">
    <mergeCell ref="R2:S2"/>
    <mergeCell ref="T2:T3"/>
    <mergeCell ref="A2:A3"/>
    <mergeCell ref="L2:M2"/>
    <mergeCell ref="B2:B3"/>
    <mergeCell ref="C2:C3"/>
    <mergeCell ref="L1:P1"/>
    <mergeCell ref="F2:F3"/>
    <mergeCell ref="G2:G3"/>
    <mergeCell ref="J2:K2"/>
    <mergeCell ref="N2:O2"/>
    <mergeCell ref="D1:K1"/>
    <mergeCell ref="E2:E3"/>
    <mergeCell ref="D2:D3"/>
    <mergeCell ref="P2:Q2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44"/>
  <sheetViews>
    <sheetView workbookViewId="0">
      <selection activeCell="B14" sqref="B14"/>
    </sheetView>
  </sheetViews>
  <sheetFormatPr defaultRowHeight="13.5"/>
  <cols>
    <col min="1" max="1" width="36.109375" style="81" customWidth="1"/>
    <col min="2" max="2" width="15.109375" style="3" bestFit="1" customWidth="1"/>
    <col min="3" max="6" width="15.109375" style="3" customWidth="1"/>
    <col min="7" max="7" width="8.6640625" style="1" customWidth="1"/>
    <col min="8" max="8" width="8.77734375" style="1" customWidth="1"/>
    <col min="9" max="16384" width="8.88671875" style="1"/>
  </cols>
  <sheetData>
    <row r="1" spans="1:8" ht="14.25" thickBot="1">
      <c r="A1" s="73" t="s">
        <v>2</v>
      </c>
      <c r="B1" s="74" t="s">
        <v>8</v>
      </c>
      <c r="C1" s="74" t="s">
        <v>9</v>
      </c>
      <c r="D1" s="74" t="s">
        <v>10</v>
      </c>
      <c r="E1" s="74" t="s">
        <v>2</v>
      </c>
      <c r="F1" s="75" t="s">
        <v>3</v>
      </c>
      <c r="H1" s="76"/>
    </row>
    <row r="2" spans="1:8">
      <c r="A2" s="77" t="s">
        <v>155</v>
      </c>
      <c r="B2" s="78">
        <f>총괄표!I29</f>
        <v>11673811</v>
      </c>
      <c r="C2" s="78">
        <f>총괄표!L29</f>
        <v>40622975</v>
      </c>
      <c r="D2" s="78">
        <f>총괄표!N29</f>
        <v>0</v>
      </c>
      <c r="E2" s="78"/>
      <c r="F2" s="78">
        <f t="shared" ref="F2:F8" si="0">SUM(B2,C2,D2)</f>
        <v>52296786</v>
      </c>
    </row>
    <row r="3" spans="1:8">
      <c r="A3" s="79" t="s">
        <v>503</v>
      </c>
      <c r="B3" s="80">
        <f>총괄표!I107</f>
        <v>4230730</v>
      </c>
      <c r="C3" s="80">
        <f>총괄표!L107</f>
        <v>0</v>
      </c>
      <c r="D3" s="80">
        <f>총괄표!N107</f>
        <v>0</v>
      </c>
      <c r="E3" s="80"/>
      <c r="F3" s="78">
        <f t="shared" si="0"/>
        <v>4230730</v>
      </c>
    </row>
    <row r="4" spans="1:8">
      <c r="A4" s="79" t="s">
        <v>2</v>
      </c>
      <c r="B4" s="80"/>
      <c r="C4" s="80"/>
      <c r="D4" s="80"/>
      <c r="E4" s="80"/>
      <c r="F4" s="80">
        <f t="shared" si="0"/>
        <v>0</v>
      </c>
    </row>
    <row r="5" spans="1:8">
      <c r="A5" s="79" t="s">
        <v>2</v>
      </c>
      <c r="B5" s="80"/>
      <c r="C5" s="80" t="s">
        <v>2</v>
      </c>
      <c r="D5" s="80"/>
      <c r="E5" s="80"/>
      <c r="F5" s="80">
        <f t="shared" si="0"/>
        <v>0</v>
      </c>
    </row>
    <row r="6" spans="1:8">
      <c r="A6" s="79" t="s">
        <v>2</v>
      </c>
      <c r="B6" s="80"/>
      <c r="C6" s="80"/>
      <c r="D6" s="80"/>
      <c r="E6" s="80"/>
      <c r="F6" s="80">
        <f t="shared" si="0"/>
        <v>0</v>
      </c>
    </row>
    <row r="7" spans="1:8">
      <c r="A7" s="79"/>
      <c r="B7" s="80"/>
      <c r="C7" s="80"/>
      <c r="D7" s="80"/>
      <c r="E7" s="80"/>
      <c r="F7" s="80">
        <f t="shared" si="0"/>
        <v>0</v>
      </c>
    </row>
    <row r="8" spans="1:8">
      <c r="A8" s="79"/>
      <c r="B8" s="80"/>
      <c r="C8" s="80"/>
      <c r="D8" s="80"/>
      <c r="E8" s="80"/>
      <c r="F8" s="80">
        <f t="shared" si="0"/>
        <v>0</v>
      </c>
    </row>
    <row r="9" spans="1:8" ht="14.25" thickBot="1">
      <c r="B9" s="82"/>
      <c r="C9" s="82"/>
      <c r="D9" s="82"/>
      <c r="E9" s="82"/>
      <c r="F9" s="82"/>
    </row>
    <row r="10" spans="1:8" ht="14.25" thickBot="1">
      <c r="A10" s="73"/>
      <c r="B10" s="74" t="s">
        <v>156</v>
      </c>
      <c r="C10" s="74" t="s">
        <v>157</v>
      </c>
      <c r="D10" s="74" t="s">
        <v>158</v>
      </c>
      <c r="E10" s="74" t="s">
        <v>66</v>
      </c>
      <c r="F10" s="75"/>
    </row>
    <row r="11" spans="1:8">
      <c r="A11" s="77" t="s">
        <v>159</v>
      </c>
      <c r="B11" s="83">
        <v>100</v>
      </c>
      <c r="C11" s="83">
        <v>1</v>
      </c>
      <c r="D11" s="83">
        <f>$B$11/100</f>
        <v>1</v>
      </c>
      <c r="E11" s="83"/>
      <c r="F11" s="83"/>
    </row>
    <row r="12" spans="1:8">
      <c r="A12" s="79" t="s">
        <v>160</v>
      </c>
      <c r="B12" s="21">
        <v>70</v>
      </c>
      <c r="C12" s="21">
        <v>1</v>
      </c>
      <c r="D12" s="83">
        <f>$B$12/100</f>
        <v>0.7</v>
      </c>
      <c r="E12" s="21">
        <v>2</v>
      </c>
      <c r="F12" s="21"/>
    </row>
    <row r="13" spans="1:8">
      <c r="A13" s="79" t="s">
        <v>161</v>
      </c>
      <c r="B13" s="21">
        <v>70</v>
      </c>
      <c r="C13" s="21">
        <v>1</v>
      </c>
      <c r="D13" s="83">
        <f>$B$13/100</f>
        <v>0.7</v>
      </c>
      <c r="E13" s="21">
        <v>5</v>
      </c>
      <c r="F13" s="21"/>
    </row>
    <row r="14" spans="1:8">
      <c r="A14" s="79"/>
      <c r="B14" s="21"/>
      <c r="C14" s="21"/>
      <c r="D14" s="21"/>
      <c r="E14" s="21"/>
      <c r="F14" s="21"/>
    </row>
    <row r="15" spans="1:8">
      <c r="A15" s="79"/>
      <c r="B15" s="21"/>
      <c r="C15" s="21"/>
      <c r="D15" s="21"/>
      <c r="E15" s="21"/>
      <c r="F15" s="21"/>
    </row>
    <row r="16" spans="1:8">
      <c r="A16" s="79"/>
      <c r="B16" s="21"/>
      <c r="C16" s="21"/>
      <c r="D16" s="21"/>
      <c r="E16" s="21"/>
      <c r="F16" s="21"/>
    </row>
    <row r="17" spans="1:6">
      <c r="A17" s="79"/>
      <c r="B17" s="21"/>
      <c r="C17" s="21"/>
      <c r="D17" s="21"/>
      <c r="E17" s="21"/>
      <c r="F17" s="21"/>
    </row>
    <row r="18" spans="1:6">
      <c r="A18" s="79" t="s">
        <v>2</v>
      </c>
      <c r="B18" s="21"/>
      <c r="C18" s="21"/>
      <c r="D18" s="21"/>
      <c r="E18" s="21"/>
      <c r="F18" s="21"/>
    </row>
    <row r="19" spans="1:6" ht="14.25" thickBot="1">
      <c r="A19" s="84" t="s">
        <v>2</v>
      </c>
      <c r="B19" s="85"/>
      <c r="C19" s="85"/>
      <c r="D19" s="85"/>
      <c r="E19" s="85"/>
      <c r="F19" s="85"/>
    </row>
    <row r="20" spans="1:6" ht="14.25" thickBot="1">
      <c r="A20" s="73" t="s">
        <v>162</v>
      </c>
      <c r="B20" s="74" t="s">
        <v>156</v>
      </c>
      <c r="C20" s="74"/>
      <c r="D20" s="74" t="s">
        <v>158</v>
      </c>
      <c r="E20" s="74"/>
      <c r="F20" s="75"/>
    </row>
    <row r="21" spans="1:6">
      <c r="A21" s="77" t="s">
        <v>163</v>
      </c>
      <c r="B21" s="83">
        <f>B11</f>
        <v>100</v>
      </c>
      <c r="C21" s="83"/>
      <c r="D21" s="83">
        <f>$B$21/100</f>
        <v>1</v>
      </c>
      <c r="E21" s="83"/>
      <c r="F21" s="83"/>
    </row>
    <row r="22" spans="1:6">
      <c r="A22" s="79" t="s">
        <v>164</v>
      </c>
      <c r="B22" s="21">
        <f>B11</f>
        <v>100</v>
      </c>
      <c r="C22" s="83"/>
      <c r="D22" s="83">
        <f>$B$22/100</f>
        <v>1</v>
      </c>
      <c r="E22" s="21"/>
      <c r="F22" s="21"/>
    </row>
    <row r="23" spans="1:6">
      <c r="A23" s="79" t="s">
        <v>37</v>
      </c>
      <c r="B23" s="21">
        <f>B11</f>
        <v>100</v>
      </c>
      <c r="C23" s="83"/>
      <c r="D23" s="83">
        <f>$B$23/100</f>
        <v>1</v>
      </c>
      <c r="E23" s="21"/>
      <c r="F23" s="21"/>
    </row>
    <row r="24" spans="1:6">
      <c r="A24" s="79" t="s">
        <v>165</v>
      </c>
      <c r="B24" s="21">
        <f>B11</f>
        <v>100</v>
      </c>
      <c r="C24" s="83"/>
      <c r="D24" s="83">
        <f>$B$24/100</f>
        <v>1</v>
      </c>
      <c r="E24" s="21"/>
      <c r="F24" s="21"/>
    </row>
    <row r="25" spans="1:6">
      <c r="A25" s="79" t="s">
        <v>166</v>
      </c>
      <c r="B25" s="21">
        <f>B11</f>
        <v>100</v>
      </c>
      <c r="C25" s="83"/>
      <c r="D25" s="83">
        <f>$B$25/100</f>
        <v>1</v>
      </c>
      <c r="E25" s="21"/>
      <c r="F25" s="21"/>
    </row>
    <row r="26" spans="1:6">
      <c r="A26" s="79"/>
      <c r="B26" s="21"/>
      <c r="C26" s="21"/>
      <c r="D26" s="21"/>
      <c r="E26" s="21"/>
      <c r="F26" s="21"/>
    </row>
    <row r="27" spans="1:6">
      <c r="A27" s="79"/>
      <c r="B27" s="21"/>
      <c r="C27" s="21"/>
      <c r="D27" s="21"/>
      <c r="E27" s="21"/>
      <c r="F27" s="21"/>
    </row>
    <row r="28" spans="1:6">
      <c r="A28" s="79"/>
      <c r="B28" s="21"/>
      <c r="C28" s="21"/>
      <c r="D28" s="21"/>
      <c r="E28" s="21"/>
      <c r="F28" s="21"/>
    </row>
    <row r="29" spans="1:6" ht="14.25" thickBot="1">
      <c r="A29" s="84"/>
      <c r="B29" s="85"/>
      <c r="C29" s="85"/>
      <c r="D29" s="85"/>
      <c r="E29" s="85"/>
      <c r="F29" s="85"/>
    </row>
    <row r="30" spans="1:6" ht="14.25" thickBot="1">
      <c r="A30" s="73" t="s">
        <v>60</v>
      </c>
      <c r="B30" s="74" t="s">
        <v>61</v>
      </c>
      <c r="C30" s="74" t="s">
        <v>62</v>
      </c>
      <c r="D30" s="74" t="s">
        <v>63</v>
      </c>
      <c r="E30" s="74"/>
      <c r="F30" s="75"/>
    </row>
    <row r="31" spans="1:6">
      <c r="A31" s="77" t="s">
        <v>64</v>
      </c>
      <c r="B31" s="83">
        <v>15</v>
      </c>
      <c r="C31" s="83">
        <v>15</v>
      </c>
      <c r="D31" s="83">
        <v>20</v>
      </c>
      <c r="E31" s="83"/>
      <c r="F31" s="83"/>
    </row>
    <row r="32" spans="1:6">
      <c r="A32" s="77" t="s">
        <v>59</v>
      </c>
      <c r="B32" s="21">
        <v>40</v>
      </c>
      <c r="C32" s="21">
        <v>40</v>
      </c>
      <c r="D32" s="21">
        <v>40</v>
      </c>
      <c r="E32" s="21"/>
      <c r="F32" s="21"/>
    </row>
    <row r="33" spans="1:8">
      <c r="A33" s="79" t="s">
        <v>167</v>
      </c>
      <c r="B33" s="21">
        <v>2</v>
      </c>
      <c r="C33" s="21"/>
      <c r="D33" s="21"/>
      <c r="E33" s="21"/>
      <c r="F33" s="21"/>
      <c r="H33" s="1" t="s">
        <v>530</v>
      </c>
    </row>
    <row r="34" spans="1:8">
      <c r="A34" s="79" t="s">
        <v>168</v>
      </c>
      <c r="B34" s="21"/>
      <c r="C34" s="21"/>
      <c r="D34" s="21"/>
      <c r="E34" s="21"/>
      <c r="F34" s="21"/>
    </row>
    <row r="35" spans="1:8">
      <c r="A35" s="79" t="s">
        <v>169</v>
      </c>
      <c r="B35" s="21">
        <v>2</v>
      </c>
      <c r="C35" s="21"/>
      <c r="D35" s="21"/>
      <c r="E35" s="21"/>
      <c r="F35" s="21"/>
    </row>
    <row r="36" spans="1:8">
      <c r="A36" s="79" t="s">
        <v>170</v>
      </c>
      <c r="B36" s="21">
        <v>3</v>
      </c>
      <c r="C36" s="21"/>
      <c r="D36" s="21"/>
      <c r="E36" s="21"/>
      <c r="F36" s="21"/>
    </row>
    <row r="37" spans="1:8">
      <c r="A37" s="79"/>
      <c r="B37" s="21"/>
      <c r="C37" s="21"/>
      <c r="D37" s="21"/>
      <c r="E37" s="21"/>
      <c r="F37" s="21"/>
    </row>
    <row r="38" spans="1:8">
      <c r="A38" s="79"/>
      <c r="B38" s="21"/>
      <c r="C38" s="21"/>
      <c r="D38" s="21"/>
      <c r="E38" s="21"/>
      <c r="F38" s="21"/>
    </row>
    <row r="39" spans="1:8" ht="14.25" thickBot="1">
      <c r="A39" s="84"/>
      <c r="B39" s="85"/>
      <c r="C39" s="85"/>
      <c r="D39" s="85"/>
      <c r="E39" s="85"/>
      <c r="F39" s="85"/>
    </row>
    <row r="40" spans="1:8" ht="14.25" thickBot="1">
      <c r="A40" s="73" t="s">
        <v>171</v>
      </c>
      <c r="B40" s="74" t="s">
        <v>156</v>
      </c>
      <c r="C40" s="74" t="s">
        <v>172</v>
      </c>
      <c r="D40" s="74"/>
      <c r="E40" s="74"/>
      <c r="F40" s="75"/>
    </row>
    <row r="41" spans="1:8">
      <c r="A41" s="81" t="s">
        <v>176</v>
      </c>
      <c r="B41" s="3">
        <v>100</v>
      </c>
      <c r="C41" s="3">
        <v>0</v>
      </c>
    </row>
    <row r="42" spans="1:8">
      <c r="A42" s="81" t="s">
        <v>177</v>
      </c>
      <c r="B42" s="3">
        <v>100</v>
      </c>
      <c r="C42" s="3">
        <v>0</v>
      </c>
    </row>
    <row r="43" spans="1:8">
      <c r="A43" s="81" t="s">
        <v>178</v>
      </c>
      <c r="B43" s="3">
        <v>100</v>
      </c>
      <c r="C43" s="3">
        <v>0</v>
      </c>
    </row>
    <row r="44" spans="1:8">
      <c r="A44" s="81" t="s">
        <v>179</v>
      </c>
      <c r="B44" s="3">
        <v>100</v>
      </c>
      <c r="C44" s="3">
        <v>0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34"/>
  <sheetViews>
    <sheetView workbookViewId="0">
      <selection activeCell="E25" sqref="E25"/>
    </sheetView>
  </sheetViews>
  <sheetFormatPr defaultRowHeight="18.95" customHeight="1"/>
  <cols>
    <col min="1" max="1" width="4.6640625" style="86" customWidth="1"/>
    <col min="2" max="2" width="73" style="1" customWidth="1"/>
    <col min="3" max="16384" width="8.88671875" style="1"/>
  </cols>
  <sheetData>
    <row r="1" spans="1:2" ht="20.25">
      <c r="B1" s="87" t="s">
        <v>26</v>
      </c>
    </row>
    <row r="2" spans="1:2" ht="18.95" customHeight="1">
      <c r="A2" s="86" t="s">
        <v>24</v>
      </c>
      <c r="B2" s="1" t="s">
        <v>38</v>
      </c>
    </row>
    <row r="3" spans="1:2" ht="18.95" customHeight="1">
      <c r="B3" s="1" t="s">
        <v>39</v>
      </c>
    </row>
    <row r="4" spans="1:2" ht="18.95" customHeight="1">
      <c r="A4" s="86" t="s">
        <v>29</v>
      </c>
      <c r="B4" s="1" t="s">
        <v>40</v>
      </c>
    </row>
    <row r="5" spans="1:2" ht="18.95" customHeight="1">
      <c r="B5" s="1" t="s">
        <v>41</v>
      </c>
    </row>
    <row r="6" spans="1:2" ht="18.95" customHeight="1">
      <c r="A6" s="86" t="s">
        <v>25</v>
      </c>
      <c r="B6" s="1" t="s">
        <v>42</v>
      </c>
    </row>
    <row r="7" spans="1:2" ht="18.95" customHeight="1">
      <c r="A7" s="86" t="s">
        <v>27</v>
      </c>
      <c r="B7" s="1" t="s">
        <v>43</v>
      </c>
    </row>
    <row r="8" spans="1:2" ht="18.95" customHeight="1">
      <c r="B8" s="1" t="s">
        <v>28</v>
      </c>
    </row>
    <row r="9" spans="1:2" ht="18.95" customHeight="1">
      <c r="B9" s="1" t="s">
        <v>44</v>
      </c>
    </row>
    <row r="10" spans="1:2" ht="18.95" customHeight="1">
      <c r="B10" s="1" t="s">
        <v>45</v>
      </c>
    </row>
    <row r="11" spans="1:2" ht="18.95" customHeight="1">
      <c r="A11" s="86" t="s">
        <v>2</v>
      </c>
      <c r="B11" s="1" t="s">
        <v>46</v>
      </c>
    </row>
    <row r="12" spans="1:2" ht="18.95" customHeight="1">
      <c r="A12" s="86" t="s">
        <v>30</v>
      </c>
      <c r="B12" s="1" t="s">
        <v>47</v>
      </c>
    </row>
    <row r="13" spans="1:2" ht="18.95" customHeight="1">
      <c r="B13" s="1" t="s">
        <v>48</v>
      </c>
    </row>
    <row r="14" spans="1:2" ht="18.95" customHeight="1">
      <c r="B14" s="1" t="s">
        <v>49</v>
      </c>
    </row>
    <row r="15" spans="1:2" ht="18.95" customHeight="1">
      <c r="B15" s="1" t="s">
        <v>50</v>
      </c>
    </row>
    <row r="16" spans="1:2" ht="18.95" customHeight="1">
      <c r="B16" s="1" t="s">
        <v>32</v>
      </c>
    </row>
    <row r="17" spans="1:2" ht="18.95" customHeight="1">
      <c r="A17" s="86" t="s">
        <v>31</v>
      </c>
      <c r="B17" s="1" t="s">
        <v>51</v>
      </c>
    </row>
    <row r="18" spans="1:2" ht="18.95" customHeight="1">
      <c r="A18" s="86" t="s">
        <v>52</v>
      </c>
      <c r="B18" s="88" t="s">
        <v>53</v>
      </c>
    </row>
    <row r="19" spans="1:2" ht="18.95" customHeight="1">
      <c r="A19" s="86" t="s">
        <v>54</v>
      </c>
      <c r="B19" s="1" t="s">
        <v>55</v>
      </c>
    </row>
    <row r="20" spans="1:2" ht="18.95" customHeight="1">
      <c r="A20" s="86" t="s">
        <v>173</v>
      </c>
      <c r="B20" s="1" t="s">
        <v>174</v>
      </c>
    </row>
    <row r="21" spans="1:2" ht="18.95" customHeight="1">
      <c r="A21" s="86" t="s">
        <v>175</v>
      </c>
      <c r="B21" s="1" t="s">
        <v>56</v>
      </c>
    </row>
    <row r="33" spans="2:2" ht="18.95" customHeight="1">
      <c r="B33" s="1" t="s">
        <v>57</v>
      </c>
    </row>
    <row r="34" spans="2:2" ht="18.95" customHeight="1">
      <c r="B34" s="1" t="s">
        <v>58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14</vt:i4>
      </vt:variant>
    </vt:vector>
  </HeadingPairs>
  <TitlesOfParts>
    <vt:vector size="25" baseType="lpstr">
      <vt:lpstr>원가</vt:lpstr>
      <vt:lpstr>총괄표</vt:lpstr>
      <vt:lpstr>내역서</vt:lpstr>
      <vt:lpstr>노임근거</vt:lpstr>
      <vt:lpstr>일대목차</vt:lpstr>
      <vt:lpstr>일위대가</vt:lpstr>
      <vt:lpstr>일위노임</vt:lpstr>
      <vt:lpstr>합산자재</vt:lpstr>
      <vt:lpstr>단가조사</vt:lpstr>
      <vt:lpstr>옵션</vt:lpstr>
      <vt:lpstr>사용설명</vt:lpstr>
      <vt:lpstr>내역서!Print_Area</vt:lpstr>
      <vt:lpstr>노임근거!Print_Area</vt:lpstr>
      <vt:lpstr>원가!Print_Area</vt:lpstr>
      <vt:lpstr>일위노임!Print_Area</vt:lpstr>
      <vt:lpstr>일위대가!Print_Area</vt:lpstr>
      <vt:lpstr>총괄표!Print_Area</vt:lpstr>
      <vt:lpstr>내역서!Print_Titles</vt:lpstr>
      <vt:lpstr>노임근거!Print_Titles</vt:lpstr>
      <vt:lpstr>단가조사!Print_Titles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User_3</cp:lastModifiedBy>
  <cp:lastPrinted>2019-08-07T07:30:27Z</cp:lastPrinted>
  <dcterms:created xsi:type="dcterms:W3CDTF">2002-09-09T02:35:17Z</dcterms:created>
  <dcterms:modified xsi:type="dcterms:W3CDTF">2019-08-07T07:30:35Z</dcterms:modified>
</cp:coreProperties>
</file>