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통상" sheetId="1" r:id="rId4"/>
    <x:sheet name="소포" sheetId="2" r:id="rId5"/>
    <x:sheet name="국제" sheetId="3" r:id="rId6"/>
    <x:sheet name="예금" sheetId="4" r:id="rId7"/>
    <x:sheet name="보험" sheetId="5" r:id="rId8"/>
  </x:sheets>
  <x:externalReferences>
    <x:externalReference r:id="rId9"/>
    <x:externalReference r:id="rId10"/>
    <x:externalReference r:id="rId11"/>
  </x:externalReferences>
  <x:definedNames>
    <x:definedName name="_xlnm._FilterDatabase" localSheetId="2" hidden="1">국제!$A$4:$F$4</x:definedName>
    <x:definedName name="_xlnm._FilterDatabase" localSheetId="3" hidden="1">'[2]예금'!$A$3:$E$3</x:definedName>
    <x:definedName name="_xlnm._FilterDatabase" localSheetId="1" hidden="1">소포!$B$7:$T$28</x:definedName>
    <x:definedName name="_xlnm._FilterDatabase" localSheetId="4" hidden="1">보험!$C$7:$N$27</x:definedName>
    <x:definedName name="_xlnm.Print_Area" localSheetId="2">'[1]국제분야'!$A$1:$E$30</x:definedName>
    <x:definedName name="_xlnm.Print_Area" localSheetId="4">'[3]보험'!$A$1:$N$29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<x:sst xmlns:r="http://schemas.openxmlformats.org/officeDocument/2006/relationships" xmlns:c="http://schemas.openxmlformats.org/drawingml/2006/chart" xmlns:x="http://schemas.openxmlformats.org/spreadsheetml/2006/main" count="225" uniqueCount="84">
  <x:si>
    <x:t>2018. 2월 예금사업 최우수국 선정 내역</x:t>
  </x:si>
  <x:si>
    <x:t>2018. 2월 통상분야 최우수국 선정 내역</x:t>
  </x:si>
  <x:si>
    <x:t>2018. 2월 국제우편 최우수국 선정 내역</x:t>
  </x:si>
  <x:si>
    <x:t>(단위: 백만원, %)</x:t>
  </x:si>
  <x:si>
    <x:t>2018.2월누계(감액 후)</x:t>
  </x:si>
  <x:si>
    <x:t>2017.2월누계(감액 후)</x:t>
  </x:si>
  <x:si>
    <x:t>매출액</x:t>
  </x:si>
  <x:si>
    <x:t>순 위</x:t>
  </x:si>
  <x:si>
    <x:t>점 수</x:t>
  </x:si>
  <x:si>
    <x:t>순위</x:t>
  </x:si>
  <x:si>
    <x:t>수신고(70점)</x:t>
  </x:si>
  <x:si>
    <x:t>국제우편물류센터</x:t>
  </x:si>
  <x:si>
    <x:t>요구불(30점)</x:t>
  </x:si>
  <x:si>
    <x:t>(단위 : 통, 원)</x:t>
  </x:si>
  <x:si>
    <x:t>* 2018년도 목표 미배정으로 2018년 2월말 전년동기 대비 성장률로 지표 변경
** 서대문, 서울마포, 광화문 / 서울도봉, 서울성북, 서울노원 2017.2월누계 실적(계약, 개별픽업) 배분</x:t>
  </x:si>
  <x:si>
    <x:t>생활정보우편</x:t>
  </x:si>
  <x:si>
    <x:t>서울금천</x:t>
  </x:si>
  <x:si>
    <x:t>서울은평</x:t>
  </x:si>
  <x:si>
    <x:t>서울중앙</x:t>
  </x:si>
  <x:si>
    <x:t>서울용산</x:t>
  </x:si>
  <x:si>
    <x:t>서울중랑</x:t>
  </x:si>
  <x:si>
    <x:t>서울관악</x:t>
  </x:si>
  <x:si>
    <x:t>서울강동</x:t>
  </x:si>
  <x:si>
    <x:t>서울동작</x:t>
  </x:si>
  <x:si>
    <x:t>서울마포</x:t>
  </x:si>
  <x:si>
    <x:t>서울성북</x:t>
  </x:si>
  <x:si>
    <x:t>서울구로</x:t>
  </x:si>
  <x:si>
    <x:t>서울도봉</x:t>
  </x:si>
  <x:si>
    <x:t>서울서초</x:t>
  </x:si>
  <x:si>
    <x:t>서울양천</x:t>
  </x:si>
  <x:si>
    <x:t>서울강서</x:t>
  </x:si>
  <x:si>
    <x:t>서울송파</x:t>
  </x:si>
  <x:si>
    <x:t>서울강남</x:t>
  </x:si>
  <x:si>
    <x:t>서울광진</x:t>
  </x:si>
  <x:si>
    <x:t>준등기우편</x:t>
  </x:si>
  <x:si>
    <x:t>접수물량</x:t>
  </x:si>
  <x:si>
    <x:t>서울노원</x:t>
  </x:si>
  <x:si>
    <x:t>실적</x:t>
  </x:si>
  <x:si>
    <x:t>목표</x:t>
  </x:si>
  <x:si>
    <x:t>구 분</x:t>
  </x:si>
  <x:si>
    <x:t>국명</x:t>
  </x:si>
  <x:si>
    <x:t>성장률</x:t>
  </x:si>
  <x:si>
    <x:t>합계</x:t>
  </x:si>
  <x:si>
    <x:t>여의도</x:t>
  </x:si>
  <x:si>
    <x:t>동대문</x:t>
  </x:si>
  <x:si>
    <x:t>계</x:t>
  </x:si>
  <x:si>
    <x:t>광화문</x:t>
  </x:si>
  <x:si>
    <x:t>서대문</x:t>
  </x:si>
  <x:si>
    <x:t>우체국</x:t>
  </x:si>
  <x:si>
    <x:t>1분기 모든상품 특별판매실적(35%)</x:t>
  </x:si>
  <x:si>
    <x:t>(A*30%)+(D*35%)+(*35%)</x:t>
  </x:si>
  <x:si>
    <x:t>합    계</x:t>
  </x:si>
  <x:si>
    <x:t>무집배국</x:t>
  </x:si>
  <x:si>
    <x:t>종합
점수</x:t>
  </x:si>
  <x:si>
    <x:t>2018.1월</x:t>
  </x:si>
  <x:si>
    <x:t>구    분</x:t>
  </x:si>
  <x:si>
    <x:t>2018.2월</x:t>
  </x:si>
  <x:si>
    <x:t>2017. 2월</x:t>
  </x:si>
  <x:si>
    <x:t>개별ㆍ반품 픽업물량(60%)</x:t>
  </x:si>
  <x:si>
    <x:t>반품익일회수율
(40%)</x:t>
  </x:si>
  <x:si>
    <x:t>계약택배 매출액(70%)</x:t>
  </x:si>
  <x:si>
    <x:t>(단위 : 백만 원, %)</x:t>
  </x:si>
  <x:si>
    <x:t>비고</x:t>
  </x:si>
  <x:si>
    <x:t>※ 근무일수 : 2018년(18), 2017년(20)</x:t>
  </x:si>
  <x:si>
    <x:t>2018. 2월</x:t>
  </x:si>
  <x:si>
    <x:t>(단위 : 통, %)</x:t>
  </x:si>
  <x:si>
    <x:t>서울구로와 통합 관리</x:t>
  </x:si>
  <x:si>
    <x:t>개별택배(30%)</x:t>
  </x:si>
  <x:si>
    <x:t>2월 환산초회보험료 성장(30%)</x:t>
  </x:si>
  <x:si>
    <x:t>1분기 신상품 특별판매실적(35%)</x:t>
  </x:si>
  <x:si>
    <x:t>환산점수</x:t>
  </x:si>
  <x:si>
    <x:t>(단위:천원,%)</x:t>
  </x:si>
  <x:si>
    <x:t>2018. 2월 보험사업 최우수국 선정 내역</x:t>
  </x:si>
  <x:si>
    <x:t>증감률</x:t>
  </x:si>
  <x:si>
    <x:t>점수</x:t>
  </x:si>
  <x:si>
    <x:t>구분</x:t>
  </x:si>
  <x:si>
    <x:t>일평균</x:t>
  </x:si>
  <x:si>
    <x:t>2018. 2월 소포분야 최우수국 선정 내역</x:t>
  </x:si>
  <x:si>
    <x:t>18.2월</x:t>
  </x:si>
  <x:si>
    <x:t>달성률(C)</x:t>
  </x:si>
  <x:si>
    <x:t>달성률(A)</x:t>
  </x:si>
  <x:si>
    <x:t>달성률(B)</x:t>
  </x:si>
  <x:si>
    <x:t>17.2월</x:t>
  </x:si>
  <x:si>
    <x:t>최우수국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</x:si>
</x:sst>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7">
    <x:numFmt numFmtId="164" formatCode="0.0_ "/>
    <x:numFmt numFmtId="165" formatCode="0_ "/>
    <x:numFmt numFmtId="166" formatCode="#,###,"/>
    <x:numFmt numFmtId="167" formatCode="0.0_);[Red]\(0.0\)"/>
    <x:numFmt numFmtId="168" formatCode="#,###,,"/>
    <x:numFmt numFmtId="169" formatCode="0.0%"/>
    <x:numFmt numFmtId="170" formatCode="#,###,,\ "/>
    <x:numFmt numFmtId="171" formatCode="0.00_ "/>
    <x:numFmt numFmtId="172" formatCode="#,##0.0_ "/>
    <x:numFmt numFmtId="173" formatCode="_-* #,##0.0_-;\-* #,##0.0_-;_-* &quot;-&quot;_-;_-@_-"/>
    <x:numFmt numFmtId="174" formatCode="_-* #,##0.00_-;\-* #,##0.00_-;_-* &quot;-&quot;_-;_-@_-"/>
    <x:numFmt numFmtId="175" formatCode="#,##0_ "/>
    <x:numFmt numFmtId="176" formatCode="0.00_ ;[Red]\△0.00\ "/>
    <x:numFmt numFmtId="177" formatCode="_-* #,##0.0_-;&quot;₩&quot;&quot;₩&quot;&quot;₩&quot;&quot;₩&quot;&quot;₩&quot;&quot;₩&quot;&quot;₩&quot;&quot;₩&quot;\!\!\!\!\!\!\!\!\-* #,##0.0_-;_-* &quot;-&quot;_-;_-@_-"/>
    <x:numFmt numFmtId="178" formatCode="#,##0.0;[Red]\△#,##0.0"/>
    <x:numFmt numFmtId="179" formatCode="#,##0.00;[Red]\△#,##0.00"/>
    <x:numFmt numFmtId="180" formatCode="0.0_ ;[Red]\△0.0\ 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6"/>
      <x:color rgb="ff000000"/>
      <x:b val="1"/>
    </x:font>
    <x:font>
      <x:name val="Tahoma"/>
      <x:sz val="10"/>
      <x:color rgb="ff000000"/>
    </x:font>
    <x:font>
      <x:name val="Tahoma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0404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0404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  <x:b val="1"/>
        </x:font>
      </mc:Fallback>
    </mc:AlternateContent>
    <x:font>
      <x:name val="맑은 고딕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003366"/>
        <x:bgColor indexed="64"/>
      </x:patternFill>
    </x:fill>
    <x:fill>
      <x:patternFill patternType="solid">
        <x:fgColor rgb="ffd8ffd8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cd5b5"/>
        <x:bgColor indexed="64"/>
      </x:patternFill>
    </x:fill>
  </x:fills>
  <x:borders count="4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 style="double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rgb="ff00b0f0"/>
      </x:right>
      <x:top style="thin">
        <x:color rgb="ff00b0f0"/>
      </x:top>
      <x:bottom style="thin">
        <x:color rgb="ff00b0f0"/>
      </x:bottom>
    </x:border>
  </x:borders>
  <x:cellStyleXfs count="2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9" fontId="6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0" fontId="24" fillId="0" borderId="0">
      <x:alignment horizontal="general" vertical="bottom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41" fontId="25" fillId="0" borderId="0">
      <x:alignment horizontal="general" vertical="center"/>
    </x:xf>
  </x:cellStyleXfs>
  <x:cellXfs count="21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1" applyNumberFormat="1" applyFont="1" applyFill="1" applyBorder="1" applyAlignment="1" applyProtection="1">
      <x:alignment horizontal="general" vertical="bottom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166" fontId="0" fillId="0" borderId="0" xfId="0" applyNumberFormat="1" applyFont="1" applyFill="1" applyBorder="1" applyAlignment="1" applyProtection="1">
      <x:alignment horizontal="general" vertical="center"/>
    </x:xf>
    <x:xf numFmtId="167" fontId="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169" fontId="0" fillId="0" borderId="0" xfId="15" applyNumberFormat="1" applyFont="1" applyFill="1" applyBorder="1" applyAlignment="1" applyProtection="1">
      <x:alignment horizontal="general" vertical="center"/>
    </x:xf>
    <x:xf numFmtId="168" fontId="10" fillId="2" borderId="1" xfId="0" applyNumberFormat="1" applyFont="1" applyFill="1" applyBorder="1" applyAlignment="1" applyProtection="1">
      <x:alignment horizontal="general" vertical="center"/>
    </x:xf>
    <x:xf numFmtId="170" fontId="10" fillId="2" borderId="1" xfId="0" applyNumberFormat="1" applyFont="1" applyFill="1" applyBorder="1" applyAlignment="1" applyProtection="1">
      <x:alignment horizontal="general" vertical="center"/>
    </x:xf>
    <x:xf numFmtId="167" fontId="10" fillId="2" borderId="1" xfId="0" applyNumberFormat="1" applyFont="1" applyFill="1" applyBorder="1" applyAlignment="1" applyProtection="1">
      <x:alignment horizontal="general" vertical="center"/>
    </x:xf>
    <x:xf numFmtId="0" fontId="11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0" borderId="0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1" applyNumberFormat="1" applyFont="1" applyFill="1" applyBorder="1" applyAlignment="1" applyProtection="1">
          <x:alignment horizontal="center" vertical="center"/>
        </x:xf>
      </mc:Fallback>
    </mc:AlternateContent>
    <x:xf numFmtId="164" fontId="15" fillId="0" borderId="10" xfId="1" applyNumberFormat="1" applyFont="1" applyFill="1" applyBorder="1" applyAlignment="1" applyProtection="1">
      <x:alignment horizontal="general" vertical="center"/>
    </x:xf>
    <x:xf numFmtId="41" fontId="15" fillId="0" borderId="11" xfId="1" applyNumberFormat="1" applyFont="1" applyFill="1" applyBorder="1" applyAlignment="1" applyProtection="1">
      <x:alignment horizontal="general" vertical="center"/>
    </x:xf>
    <x:xf numFmtId="41" fontId="15" fillId="0" borderId="9" xfId="1" applyNumberFormat="1" applyFont="1" applyFill="1" applyBorder="1" applyAlignment="1" applyProtection="1">
      <x:alignment horizontal="general" vertical="center"/>
    </x:xf>
    <x:xf numFmtId="165" fontId="15" fillId="0" borderId="9" xfId="1" applyNumberFormat="1" applyFont="1" applyFill="1" applyBorder="1" applyAlignment="1" applyProtection="1">
      <x:alignment horizontal="general" vertical="center"/>
    </x:xf>
    <x:xf numFmtId="164" fontId="15" fillId="0" borderId="12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1" applyNumberFormat="1" applyFont="1" applyFill="1" applyBorder="1" applyAlignment="1" applyProtection="1">
          <x:alignment horizontal="center" vertical="center"/>
        </x:xf>
      </mc:Fallback>
    </mc:AlternateContent>
    <x:xf numFmtId="41" fontId="17" fillId="0" borderId="5" xfId="0" applyNumberFormat="1" applyFont="1" applyFill="1" applyBorder="1">
      <x:alignment horizontal="general" vertical="center"/>
    </x:xf>
    <x:xf numFmtId="41" fontId="17" fillId="0" borderId="3" xfId="0" applyNumberFormat="1" applyFont="1" applyFill="1" applyBorder="1">
      <x:alignment horizontal="general" vertical="center"/>
    </x:xf>
    <x:xf numFmtId="0" fontId="17" fillId="0" borderId="3" xfId="0" applyNumberFormat="1" applyFont="1" applyFill="1" applyBorder="1">
      <x:alignment horizontal="general" vertical="center"/>
    </x:xf>
    <x:xf numFmtId="0" fontId="17" fillId="0" borderId="4" xfId="0" applyNumberFormat="1" applyFont="1" applyFill="1" applyBorder="1">
      <x:alignment horizontal="general" vertical="center"/>
    </x:xf>
    <x:xf numFmtId="41" fontId="17" fillId="0" borderId="2" xfId="0" applyNumberFormat="1" applyFont="1" applyFill="1" applyBorder="1">
      <x:alignment horizontal="general" vertical="center"/>
    </x:xf>
    <x:xf numFmtId="0" fontId="13" fillId="0" borderId="15" xfId="0" applyNumberFormat="1" applyFont="1" applyFill="1" applyBorder="1">
      <x:alignment horizontal="general" vertical="center"/>
    </x:xf>
    <x:xf numFmtId="0" fontId="11" fillId="0" borderId="0" xfId="1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3" fillId="0" borderId="1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3" fillId="0" borderId="1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0" borderId="1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0" borderId="1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2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2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1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6" xfId="1" applyNumberFormat="1" applyFont="1" applyFill="1" applyBorder="1" applyAlignment="1" applyProtection="1">
          <x:alignment horizontal="center" vertical="center"/>
        </x:xf>
      </mc:Fallback>
    </mc:AlternateContent>
    <x:xf numFmtId="164" fontId="17" fillId="0" borderId="20" xfId="1" applyNumberFormat="1" applyFont="1" applyFill="1" applyBorder="1" applyAlignment="1" applyProtection="1">
      <x:alignment horizontal="general" vertical="center"/>
    </x:xf>
    <x:xf numFmtId="41" fontId="17" fillId="0" borderId="22" xfId="1" applyNumberFormat="1" applyFont="1" applyFill="1" applyBorder="1" applyAlignment="1" applyProtection="1">
      <x:alignment horizontal="general" vertical="center"/>
    </x:xf>
    <x:xf numFmtId="41" fontId="17" fillId="0" borderId="16" xfId="1" applyNumberFormat="1" applyFont="1" applyFill="1" applyBorder="1" applyAlignment="1" applyProtection="1">
      <x:alignment horizontal="general" vertical="center"/>
    </x:xf>
    <x:xf numFmtId="165" fontId="17" fillId="0" borderId="16" xfId="1" applyNumberFormat="1" applyFont="1" applyFill="1" applyBorder="1" applyAlignment="1" applyProtection="1">
      <x:alignment horizontal="general" vertical="center"/>
    </x:xf>
    <x:xf numFmtId="164" fontId="17" fillId="0" borderId="23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29" xfId="0" applyNumberFormat="1" applyFont="1" applyFill="1" applyBorder="1" applyAlignment="1" applyProtection="1">
      <x:alignment horizontal="left" vertical="center" wrapText="1"/>
    </x:xf>
    <x:xf numFmtId="0" fontId="0" fillId="0" borderId="2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x:xf numFmtId="0" fontId="18" fillId="0" borderId="0" xfId="0" applyFont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Font="1" applyBorder="1" applyAlignment="1">
          <x:alignment horizontal="center" vertical="center"/>
        </x:xf>
      </mc:Fallback>
    </mc:AlternateContent>
    <x:xf numFmtId="0" fontId="22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24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4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0" applyFont="1" applyFill="1" applyBorder="1" applyAlignment="1">
          <x:alignment horizontal="center" vertical="center"/>
        </x:xf>
      </mc:Fallback>
    </mc:AlternateContent>
    <x:xf numFmtId="41" fontId="23" fillId="0" borderId="1" xfId="16" applyFont="1" applyFill="1" applyBorder="1">
      <x:alignment horizontal="general" vertical="center"/>
    </x:xf>
    <x:xf numFmtId="172" fontId="23" fillId="0" borderId="1" xfId="0" applyNumberFormat="1" applyFont="1" applyFill="1" applyBorder="1">
      <x:alignment horizontal="general" vertical="center"/>
    </x:xf>
    <x:xf numFmtId="41" fontId="23" fillId="0" borderId="1" xfId="16" applyFont="1" applyFill="1" applyBorder="1" applyAlignment="1">
      <x:alignment horizontal="left" vertical="center"/>
    </x:xf>
    <x:xf numFmtId="173" fontId="23" fillId="0" borderId="9" xfId="1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9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9" xfId="0" applyFont="1" applyBorder="1" applyAlignment="1">
          <x:alignment horizontal="center" vertical="center" shrinkToFit="1"/>
        </x:xf>
      </mc:Fallback>
    </mc:AlternateContent>
    <x:xf numFmtId="41" fontId="23" fillId="0" borderId="1" xfId="16" applyFont="1" applyBorder="1" applyAlignment="1">
      <x:alignment horizontal="general" vertical="center" shrinkToFit="1"/>
    </x:xf>
    <x:xf numFmtId="172" fontId="23" fillId="0" borderId="9" xfId="0" applyNumberFormat="1" applyFont="1" applyBorder="1" applyAlignment="1">
      <x:alignment horizontal="general" vertical="center" shrinkToFit="1"/>
    </x:xf>
    <x:xf numFmtId="41" fontId="23" fillId="0" borderId="9" xfId="16" applyFont="1" applyBorder="1" applyAlignment="1">
      <x:alignment horizontal="general" vertical="center" shrinkToFit="1"/>
    </x:xf>
    <x:xf numFmtId="174" fontId="23" fillId="0" borderId="9" xfId="16" applyNumberFormat="1" applyFont="1" applyBorder="1" applyAlignment="1">
      <x:alignment horizontal="general" vertical="center" shrinkToFit="1"/>
    </x:xf>
    <x:xf numFmtId="173" fontId="23" fillId="0" borderId="9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5" fontId="23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3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Font="1" applyFill="1" applyBorder="1" applyAlignment="1">
          <x:alignment horizontal="center" vertical="center"/>
        </x:xf>
      </mc:Fallback>
    </mc:AlternateContent>
    <x:xf numFmtId="41" fontId="18" fillId="0" borderId="1" xfId="16" applyFont="1" applyFill="1" applyBorder="1">
      <x:alignment horizontal="general" vertical="center"/>
    </x:xf>
    <x:xf numFmtId="172" fontId="18" fillId="0" borderId="1" xfId="0" applyNumberFormat="1" applyFont="1" applyFill="1" applyBorder="1">
      <x:alignment horizontal="general" vertical="center"/>
    </x:xf>
    <x:xf numFmtId="41" fontId="18" fillId="0" borderId="1" xfId="16" applyFont="1" applyFill="1" applyBorder="1" applyAlignment="1">
      <x:alignment horizontal="left" vertical="center"/>
    </x:xf>
    <x:xf numFmtId="173" fontId="18" fillId="0" borderId="9" xfId="1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Font="1" applyBorder="1" applyAlignment="1">
          <x:alignment horizontal="center" vertical="center" shrinkToFit="1"/>
        </x:xf>
      </mc:Fallback>
    </mc:AlternateContent>
    <x:xf numFmtId="41" fontId="18" fillId="0" borderId="1" xfId="16" applyFont="1" applyBorder="1" applyAlignment="1">
      <x:alignment horizontal="general" vertical="center" shrinkToFit="1"/>
    </x:xf>
    <x:xf numFmtId="172" fontId="18" fillId="0" borderId="1" xfId="0" applyNumberFormat="1" applyFont="1" applyBorder="1" applyAlignment="1">
      <x:alignment horizontal="general" vertical="center" shrinkToFit="1"/>
    </x:xf>
    <x:xf numFmtId="174" fontId="18" fillId="0" borderId="1" xfId="16" applyNumberFormat="1" applyFont="1" applyBorder="1" applyAlignment="1">
      <x:alignment horizontal="general" vertical="center" shrinkToFit="1"/>
    </x:xf>
    <x:xf numFmtId="41" fontId="18" fillId="0" borderId="9" xfId="16" applyFont="1" applyBorder="1" applyAlignment="1">
      <x:alignment horizontal="general" vertical="center" shrinkToFit="1"/>
    </x:xf>
    <x:xf numFmtId="173" fontId="18" fillId="0" borderId="9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5" fontId="1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>
          <x:alignment horizontal="center" vertical="center" shrinkToFit="1"/>
        </x:xf>
      </mc:Fallback>
    </mc:AlternateContent>
    <x:xf numFmtId="41" fontId="18" fillId="0" borderId="0" xfId="16" applyFont="1" applyAlignment="1">
      <x:alignment horizontal="general" vertical="center" shrinkToFit="1"/>
    </x:xf>
    <x:xf numFmtId="171" fontId="0" fillId="0" borderId="0" xfId="0" applyNumberFormat="1">
      <x:alignment horizontal="general" vertical="center"/>
    </x:xf>
    <x:xf numFmtId="41" fontId="18" fillId="0" borderId="1" xfId="16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3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0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0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4" borderId="1" xfId="0" applyFont="1" applyFill="1" applyBorder="1" applyAlignment="1">
          <x:alignment horizontal="center" vertical="center"/>
        </x:xf>
      </mc:Fallback>
    </mc:AlternateContent>
    <x:xf numFmtId="41" fontId="23" fillId="4" borderId="1" xfId="16" applyFont="1" applyFill="1" applyBorder="1">
      <x:alignment horizontal="general" vertical="center"/>
    </x:xf>
    <x:xf numFmtId="173" fontId="23" fillId="4" borderId="1" xfId="0" applyNumberFormat="1" applyFont="1" applyFill="1" applyBorder="1">
      <x:alignment horizontal="general" vertical="center"/>
    </x:xf>
    <x:xf numFmtId="41" fontId="23" fillId="4" borderId="1" xfId="0" applyNumberFormat="1" applyFont="1" applyFill="1" applyBorder="1">
      <x:alignment horizontal="general" vertical="center"/>
    </x:xf>
    <x:xf numFmtId="164" fontId="23" fillId="4" borderId="1" xfId="0" applyNumberFormat="1" applyFont="1" applyFill="1" applyBorder="1">
      <x:alignment horizontal="general" vertical="center"/>
    </x:xf>
    <x:xf numFmtId="0" fontId="23" fillId="4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" xfId="0" applyFont="1" applyBorder="1" applyAlignment="1">
          <x:alignment horizontal="center" vertical="center"/>
        </x:xf>
      </mc:Fallback>
    </mc:AlternateContent>
    <x:xf numFmtId="41" fontId="23" fillId="0" borderId="1" xfId="16" applyFont="1" applyBorder="1">
      <x:alignment horizontal="general" vertical="center"/>
    </x:xf>
    <x:xf numFmtId="172" fontId="23" fillId="0" borderId="1" xfId="0" applyNumberFormat="1" applyFont="1" applyBorder="1" applyAlignment="1">
      <x:alignment horizontal="general" vertical="center" shrinkToFit="1"/>
    </x:xf>
    <x:xf numFmtId="0" fontId="23" fillId="0" borderId="1" xfId="0" applyFont="1" applyBorder="1">
      <x:alignment horizontal="general" vertical="center"/>
    </x:xf>
    <x:xf numFmtId="0" fontId="23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18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18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3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3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0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0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3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3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" borderId="37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37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3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3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7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7" applyNumberFormat="1" applyAlignment="1">
          <x:alignment horizontal="center" vertical="center"/>
        </x:xf>
      </mc:Fallback>
    </mc:AlternateContent>
    <x:xf numFmtId="0" fontId="0" fillId="0" borderId="0" xfId="17" applyNumberFormat="1" applyAlignment="1">
      <x:alignment horizontal="general" vertical="center"/>
    </x:xf>
    <x:xf numFmtId="0" fontId="0" fillId="0" borderId="0" xfId="17" applyNumberFormat="1" applyFill="1" applyAlignment="1">
      <x:alignment horizontal="general" vertical="center"/>
    </x:xf>
    <x:xf numFmtId="0" fontId="17" fillId="0" borderId="0" xfId="17" applyNumberFormat="1" applyFont="1" applyAlignment="1">
      <x:alignment horizontal="general" vertical="center"/>
    </x:xf>
    <x:xf numFmtId="0" fontId="13" fillId="0" borderId="0" xfId="17" applyNumberFormat="1" applyFont="1" applyAlignment="1">
      <x:alignment horizontal="general" vertical="center"/>
    </x:xf>
    <x:xf numFmtId="0" fontId="13" fillId="0" borderId="0" xfId="17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7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7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" xfId="17" applyNumberFormat="1" applyFont="1" applyFill="1" applyBorder="1" applyAlignment="1">
          <x:alignment horizontal="center" vertical="center" shrinkToFit="1"/>
        </x:xf>
      </mc:Fallback>
    </mc:AlternateContent>
    <x:xf numFmtId="41" fontId="17" fillId="5" borderId="1" xfId="19" applyNumberFormat="1" applyFont="1" applyFill="1" applyBorder="1" applyAlignment="1">
      <x:alignment horizontal="general" vertical="center" shrinkToFit="1"/>
    </x:xf>
    <x:xf numFmtId="41" fontId="17" fillId="5" borderId="1" xfId="17" applyNumberFormat="1" applyFont="1" applyFill="1" applyBorder="1" applyAlignment="1">
      <x:alignment horizontal="general" vertical="center" shrinkToFit="1"/>
    </x:xf>
    <x:xf numFmtId="164" fontId="17" fillId="5" borderId="1" xfId="17" applyNumberFormat="1" applyFont="1" applyFill="1" applyBorder="1" applyAlignment="1">
      <x:alignment horizontal="general" vertical="center" shrinkToFit="1"/>
    </x:xf>
    <x:xf numFmtId="173" fontId="17" fillId="5" borderId="1" xfId="17" applyNumberFormat="1" applyFont="1" applyFill="1" applyBorder="1" applyAlignment="1">
      <x:alignment horizontal="general" vertical="center" shrinkToFit="1"/>
    </x:xf>
    <x:xf numFmtId="176" fontId="17" fillId="5" borderId="41" xfId="17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7" fillId="0" borderId="1" xfId="1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" xfId="1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" xfId="17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" xfId="17" applyNumberFormat="1" applyFont="1" applyFill="1" applyBorder="1" applyAlignment="1">
          <x:alignment horizontal="distributed" vertical="center" shrinkToFit="1"/>
        </x:xf>
      </mc:Fallback>
    </mc:AlternateContent>
    <x:xf numFmtId="41" fontId="0" fillId="0" borderId="1" xfId="16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right" vertical="center"/>
        </x:xf>
      </mc:Fallback>
    </mc:AlternateContent>
    <x:xf numFmtId="177" fontId="0" fillId="0" borderId="1" xfId="16" applyNumberFormat="1" applyFont="1" applyBorder="1">
      <x:alignment horizontal="general" vertical="center"/>
    </x:xf>
    <x:xf numFmtId="41" fontId="13" fillId="0" borderId="1" xfId="20" applyNumberFormat="1" applyFont="1" applyFill="1" applyBorder="1">
      <x:alignment horizontal="general" vertical="center"/>
    </x:xf>
    <x:xf numFmtId="173" fontId="13" fillId="6" borderId="1" xfId="17" applyNumberFormat="1" applyFont="1" applyFill="1" applyBorder="1" applyAlignment="1">
      <x:alignment horizontal="general" vertical="center" shrinkToFit="1"/>
    </x:xf>
    <x:xf numFmtId="178" fontId="13" fillId="6" borderId="1" xfId="21" applyNumberFormat="1" applyFont="1" applyFill="1" applyBorder="1" applyAlignment="1">
      <x:alignment horizontal="general" vertical="center" shrinkToFit="1"/>
    </x:xf>
    <x:xf numFmtId="179" fontId="13" fillId="7" borderId="1" xfId="21" applyNumberFormat="1" applyFont="1" applyFill="1" applyBorder="1" applyAlignment="1">
      <x:alignment horizontal="general" vertical="center" shrinkToFit="1"/>
    </x:xf>
    <x:xf numFmtId="180" fontId="15" fillId="0" borderId="41" xfId="1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2" fillId="0" borderId="0" xfId="1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1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" xfId="1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" xfId="17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" xfId="17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" xfId="17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" xfId="17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" xfId="17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41" xfId="17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41" xfId="17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" xfId="17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" xfId="17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" xfId="17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" xfId="17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" xfId="17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" xfId="17" applyNumberFormat="1" applyFont="1" applyFill="1" applyBorder="1" applyAlignment="1">
          <x:alignment horizontal="center" vertical="center" shrinkToFit="1"/>
        </x:xf>
      </mc:Fallback>
    </mc:AlternateContent>
  </x:cellXfs>
  <x:cellStyles count="9">
    <x:cellStyle xfId="0" builtinId="0"/>
    <x:cellStyle name="표준_Sheet1" xfId="1"/>
    <x:cellStyle xfId="15" builtinId="5"/>
    <x:cellStyle xfId="16" builtinId="6"/>
    <x:cellStyle name="표준 36" xfId="17"/>
    <x:cellStyle name="표준 4 2" xfId="18"/>
    <x:cellStyle name="쉼표 [0] 7" xfId="19"/>
    <x:cellStyle name="표준 7" xfId="20"/>
    <x:cellStyle name="쉼표 [0] 2" xfId="21"/>
  </x:cellStyles>
  <x:dxfs count="19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indexed="65"/>
          <x:bgColor rgb="ffff0000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11" Type="http://schemas.openxmlformats.org/officeDocument/2006/relationships/externalLink" Target="externalLinks/externalLink3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8&#45380;&#52509;&#44292;/2.&#51060;&#45804;&#51032;&#50864;&#49688;&#44397;/2018.2&#50900;/2018.2&#50900;%20&#51060;&#45804;&#51032;%20&#50864;&#49688;&#44397;(&#44397;&#51228;&#48516;&#50556;)v4_&#49324;&#50629;&#51648;&#50896;&#44397;%20&#51228;&#52636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8&#45380;&#52509;&#44292;/2.&#51060;&#45804;&#51032;&#50864;&#49688;&#44397;/2018.2&#50900;/2018.%202&#50900;%20&#51060;&#45804;&#51032;%20&#50864;&#49688;&#44397;%20&#49440;&#51221;%20&#51088;&#47308;(&#50696;&#44552;)_&#49569;&#48512;&#50857;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8&#45380;&#52509;&#44292;/2.&#51060;&#45804;&#51032;&#50864;&#49688;&#44397;/2018.2&#50900;/2018.%202&#50900;%20&#51060;&#45804;&#51032;%20&#50864;&#49688;&#44397;%20&#49440;&#51221;%20&#51088;&#47308;(&#48372;&#54744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제분야"/>
    </x:sheetNames>
    <x:sheetDataSet>
      <x:sheetData sheetId="0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금"/>
      <x:sheetName val="Sheet1"/>
      <x:sheetName val="Sheet2"/>
    </x:sheetNames>
    <x:sheetDataSet>
      <x:sheetData sheetId="0" refreshError="0"/>
      <x:sheetData sheetId="1" refreshError="0"/>
      <x:sheetData sheetId="2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보험"/>
    </x:sheetNames>
    <x:sheetDataSet>
      <x:sheetData sheetId="0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29"/>
  <x:sheetViews>
    <x:sheetView tabSelected="1" topLeftCell="A1" zoomScaleNormal="100" workbookViewId="0">
      <x:selection activeCell="A1" activeCellId="0" sqref="A1:K1"/>
    </x:sheetView>
  </x:sheetViews>
  <x:sheetFormatPr defaultColWidth="9.00390625" defaultRowHeight="16.399999999999999"/>
  <x:cols>
    <x:col min="1" max="1" width="6" customWidth="1"/>
    <x:col min="2" max="2" width="13.125" customWidth="1"/>
    <x:col min="3" max="3" width="12.875" customWidth="1"/>
    <x:col min="4" max="4" width="15.25" customWidth="1"/>
    <x:col min="5" max="6" width="7.375" customWidth="1"/>
    <x:col min="7" max="7" width="11.125" customWidth="1"/>
    <x:col min="8" max="8" width="15.25" customWidth="1"/>
    <x:col min="9" max="10" width="7.375" customWidth="1"/>
    <x:col min="11" max="11" width="8" customWidth="1"/>
  </x:cols>
  <x:sheetData>
    <x:row r="1" spans="1:11" ht="26.350000000000001">
      <x:c r="A1" s="83" t="s">
        <x:v>1</x:v>
      </x:c>
      <x:c r="B1" s="83"/>
      <x:c r="C1" s="83"/>
      <x:c r="D1" s="83"/>
      <x:c r="E1" s="83"/>
      <x:c r="F1" s="83"/>
      <x:c r="G1" s="83"/>
      <x:c r="H1" s="83"/>
      <x:c r="I1" s="83"/>
      <x:c r="J1" s="83"/>
      <x:c r="K1" s="83"/>
    </x:row>
    <x:row r="2" spans="1:11" s="20" customFormat="1" ht="13.5" customHeight="1">
      <x:c r="A2" s="46"/>
      <x:c r="B2" s="46"/>
      <x:c r="C2" s="46"/>
      <x:c r="D2" s="46"/>
      <x:c r="E2" s="46"/>
      <x:c r="F2" s="46"/>
      <x:c r="G2" s="46"/>
      <x:c r="H2" s="46"/>
      <x:c r="I2" s="46"/>
      <x:c r="J2" s="47"/>
      <x:c r="K2" s="48" t="s">
        <x:v>13</x:v>
      </x:c>
    </x:row>
    <x:row r="3" spans="1:11" s="20" customFormat="1" ht="20.25" customHeight="1">
      <x:c r="A3" s="84" t="s">
        <x:v>9</x:v>
      </x:c>
      <x:c r="B3" s="85" t="s">
        <x:v>48</x:v>
      </x:c>
      <x:c r="C3" s="86" t="s">
        <x:v>15</x:v>
      </x:c>
      <x:c r="D3" s="86"/>
      <x:c r="E3" s="86"/>
      <x:c r="F3" s="86"/>
      <x:c r="G3" s="87" t="s">
        <x:v>34</x:v>
      </x:c>
      <x:c r="H3" s="87"/>
      <x:c r="I3" s="87"/>
      <x:c r="J3" s="87"/>
      <x:c r="K3" s="88" t="s">
        <x:v>45</x:v>
      </x:c>
    </x:row>
    <x:row r="4" spans="1:11" s="20" customFormat="1" ht="20.25" customHeight="1">
      <x:c r="A4" s="84"/>
      <x:c r="B4" s="85"/>
      <x:c r="C4" s="22" t="s">
        <x:v>35</x:v>
      </x:c>
      <x:c r="D4" s="23" t="s">
        <x:v>6</x:v>
      </x:c>
      <x:c r="E4" s="23" t="s">
        <x:v>7</x:v>
      </x:c>
      <x:c r="F4" s="24" t="s">
        <x:v>8</x:v>
      </x:c>
      <x:c r="G4" s="25" t="s">
        <x:v>35</x:v>
      </x:c>
      <x:c r="H4" s="23" t="s">
        <x:v>6</x:v>
      </x:c>
      <x:c r="I4" s="23" t="s">
        <x:v>7</x:v>
      </x:c>
      <x:c r="J4" s="26" t="s">
        <x:v>8</x:v>
      </x:c>
      <x:c r="K4" s="88"/>
    </x:row>
    <x:row r="5" spans="1:11" s="20" customFormat="1" ht="20" customHeight="1">
      <x:c r="A5" s="66">
        <x:v>1</x:v>
      </x:c>
      <x:c r="B5" s="67" t="s">
        <x:v>36</x:v>
      </x:c>
      <x:c r="C5" s="68">
        <x:v>286848</x:v>
      </x:c>
      <x:c r="D5" s="69">
        <x:v>38219040</x:v>
      </x:c>
      <x:c r="E5" s="70">
        <x:v>1</x:v>
      </x:c>
      <x:c r="F5" s="71">
        <x:v>50</x:v>
      </x:c>
      <x:c r="G5" s="72">
        <x:v>5338</x:v>
      </x:c>
      <x:c r="H5" s="73">
        <x:v>5312310</x:v>
      </x:c>
      <x:c r="I5" s="74">
        <x:v>3</x:v>
      </x:c>
      <x:c r="J5" s="71">
        <x:v>49</x:v>
      </x:c>
      <x:c r="K5" s="75">
        <x:v>99</x:v>
      </x:c>
    </x:row>
    <x:row r="6" spans="1:11" s="20" customFormat="1" ht="20" customHeight="1">
      <x:c r="A6" s="37">
        <x:v>2</x:v>
      </x:c>
      <x:c r="B6" s="38" t="s">
        <x:v>33</x:v>
      </x:c>
      <x:c r="C6" s="29">
        <x:v>129317</x:v>
      </x:c>
      <x:c r="D6" s="30">
        <x:v>17055760</x:v>
      </x:c>
      <x:c r="E6" s="31">
        <x:v>4</x:v>
      </x:c>
      <x:c r="F6" s="32">
        <x:v>48.5</x:v>
      </x:c>
      <x:c r="G6" s="33">
        <x:v>8993</x:v>
      </x:c>
      <x:c r="H6" s="34">
        <x:v>8974410</x:v>
      </x:c>
      <x:c r="I6" s="35">
        <x:v>1</x:v>
      </x:c>
      <x:c r="J6" s="32">
        <x:v>50</x:v>
      </x:c>
      <x:c r="K6" s="36">
        <x:v>98.5</x:v>
      </x:c>
    </x:row>
    <x:row r="7" spans="1:11" s="20" customFormat="1" ht="20" customHeight="1">
      <x:c r="A7" s="37">
        <x:v>3</x:v>
      </x:c>
      <x:c r="B7" s="28" t="s">
        <x:v>32</x:v>
      </x:c>
      <x:c r="C7" s="29">
        <x:v>104209</x:v>
      </x:c>
      <x:c r="D7" s="30">
        <x:v>13822050</x:v>
      </x:c>
      <x:c r="E7" s="31">
        <x:v>5</x:v>
      </x:c>
      <x:c r="F7" s="32">
        <x:v>48</x:v>
      </x:c>
      <x:c r="G7" s="33">
        <x:v>5655</x:v>
      </x:c>
      <x:c r="H7" s="34">
        <x:v>5598580</x:v>
      </x:c>
      <x:c r="I7" s="35">
        <x:v>2</x:v>
      </x:c>
      <x:c r="J7" s="32">
        <x:v>49.5</x:v>
      </x:c>
      <x:c r="K7" s="36">
        <x:v>97.5</x:v>
      </x:c>
    </x:row>
    <x:row r="8" spans="1:11" s="20" customFormat="1" ht="20" customHeight="1">
      <x:c r="A8" s="27">
        <x:v>4</x:v>
      </x:c>
      <x:c r="B8" s="28" t="s">
        <x:v>31</x:v>
      </x:c>
      <x:c r="C8" s="29">
        <x:v>163695</x:v>
      </x:c>
      <x:c r="D8" s="30">
        <x:v>22637710</x:v>
      </x:c>
      <x:c r="E8" s="31">
        <x:v>3</x:v>
      </x:c>
      <x:c r="F8" s="32">
        <x:v>49</x:v>
      </x:c>
      <x:c r="G8" s="33">
        <x:v>5073</x:v>
      </x:c>
      <x:c r="H8" s="34">
        <x:v>5023440</x:v>
      </x:c>
      <x:c r="I8" s="35">
        <x:v>4</x:v>
      </x:c>
      <x:c r="J8" s="32">
        <x:v>48.5</x:v>
      </x:c>
      <x:c r="K8" s="36">
        <x:v>97.5</x:v>
      </x:c>
    </x:row>
    <x:row r="9" spans="1:11" s="20" customFormat="1" ht="20" customHeight="1">
      <x:c r="A9" s="37">
        <x:v>5</x:v>
      </x:c>
      <x:c r="B9" s="28" t="s">
        <x:v>30</x:v>
      </x:c>
      <x:c r="C9" s="29">
        <x:v>73313</x:v>
      </x:c>
      <x:c r="D9" s="30">
        <x:v>9435570</x:v>
      </x:c>
      <x:c r="E9" s="31">
        <x:v>7</x:v>
      </x:c>
      <x:c r="F9" s="32">
        <x:v>47</x:v>
      </x:c>
      <x:c r="G9" s="33">
        <x:v>3721</x:v>
      </x:c>
      <x:c r="H9" s="34">
        <x:v>3652090</x:v>
      </x:c>
      <x:c r="I9" s="35">
        <x:v>10</x:v>
      </x:c>
      <x:c r="J9" s="32">
        <x:v>45.5</x:v>
      </x:c>
      <x:c r="K9" s="36">
        <x:v>92.5</x:v>
      </x:c>
    </x:row>
    <x:row r="10" spans="1:11" s="20" customFormat="1" ht="20" customHeight="1">
      <x:c r="A10" s="27">
        <x:v>6</x:v>
      </x:c>
      <x:c r="B10" s="28" t="s">
        <x:v>29</x:v>
      </x:c>
      <x:c r="C10" s="29">
        <x:v>138158</x:v>
      </x:c>
      <x:c r="D10" s="30">
        <x:v>22774330</x:v>
      </x:c>
      <x:c r="E10" s="31">
        <x:v>2</x:v>
      </x:c>
      <x:c r="F10" s="32">
        <x:v>49.5</x:v>
      </x:c>
      <x:c r="G10" s="33">
        <x:v>3009</x:v>
      </x:c>
      <x:c r="H10" s="34">
        <x:v>2934470</x:v>
      </x:c>
      <x:c r="I10" s="35">
        <x:v>15</x:v>
      </x:c>
      <x:c r="J10" s="32">
        <x:v>43</x:v>
      </x:c>
      <x:c r="K10" s="36">
        <x:v>92.5</x:v>
      </x:c>
    </x:row>
    <x:row r="11" spans="1:11" s="20" customFormat="1" ht="20" customHeight="1">
      <x:c r="A11" s="37">
        <x:v>7</x:v>
      </x:c>
      <x:c r="B11" s="28" t="s">
        <x:v>28</x:v>
      </x:c>
      <x:c r="C11" s="29">
        <x:v>39301</x:v>
      </x:c>
      <x:c r="D11" s="30">
        <x:v>5083190</x:v>
      </x:c>
      <x:c r="E11" s="31">
        <x:v>13</x:v>
      </x:c>
      <x:c r="F11" s="32">
        <x:v>44</x:v>
      </x:c>
      <x:c r="G11" s="33">
        <x:v>4921</x:v>
      </x:c>
      <x:c r="H11" s="34">
        <x:v>4897560</x:v>
      </x:c>
      <x:c r="I11" s="35">
        <x:v>6</x:v>
      </x:c>
      <x:c r="J11" s="32">
        <x:v>47.5</x:v>
      </x:c>
      <x:c r="K11" s="36">
        <x:v>91.5</x:v>
      </x:c>
    </x:row>
    <x:row r="12" spans="1:11" s="20" customFormat="1" ht="20" customHeight="1">
      <x:c r="A12" s="27">
        <x:v>8</x:v>
      </x:c>
      <x:c r="B12" s="28" t="s">
        <x:v>27</x:v>
      </x:c>
      <x:c r="C12" s="29">
        <x:v>58702</x:v>
      </x:c>
      <x:c r="D12" s="30">
        <x:v>7735480</x:v>
      </x:c>
      <x:c r="E12" s="31">
        <x:v>10</x:v>
      </x:c>
      <x:c r="F12" s="32">
        <x:v>45.5</x:v>
      </x:c>
      <x:c r="G12" s="33">
        <x:v>3550</x:v>
      </x:c>
      <x:c r="H12" s="34">
        <x:v>3481540</x:v>
      </x:c>
      <x:c r="I12" s="35">
        <x:v>11</x:v>
      </x:c>
      <x:c r="J12" s="32">
        <x:v>45</x:v>
      </x:c>
      <x:c r="K12" s="36">
        <x:v>90.5</x:v>
      </x:c>
    </x:row>
    <x:row r="13" spans="1:11" s="20" customFormat="1" ht="20" customHeight="1">
      <x:c r="A13" s="37">
        <x:v>9</x:v>
      </x:c>
      <x:c r="B13" s="38" t="s">
        <x:v>43</x:v>
      </x:c>
      <x:c r="C13" s="29">
        <x:v>64996</x:v>
      </x:c>
      <x:c r="D13" s="30">
        <x:v>9212450</x:v>
      </x:c>
      <x:c r="E13" s="31">
        <x:v>8</x:v>
      </x:c>
      <x:c r="F13" s="32">
        <x:v>46.5</x:v>
      </x:c>
      <x:c r="G13" s="33">
        <x:v>3123</x:v>
      </x:c>
      <x:c r="H13" s="34">
        <x:v>3042300</x:v>
      </x:c>
      <x:c r="I13" s="35">
        <x:v>14</x:v>
      </x:c>
      <x:c r="J13" s="32">
        <x:v>43.5</x:v>
      </x:c>
      <x:c r="K13" s="36">
        <x:v>90</x:v>
      </x:c>
    </x:row>
    <x:row r="14" spans="1:11" s="20" customFormat="1" ht="20" customHeight="1">
      <x:c r="A14" s="27">
        <x:v>10</x:v>
      </x:c>
      <x:c r="B14" s="28" t="s">
        <x:v>25</x:v>
      </x:c>
      <x:c r="C14" s="29">
        <x:v>42161</x:v>
      </x:c>
      <x:c r="D14" s="30">
        <x:v>5565230</x:v>
      </x:c>
      <x:c r="E14" s="31">
        <x:v>11</x:v>
      </x:c>
      <x:c r="F14" s="32">
        <x:v>45</x:v>
      </x:c>
      <x:c r="G14" s="33">
        <x:v>3112</x:v>
      </x:c>
      <x:c r="H14" s="34">
        <x:v>3054190</x:v>
      </x:c>
      <x:c r="I14" s="35">
        <x:v>13</x:v>
      </x:c>
      <x:c r="J14" s="32">
        <x:v>44</x:v>
      </x:c>
      <x:c r="K14" s="36">
        <x:v>89</x:v>
      </x:c>
    </x:row>
    <x:row r="15" spans="1:11" s="20" customFormat="1" ht="20" customHeight="1">
      <x:c r="A15" s="37">
        <x:v>11</x:v>
      </x:c>
      <x:c r="B15" s="28" t="s">
        <x:v>24</x:v>
      </x:c>
      <x:c r="C15" s="29">
        <x:v>15149</x:v>
      </x:c>
      <x:c r="D15" s="30">
        <x:v>1999660</x:v>
      </x:c>
      <x:c r="E15" s="31">
        <x:v>19</x:v>
      </x:c>
      <x:c r="F15" s="32">
        <x:v>41</x:v>
      </x:c>
      <x:c r="G15" s="33">
        <x:v>5003</x:v>
      </x:c>
      <x:c r="H15" s="34">
        <x:v>4916250</x:v>
      </x:c>
      <x:c r="I15" s="35">
        <x:v>5</x:v>
      </x:c>
      <x:c r="J15" s="32">
        <x:v>48</x:v>
      </x:c>
      <x:c r="K15" s="36">
        <x:v>89</x:v>
      </x:c>
    </x:row>
    <x:row r="16" spans="1:11" s="20" customFormat="1" ht="20" customHeight="1">
      <x:c r="A16" s="27">
        <x:v>12</x:v>
      </x:c>
      <x:c r="B16" s="28" t="s">
        <x:v>46</x:v>
      </x:c>
      <x:c r="C16" s="29">
        <x:v>38789</x:v>
      </x:c>
      <x:c r="D16" s="30">
        <x:v>5127220</x:v>
      </x:c>
      <x:c r="E16" s="31">
        <x:v>12</x:v>
      </x:c>
      <x:c r="F16" s="32">
        <x:v>44.5</x:v>
      </x:c>
      <x:c r="G16" s="33">
        <x:v>3350</x:v>
      </x:c>
      <x:c r="H16" s="34">
        <x:v>3122640</x:v>
      </x:c>
      <x:c r="I16" s="35">
        <x:v>12</x:v>
      </x:c>
      <x:c r="J16" s="32">
        <x:v>44.5</x:v>
      </x:c>
      <x:c r="K16" s="36">
        <x:v>89</x:v>
      </x:c>
    </x:row>
    <x:row r="17" spans="1:11" s="20" customFormat="1" ht="20" customHeight="1">
      <x:c r="A17" s="37">
        <x:v>13</x:v>
      </x:c>
      <x:c r="B17" s="28" t="s">
        <x:v>23</x:v>
      </x:c>
      <x:c r="C17" s="29">
        <x:v>24544</x:v>
      </x:c>
      <x:c r="D17" s="30">
        <x:v>3239750</x:v>
      </x:c>
      <x:c r="E17" s="31">
        <x:v>16</x:v>
      </x:c>
      <x:c r="F17" s="32">
        <x:v>42.5</x:v>
      </x:c>
      <x:c r="G17" s="33">
        <x:v>4050</x:v>
      </x:c>
      <x:c r="H17" s="34">
        <x:v>3860270</x:v>
      </x:c>
      <x:c r="I17" s="35">
        <x:v>9</x:v>
      </x:c>
      <x:c r="J17" s="32">
        <x:v>46</x:v>
      </x:c>
      <x:c r="K17" s="36">
        <x:v>88.5</x:v>
      </x:c>
    </x:row>
    <x:row r="18" spans="1:11" s="20" customFormat="1" ht="20" customHeight="1">
      <x:c r="A18" s="27">
        <x:v>14</x:v>
      </x:c>
      <x:c r="B18" s="28" t="s">
        <x:v>22</x:v>
      </x:c>
      <x:c r="C18" s="29">
        <x:v>103399</x:v>
      </x:c>
      <x:c r="D18" s="30">
        <x:v>13648650</x:v>
      </x:c>
      <x:c r="E18" s="31">
        <x:v>6</x:v>
      </x:c>
      <x:c r="F18" s="32">
        <x:v>47.5</x:v>
      </x:c>
      <x:c r="G18" s="33">
        <x:v>1996</x:v>
      </x:c>
      <x:c r="H18" s="34">
        <x:v>1987180</x:v>
      </x:c>
      <x:c r="I18" s="35">
        <x:v>20</x:v>
      </x:c>
      <x:c r="J18" s="32">
        <x:v>40.5</x:v>
      </x:c>
      <x:c r="K18" s="36">
        <x:v>88</x:v>
      </x:c>
    </x:row>
    <x:row r="19" spans="1:11" s="20" customFormat="1" ht="20" customHeight="1">
      <x:c r="A19" s="37">
        <x:v>15</x:v>
      </x:c>
      <x:c r="B19" s="28" t="s">
        <x:v>47</x:v>
      </x:c>
      <x:c r="C19" s="29">
        <x:v>10540</x:v>
      </x:c>
      <x:c r="D19" s="30">
        <x:v>1342490</x:v>
      </x:c>
      <x:c r="E19" s="31">
        <x:v>21</x:v>
      </x:c>
      <x:c r="F19" s="32">
        <x:v>40</x:v>
      </x:c>
      <x:c r="G19" s="33">
        <x:v>4157</x:v>
      </x:c>
      <x:c r="H19" s="34">
        <x:v>4143580</x:v>
      </x:c>
      <x:c r="I19" s="35">
        <x:v>7</x:v>
      </x:c>
      <x:c r="J19" s="32">
        <x:v>47</x:v>
      </x:c>
      <x:c r="K19" s="36">
        <x:v>87</x:v>
      </x:c>
    </x:row>
    <x:row r="20" spans="1:11" s="20" customFormat="1" ht="20" customHeight="1">
      <x:c r="A20" s="27">
        <x:v>16</x:v>
      </x:c>
      <x:c r="B20" s="28" t="s">
        <x:v>21</x:v>
      </x:c>
      <x:c r="C20" s="29">
        <x:v>1000</x:v>
      </x:c>
      <x:c r="D20" s="30">
        <x:v>132000</x:v>
      </x:c>
      <x:c r="E20" s="31">
        <x:v>22</x:v>
      </x:c>
      <x:c r="F20" s="32">
        <x:v>39.5</x:v>
      </x:c>
      <x:c r="G20" s="33">
        <x:v>3870</x:v>
      </x:c>
      <x:c r="H20" s="34">
        <x:v>3861880</x:v>
      </x:c>
      <x:c r="I20" s="35">
        <x:v>8</x:v>
      </x:c>
      <x:c r="J20" s="32">
        <x:v>46.5</x:v>
      </x:c>
      <x:c r="K20" s="36">
        <x:v>86</x:v>
      </x:c>
    </x:row>
    <x:row r="21" spans="1:11" s="20" customFormat="1" ht="20" customHeight="1">
      <x:c r="A21" s="37">
        <x:v>17</x:v>
      </x:c>
      <x:c r="B21" s="28" t="s">
        <x:v>20</x:v>
      </x:c>
      <x:c r="C21" s="29">
        <x:v>60720</x:v>
      </x:c>
      <x:c r="D21" s="30">
        <x:v>8015030</x:v>
      </x:c>
      <x:c r="E21" s="31">
        <x:v>9</x:v>
      </x:c>
      <x:c r="F21" s="32">
        <x:v>46</x:v>
      </x:c>
      <x:c r="G21" s="33">
        <x:v>1846</x:v>
      </x:c>
      <x:c r="H21" s="34">
        <x:v>1821430</x:v>
      </x:c>
      <x:c r="I21" s="35">
        <x:v>21</x:v>
      </x:c>
      <x:c r="J21" s="32">
        <x:v>40</x:v>
      </x:c>
      <x:c r="K21" s="36">
        <x:v>86</x:v>
      </x:c>
    </x:row>
    <x:row r="22" spans="1:11" s="20" customFormat="1" ht="20" customHeight="1">
      <x:c r="A22" s="27">
        <x:v>18</x:v>
      </x:c>
      <x:c r="B22" s="28" t="s">
        <x:v>26</x:v>
      </x:c>
      <x:c r="C22" s="29">
        <x:v>32439</x:v>
      </x:c>
      <x:c r="D22" s="30">
        <x:v>4974350</x:v>
      </x:c>
      <x:c r="E22" s="31">
        <x:v>15</x:v>
      </x:c>
      <x:c r="F22" s="32">
        <x:v>43</x:v>
      </x:c>
      <x:c r="G22" s="33">
        <x:v>2915</x:v>
      </x:c>
      <x:c r="H22" s="34">
        <x:v>2853640</x:v>
      </x:c>
      <x:c r="I22" s="35">
        <x:v>16</x:v>
      </x:c>
      <x:c r="J22" s="32">
        <x:v>42.5</x:v>
      </x:c>
      <x:c r="K22" s="36">
        <x:v>85.5</x:v>
      </x:c>
    </x:row>
    <x:row r="23" spans="1:11" s="20" customFormat="1" ht="20" customHeight="1">
      <x:c r="A23" s="37">
        <x:v>19</x:v>
      </x:c>
      <x:c r="B23" s="28" t="s">
        <x:v>18</x:v>
      </x:c>
      <x:c r="C23" s="29">
        <x:v>21559</x:v>
      </x:c>
      <x:c r="D23" s="30">
        <x:v>2725770</x:v>
      </x:c>
      <x:c r="E23" s="31">
        <x:v>18</x:v>
      </x:c>
      <x:c r="F23" s="32">
        <x:v>41.5</x:v>
      </x:c>
      <x:c r="G23" s="33">
        <x:v>3215</x:v>
      </x:c>
      <x:c r="H23" s="34">
        <x:v>2802140</x:v>
      </x:c>
      <x:c r="I23" s="35">
        <x:v>17</x:v>
      </x:c>
      <x:c r="J23" s="32">
        <x:v>42</x:v>
      </x:c>
      <x:c r="K23" s="36">
        <x:v>83.5</x:v>
      </x:c>
    </x:row>
    <x:row r="24" spans="1:11" s="20" customFormat="1" ht="20" customHeight="1">
      <x:c r="A24" s="27">
        <x:v>20</x:v>
      </x:c>
      <x:c r="B24" s="28" t="s">
        <x:v>44</x:v>
      </x:c>
      <x:c r="C24" s="29">
        <x:v>21333</x:v>
      </x:c>
      <x:c r="D24" s="30">
        <x:v>2803940</x:v>
      </x:c>
      <x:c r="E24" s="31">
        <x:v>17</x:v>
      </x:c>
      <x:c r="F24" s="32">
        <x:v>42</x:v>
      </x:c>
      <x:c r="G24" s="33">
        <x:v>2314</x:v>
      </x:c>
      <x:c r="H24" s="34">
        <x:v>2230270</x:v>
      </x:c>
      <x:c r="I24" s="35">
        <x:v>19</x:v>
      </x:c>
      <x:c r="J24" s="32">
        <x:v>41</x:v>
      </x:c>
      <x:c r="K24" s="36">
        <x:v>83</x:v>
      </x:c>
    </x:row>
    <x:row r="25" spans="1:11" s="20" customFormat="1" ht="20" customHeight="1">
      <x:c r="A25" s="37">
        <x:v>21</x:v>
      </x:c>
      <x:c r="B25" s="28" t="s">
        <x:v>19</x:v>
      </x:c>
      <x:c r="C25" s="29">
        <x:v>38286</x:v>
      </x:c>
      <x:c r="D25" s="30">
        <x:v>5012800</x:v>
      </x:c>
      <x:c r="E25" s="31">
        <x:v>14</x:v>
      </x:c>
      <x:c r="F25" s="32">
        <x:v>43.5</x:v>
      </x:c>
      <x:c r="G25" s="33">
        <x:v>1735</x:v>
      </x:c>
      <x:c r="H25" s="34">
        <x:v>1704010</x:v>
      </x:c>
      <x:c r="I25" s="35">
        <x:v>23</x:v>
      </x:c>
      <x:c r="J25" s="32">
        <x:v>39</x:v>
      </x:c>
      <x:c r="K25" s="36">
        <x:v>82.5</x:v>
      </x:c>
    </x:row>
    <x:row r="26" spans="1:11" s="20" customFormat="1" ht="20" customHeight="1">
      <x:c r="A26" s="27">
        <x:v>22</x:v>
      </x:c>
      <x:c r="B26" s="28" t="s">
        <x:v>17</x:v>
      </x:c>
      <x:c r="C26" s="29">
        <x:v>11979</x:v>
      </x:c>
      <x:c r="D26" s="30">
        <x:v>1581210</x:v>
      </x:c>
      <x:c r="E26" s="31">
        <x:v>20</x:v>
      </x:c>
      <x:c r="F26" s="32">
        <x:v>40.5</x:v>
      </x:c>
      <x:c r="G26" s="33">
        <x:v>2782</x:v>
      </x:c>
      <x:c r="H26" s="34">
        <x:v>2715190</x:v>
      </x:c>
      <x:c r="I26" s="35">
        <x:v>18</x:v>
      </x:c>
      <x:c r="J26" s="32">
        <x:v>41.5</x:v>
      </x:c>
      <x:c r="K26" s="36">
        <x:v>82</x:v>
      </x:c>
    </x:row>
    <x:row r="27" spans="1:11" s="20" customFormat="1" ht="20" customHeight="1">
      <x:c r="A27" s="37">
        <x:v>23</x:v>
      </x:c>
      <x:c r="B27" s="39" t="s">
        <x:v>16</x:v>
      </x:c>
      <x:c r="C27" s="29">
        <x:v>0</x:v>
      </x:c>
      <x:c r="D27" s="30">
        <x:v>0</x:v>
      </x:c>
      <x:c r="E27" s="31">
        <x:v>23</x:v>
      </x:c>
      <x:c r="F27" s="32">
        <x:v>39</x:v>
      </x:c>
      <x:c r="G27" s="33">
        <x:v>1725</x:v>
      </x:c>
      <x:c r="H27" s="34">
        <x:v>1714630</x:v>
      </x:c>
      <x:c r="I27" s="35">
        <x:v>22</x:v>
      </x:c>
      <x:c r="J27" s="32">
        <x:v>39.5</x:v>
      </x:c>
      <x:c r="K27" s="36">
        <x:v>78.5</x:v>
      </x:c>
    </x:row>
    <x:row r="28" spans="1:11" s="21" customFormat="1" ht="20" customHeight="1">
      <x:c r="A28" s="81" t="s">
        <x:v>42</x:v>
      </x:c>
      <x:c r="B28" s="82"/>
      <x:c r="C28" s="40">
        <x:f>SUM(C5:C27)</x:f>
        <x:v>1480437</x:v>
      </x:c>
      <x:c r="D28" s="41">
        <x:f>SUM(D5:D27)</x:f>
        <x:v>202143680</x:v>
      </x:c>
      <x:c r="E28" s="42"/>
      <x:c r="F28" s="43"/>
      <x:c r="G28" s="44">
        <x:f>SUM(G5:G27)</x:f>
        <x:v>85453</x:v>
      </x:c>
      <x:c r="H28" s="41">
        <x:f>SUM(H5:H27)</x:f>
        <x:v>83704000</x:v>
      </x:c>
      <x:c r="I28" s="42"/>
      <x:c r="J28" s="43"/>
      <x:c r="K28" s="45"/>
    </x:row>
    <x:row r="29" spans="1:11" ht="20.25" customHeight="1">
      <x:c r="A29" s="5"/>
      <x:c r="B29" s="5"/>
      <x:c r="C29" s="5"/>
      <x:c r="D29" s="5"/>
      <x:c r="E29" s="5"/>
      <x:c r="F29" s="5"/>
      <x:c r="G29" s="5"/>
      <x:c r="H29" s="5"/>
      <x:c r="I29" s="5"/>
      <x:c r="J29" s="5"/>
      <x:c r="K29" s="5"/>
    </x:row>
  </x:sheetData>
  <x:mergeCells count="7">
    <x:mergeCell ref="A28:B28"/>
    <x:mergeCell ref="A1:K1"/>
    <x:mergeCell ref="A3:A4"/>
    <x:mergeCell ref="B3:B4"/>
    <x:mergeCell ref="C3:F3"/>
    <x:mergeCell ref="G3:J3"/>
    <x:mergeCell ref="K3:K4"/>
  </x:mergeCells>
  <x:pageMargins left="0.52986109256744385" right="0.52986109256744385" top="0.74777776002883911" bottom="0.74777776002883911" header="0.31486111879348755" footer="0.31486111879348755"/>
  <x:pageSetup paperSize="9" scale="86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T40"/>
  <x:sheetViews>
    <x:sheetView topLeftCell="A1" zoomScaleNormal="100" workbookViewId="0">
      <x:selection activeCell="W19" activeCellId="0" sqref="W18:W19"/>
    </x:sheetView>
  </x:sheetViews>
  <x:sheetFormatPr defaultColWidth="9.00390625" defaultRowHeight="16.399999999999999"/>
  <x:cols>
    <x:col min="1" max="1" width="6.125" style="100" customWidth="1"/>
    <x:col min="2" max="2" width="10.25" style="100" customWidth="1"/>
    <x:col min="3" max="3" width="10.5" style="100" bestFit="1" customWidth="1"/>
    <x:col min="4" max="4" width="8.875" style="100" customWidth="1"/>
    <x:col min="5" max="5" width="6.75" style="100" customWidth="1"/>
    <x:col min="6" max="6" width="5.375" style="100" customWidth="1"/>
    <x:col min="7" max="7" width="6.625" style="100" bestFit="1" customWidth="1"/>
    <x:col min="8" max="8" width="9" style="100"/>
    <x:col min="9" max="10" width="9.625" style="100" bestFit="1" customWidth="1"/>
    <x:col min="11" max="11" width="7.25" style="100" customWidth="1"/>
    <x:col min="12" max="12" width="4.5" style="100" customWidth="1"/>
    <x:col min="13" max="13" width="8.625" style="100" customWidth="1"/>
    <x:col min="14" max="14" width="4.5" style="100" customWidth="1"/>
    <x:col min="15" max="15" width="8" style="100" customWidth="1"/>
    <x:col min="16" max="16" width="6.875" style="100" customWidth="1"/>
    <x:col min="17" max="17" width="1.625" style="100" customWidth="1"/>
    <x:col min="18" max="16383" width="9" style="100"/>
    <x:col min="16384" max="16384" width="9.00390625" style="100"/>
  </x:cols>
  <x:sheetData>
    <x:row r="1" spans="1:17" ht="32.450000000000003" customHeight="1">
      <x:c r="A1" s="182"/>
      <x:c r="B1" s="101" t="s">
        <x:v>77</x:v>
      </x:c>
      <x:c r="C1" s="101"/>
      <x:c r="D1" s="101"/>
      <x:c r="E1" s="101"/>
      <x:c r="F1" s="101"/>
      <x:c r="G1" s="101"/>
      <x:c r="H1" s="101"/>
      <x:c r="I1" s="101"/>
      <x:c r="J1" s="101"/>
      <x:c r="K1" s="101"/>
      <x:c r="L1" s="101"/>
      <x:c r="M1" s="101" t="s">
        <x:v>1</x:v>
      </x:c>
      <x:c r="N1" s="101"/>
      <x:c r="O1" s="101"/>
      <x:c r="P1" s="101"/>
      <x:c r="Q1" s="102"/>
    </x:row>
    <x:row r="2" spans="1:2" ht="16.149999999999999" customHeight="1">
      <x:c r="A2" s="99" t="s">
        <x:v>63</x:v>
      </x:c>
      <x:c r="B2"/>
    </x:row>
    <x:row r="3" spans="1:15" ht="15.6" customHeight="1">
      <x:c r="A3"/>
      <x:c r="G3" s="103" t="s">
        <x:v>61</x:v>
      </x:c>
      <x:c r="L3" s="104"/>
      <x:c r="O3" s="103" t="s">
        <x:v>65</x:v>
      </x:c>
    </x:row>
    <x:row r="4" spans="1:17" s="97" customFormat="1" ht="16.5" customHeight="1">
      <x:c r="A4" s="160" t="s">
        <x:v>9</x:v>
      </x:c>
      <x:c r="B4" s="151" t="s">
        <x:v>75</x:v>
      </x:c>
      <x:c r="C4" s="152" t="s">
        <x:v>60</x:v>
      </x:c>
      <x:c r="D4" s="153"/>
      <x:c r="E4" s="153"/>
      <x:c r="F4" s="153"/>
      <x:c r="G4" s="154"/>
      <x:c r="H4" s="155" t="s">
        <x:v>55</x:v>
      </x:c>
      <x:c r="I4" s="156" t="s">
        <x:v>67</x:v>
      </x:c>
      <x:c r="J4" s="157"/>
      <x:c r="K4" s="157"/>
      <x:c r="L4" s="157"/>
      <x:c r="M4" s="157"/>
      <x:c r="N4" s="157"/>
      <x:c r="O4" s="158"/>
      <x:c r="P4" s="159" t="s">
        <x:v>53</x:v>
      </x:c>
      <x:c r="Q4" s="105"/>
    </x:row>
    <x:row r="5" spans="1:17" s="97" customFormat="1" ht="30" customHeight="1">
      <x:c r="A5" s="171"/>
      <x:c r="B5" s="161"/>
      <x:c r="C5" s="162"/>
      <x:c r="D5" s="163"/>
      <x:c r="E5" s="163"/>
      <x:c r="F5" s="163"/>
      <x:c r="G5" s="164"/>
      <x:c r="H5" s="165"/>
      <x:c r="I5" s="166" t="s">
        <x:v>58</x:v>
      </x:c>
      <x:c r="J5" s="167"/>
      <x:c r="K5" s="167"/>
      <x:c r="L5" s="167"/>
      <x:c r="M5" s="168" t="s">
        <x:v>59</x:v>
      </x:c>
      <x:c r="N5" s="169"/>
      <x:c r="O5" s="159" t="s">
        <x:v>74</x:v>
      </x:c>
      <x:c r="P5" s="170"/>
      <x:c r="Q5" s="105"/>
    </x:row>
    <x:row r="6" spans="1:17" s="97" customFormat="1" ht="30" customHeight="1">
      <x:c r="A6" s="181"/>
      <x:c r="B6" s="172"/>
      <x:c r="C6" s="173" t="s">
        <x:v>56</x:v>
      </x:c>
      <x:c r="D6" s="174" t="s">
        <x:v>54</x:v>
      </x:c>
      <x:c r="E6" s="174" t="s">
        <x:v>73</x:v>
      </x:c>
      <x:c r="F6" s="174" t="s">
        <x:v>9</x:v>
      </x:c>
      <x:c r="G6" s="175" t="s">
        <x:v>74</x:v>
      </x:c>
      <x:c r="H6" s="176"/>
      <x:c r="I6" s="177" t="s">
        <x:v>64</x:v>
      </x:c>
      <x:c r="J6" s="178" t="s">
        <x:v>57</x:v>
      </x:c>
      <x:c r="K6" s="178" t="s">
        <x:v>73</x:v>
      </x:c>
      <x:c r="L6" s="178" t="s">
        <x:v>9</x:v>
      </x:c>
      <x:c r="M6" s="178" t="s">
        <x:v>64</x:v>
      </x:c>
      <x:c r="N6" s="179" t="s">
        <x:v>9</x:v>
      </x:c>
      <x:c r="O6" s="180"/>
      <x:c r="P6" s="176"/>
      <x:c r="Q6" s="105"/>
    </x:row>
    <x:row r="7" spans="1:17" ht="15.6" customHeight="1">
      <x:c r="A7" s="117">
        <x:f>RANK(P7,$P$7:$P$28,0)</x:f>
        <x:v>1</x:v>
      </x:c>
      <x:c r="B7" s="106" t="s">
        <x:v>25</x:v>
      </x:c>
      <x:c r="C7" s="107">
        <x:v>169369</x:v>
      </x:c>
      <x:c r="D7" s="107">
        <x:v>107335</x:v>
      </x:c>
      <x:c r="E7" s="108">
        <x:f>(C7-D7)/D7*100</x:f>
        <x:v>57.79475473983323</x:v>
      </x:c>
      <x:c r="F7" s="109">
        <x:f>RANK(E7,$E$7:$E$28,0)</x:f>
        <x:v>1</x:v>
      </x:c>
      <x:c r="G7" s="110">
        <x:f>100*(23-F7)/22</x:f>
        <x:v>100</x:v>
      </x:c>
      <x:c r="H7" s="111" t="s">
        <x:v>25</x:v>
      </x:c>
      <x:c r="I7" s="112">
        <x:f>2208+3806</x:f>
        <x:v>6014</x:v>
      </x:c>
      <x:c r="J7" s="112">
        <x:f>3841+4398</x:f>
        <x:v>8239</x:v>
      </x:c>
      <x:c r="K7" s="113">
        <x:f>(I7-J7)/J7*100</x:f>
        <x:v>-27.005704575798035</x:v>
      </x:c>
      <x:c r="L7" s="114">
        <x:f>RANK(K7,$K$7:$K$28,0)</x:f>
        <x:v>12</x:v>
      </x:c>
      <x:c r="M7" s="115">
        <x:v>99.340000000000003</x:v>
      </x:c>
      <x:c r="N7" s="114">
        <x:f>RANK(M7,$M$7:$M$28,0)</x:f>
        <x:v>5</x:v>
      </x:c>
      <x:c r="O7" s="110">
        <x:f>60*(23-L7)/22+40*(23-N7)/22</x:f>
        <x:v>62.727272727272727</x:v>
      </x:c>
      <x:c r="P7" s="116">
        <x:f>G7*70%+O7*30%</x:f>
        <x:v>88.818181818181813</x:v>
      </x:c>
      <x:c r="Q7" s="99"/>
    </x:row>
    <x:row r="8" spans="1:17" ht="15.6" customHeight="1">
      <x:c r="A8" s="129">
        <x:f>RANK(P8,$P$7:$P$28,0)</x:f>
        <x:v>2</x:v>
      </x:c>
      <x:c r="B8" s="118" t="s">
        <x:v>29</x:v>
      </x:c>
      <x:c r="C8" s="119">
        <x:v>489409</x:v>
      </x:c>
      <x:c r="D8" s="119">
        <x:v>318841</x:v>
      </x:c>
      <x:c r="E8" s="120">
        <x:f>(C8-D8)/D8*100</x:f>
        <x:v>53.496256754934279</x:v>
      </x:c>
      <x:c r="F8" s="121">
        <x:f>RANK(E8,$E$7:$E$28,0)</x:f>
        <x:v>2</x:v>
      </x:c>
      <x:c r="G8" s="122">
        <x:f>100*(23-F8)/22</x:f>
        <x:v>95.454545454545453</x:v>
      </x:c>
      <x:c r="H8" s="123" t="s">
        <x:v>29</x:v>
      </x:c>
      <x:c r="I8" s="124">
        <x:f>1625+4160</x:f>
        <x:v>5785</x:v>
      </x:c>
      <x:c r="J8" s="124">
        <x:f>2580+4915</x:f>
        <x:v>7495</x:v>
      </x:c>
      <x:c r="K8" s="125">
        <x:f>(I8-J8)/J8*100</x:f>
        <x:v>-22.815210140093395</x:v>
      </x:c>
      <x:c r="L8" s="124">
        <x:f>RANK(K8,$K$7:$K$28,0)</x:f>
        <x:v>7</x:v>
      </x:c>
      <x:c r="M8" s="126">
        <x:v>98.650000000000006</x:v>
      </x:c>
      <x:c r="N8" s="127">
        <x:f>RANK(M8,$M$7:$M$28,0)</x:f>
        <x:v>11</x:v>
      </x:c>
      <x:c r="O8" s="122">
        <x:f>60*(23-L8)/22+40*(23-N8)/22</x:f>
        <x:v>65.454545454545453</x:v>
      </x:c>
      <x:c r="P8" s="128">
        <x:f>G8*70%+O8*30%</x:f>
        <x:v>86.454545454545453</x:v>
      </x:c>
      <x:c r="Q8" s="99"/>
    </x:row>
    <x:row r="9" spans="1:17" ht="15.6" customHeight="1">
      <x:c r="A9" s="129">
        <x:f>RANK(P9,$P$7:$P$28,0)</x:f>
        <x:v>3</x:v>
      </x:c>
      <x:c r="B9" s="118" t="s">
        <x:v>43</x:v>
      </x:c>
      <x:c r="C9" s="119">
        <x:v>998995</x:v>
      </x:c>
      <x:c r="D9" s="119">
        <x:v>653845</x:v>
      </x:c>
      <x:c r="E9" s="120">
        <x:f>(C9-D9)/D9*100</x:f>
        <x:v>52.787740213659198</x:v>
      </x:c>
      <x:c r="F9" s="121">
        <x:f>RANK(E9,$E$7:$E$28,0)</x:f>
        <x:v>3</x:v>
      </x:c>
      <x:c r="G9" s="122">
        <x:f>100*(23-F9)/22</x:f>
        <x:v>90.909090909090907</x:v>
      </x:c>
      <x:c r="H9" s="123" t="s">
        <x:v>43</x:v>
      </x:c>
      <x:c r="I9" s="124">
        <x:f>3511+4137</x:f>
        <x:v>7648</x:v>
      </x:c>
      <x:c r="J9" s="124">
        <x:f>5313+4783</x:f>
        <x:v>10096</x:v>
      </x:c>
      <x:c r="K9" s="125">
        <x:f>(I9-J9)/J9*100</x:f>
        <x:v>-24.247226624405705</x:v>
      </x:c>
      <x:c r="L9" s="124">
        <x:f>RANK(K9,$K$7:$K$28,0)</x:f>
        <x:v>8</x:v>
      </x:c>
      <x:c r="M9" s="126">
        <x:v>98.650000000000006</x:v>
      </x:c>
      <x:c r="N9" s="127">
        <x:f>RANK(M9,$M$7:$M$28,0)</x:f>
        <x:v>11</x:v>
      </x:c>
      <x:c r="O9" s="122">
        <x:f>60*(23-L9)/22+40*(23-N9)/22</x:f>
        <x:v>62.72727272727272</x:v>
      </x:c>
      <x:c r="P9" s="128">
        <x:f>G9*70%+O9*30%</x:f>
        <x:v>82.454545454545453</x:v>
      </x:c>
      <x:c r="Q9" s="99"/>
    </x:row>
    <x:row r="10" spans="1:17" ht="15.6" customHeight="1">
      <x:c r="A10" s="129">
        <x:f>RANK(P10,$P$7:$P$28,0)</x:f>
        <x:v>4</x:v>
      </x:c>
      <x:c r="B10" s="118" t="s">
        <x:v>31</x:v>
      </x:c>
      <x:c r="C10" s="119">
        <x:v>482847</x:v>
      </x:c>
      <x:c r="D10" s="119">
        <x:v>322166</x:v>
      </x:c>
      <x:c r="E10" s="120">
        <x:f>(C10-D10)/D10*100</x:f>
        <x:v>49.875219607283199</x:v>
      </x:c>
      <x:c r="F10" s="121">
        <x:f>RANK(E10,$E$7:$E$28,0)</x:f>
        <x:v>4</x:v>
      </x:c>
      <x:c r="G10" s="122">
        <x:f>100*(23-F10)/22</x:f>
        <x:v>86.36363636363636</x:v>
      </x:c>
      <x:c r="H10" s="123" t="s">
        <x:v>31</x:v>
      </x:c>
      <x:c r="I10" s="124">
        <x:f>3118+6930</x:f>
        <x:v>10048</x:v>
      </x:c>
      <x:c r="J10" s="124">
        <x:f>5170+7491</x:f>
        <x:v>12661</x:v>
      </x:c>
      <x:c r="K10" s="125">
        <x:f>(I10-J10)/J10*100</x:f>
        <x:v>-20.638180238527763</x:v>
      </x:c>
      <x:c r="L10" s="124">
        <x:f>RANK(K10,$K$7:$K$28,0)</x:f>
        <x:v>4</x:v>
      </x:c>
      <x:c r="M10" s="126">
        <x:v>96.969999999999999</x:v>
      </x:c>
      <x:c r="N10" s="127">
        <x:f>RANK(M10,$M$7:$M$28,0)</x:f>
        <x:v>17</x:v>
      </x:c>
      <x:c r="O10" s="122">
        <x:f>60*(23-L10)/22+40*(23-N10)/22</x:f>
        <x:v>62.727272727272727</x:v>
      </x:c>
      <x:c r="P10" s="128">
        <x:f>G10*70%+O10*30%</x:f>
        <x:v>79.272727272727266</x:v>
      </x:c>
      <x:c r="Q10" s="99"/>
    </x:row>
    <x:row r="11" spans="1:17" ht="15.6" customHeight="1">
      <x:c r="A11" s="129">
        <x:f>RANK(P11,$P$7:$P$28,0)</x:f>
        <x:v>5</x:v>
      </x:c>
      <x:c r="B11" s="118" t="s">
        <x:v>20</x:v>
      </x:c>
      <x:c r="C11" s="119">
        <x:v>233054</x:v>
      </x:c>
      <x:c r="D11" s="119">
        <x:v>182542</x:v>
      </x:c>
      <x:c r="E11" s="120">
        <x:f>(C11-D11)/D11*100</x:f>
        <x:v>27.671439997370467</x:v>
      </x:c>
      <x:c r="F11" s="121">
        <x:f>RANK(E11,$E$7:$E$28,0)</x:f>
        <x:v>9</x:v>
      </x:c>
      <x:c r="G11" s="122">
        <x:f>100*(23-F11)/22</x:f>
        <x:v>63.636363636363633</x:v>
      </x:c>
      <x:c r="H11" s="123" t="s">
        <x:v>20</x:v>
      </x:c>
      <x:c r="I11" s="124">
        <x:f>1051+3000</x:f>
        <x:v>4051</x:v>
      </x:c>
      <x:c r="J11" s="124">
        <x:f>1786+3253</x:f>
        <x:v>5039</x:v>
      </x:c>
      <x:c r="K11" s="125">
        <x:f>(I11-J11)/J11*100</x:f>
        <x:v>-19.607064893828142</x:v>
      </x:c>
      <x:c r="L11" s="124">
        <x:f>RANK(K11,$K$7:$K$28,0)</x:f>
        <x:v>2</x:v>
      </x:c>
      <x:c r="M11" s="126">
        <x:v>99.430000000000007</x:v>
      </x:c>
      <x:c r="N11" s="127">
        <x:f>RANK(M11,$M$7:$M$28,0)</x:f>
        <x:v>4</x:v>
      </x:c>
      <x:c r="O11" s="122">
        <x:f>60*(23-L11)/22+40*(23-N11)/22</x:f>
        <x:v>91.818181818181813</x:v>
      </x:c>
      <x:c r="P11" s="128">
        <x:f>G11*70%+O11*30%</x:f>
        <x:v>72.090909090909079</x:v>
      </x:c>
      <x:c r="Q11" s="99"/>
    </x:row>
    <x:row r="12" spans="1:17" ht="15.6" customHeight="1">
      <x:c r="A12" s="129">
        <x:f>RANK(P12,$P$7:$P$28,0)</x:f>
        <x:v>6</x:v>
      </x:c>
      <x:c r="B12" s="118" t="s">
        <x:v>36</x:v>
      </x:c>
      <x:c r="C12" s="119">
        <x:v>153952</x:v>
      </x:c>
      <x:c r="D12" s="119">
        <x:v>105406</x:v>
      </x:c>
      <x:c r="E12" s="120">
        <x:f>(C12-D12)/D12*100</x:f>
        <x:v>46.056201734246628</x:v>
      </x:c>
      <x:c r="F12" s="121">
        <x:f>RANK(E12,$E$7:$E$28,0)</x:f>
        <x:v>5</x:v>
      </x:c>
      <x:c r="G12" s="122">
        <x:f>100*(23-F12)/22</x:f>
        <x:v>81.818181818181813</x:v>
      </x:c>
      <x:c r="H12" s="123" t="s">
        <x:v>36</x:v>
      </x:c>
      <x:c r="I12" s="124">
        <x:f>1688+4392</x:f>
        <x:v>6080</x:v>
      </x:c>
      <x:c r="J12" s="124">
        <x:f>3151+5165</x:f>
        <x:v>8316</x:v>
      </x:c>
      <x:c r="K12" s="125">
        <x:f>(I12-J12)/J12*100</x:f>
        <x:v>-26.887926887926888</x:v>
      </x:c>
      <x:c r="L12" s="124">
        <x:f>RANK(K12,$K$7:$K$28,0)</x:f>
        <x:v>11</x:v>
      </x:c>
      <x:c r="M12" s="126">
        <x:v>98.019999999999996</x:v>
      </x:c>
      <x:c r="N12" s="127">
        <x:f>RANK(M12,$M$7:$M$28,0)</x:f>
        <x:v>15</x:v>
      </x:c>
      <x:c r="O12" s="122">
        <x:f>60*(23-L12)/22+40*(23-N12)/22</x:f>
        <x:v>47.272727272727273</x:v>
      </x:c>
      <x:c r="P12" s="128">
        <x:f>G12*70%+O12*30%</x:f>
        <x:v>71.454545454545453</x:v>
      </x:c>
      <x:c r="Q12" s="99"/>
    </x:row>
    <x:row r="13" spans="1:17" s="98" customFormat="1" ht="15.6" customHeight="1">
      <x:c r="A13" s="129">
        <x:f>RANK(P13,$P$7:$P$28,0)</x:f>
        <x:v>7</x:v>
      </x:c>
      <x:c r="B13" s="118" t="s">
        <x:v>23</x:v>
      </x:c>
      <x:c r="C13" s="119">
        <x:v>353461</x:v>
      </x:c>
      <x:c r="D13" s="119">
        <x:v>274680</x:v>
      </x:c>
      <x:c r="E13" s="120">
        <x:f>(C13-D13)/D13*100</x:f>
        <x:v>28.681010630551917</x:v>
      </x:c>
      <x:c r="F13" s="121">
        <x:f>RANK(E13,$E$7:$E$28,0)</x:f>
        <x:v>8</x:v>
      </x:c>
      <x:c r="G13" s="122">
        <x:f>100*(23-F13)/22</x:f>
        <x:v>68.181818181818187</x:v>
      </x:c>
      <x:c r="H13" s="123" t="s">
        <x:v>23</x:v>
      </x:c>
      <x:c r="I13" s="124">
        <x:f>2733+3670</x:f>
        <x:v>6403</x:v>
      </x:c>
      <x:c r="J13" s="124">
        <x:f>4185+4097</x:f>
        <x:v>8282</x:v>
      </x:c>
      <x:c r="K13" s="125">
        <x:f>(I13-J13)/J13*100</x:f>
        <x:v>-22.687756580536103</x:v>
      </x:c>
      <x:c r="L13" s="124">
        <x:f>RANK(K13,$K$7:$K$28,0)</x:f>
        <x:v>6</x:v>
      </x:c>
      <x:c r="M13" s="126">
        <x:v>99.239999999999995</x:v>
      </x:c>
      <x:c r="N13" s="127">
        <x:f>RANK(M13,$M$7:$M$28,0)</x:f>
        <x:v>6</x:v>
      </x:c>
      <x:c r="O13" s="122">
        <x:f>60*(23-L13)/22+40*(23-N13)/22</x:f>
        <x:v>77.27272727272728</x:v>
      </x:c>
      <x:c r="P13" s="128">
        <x:f>G13*70%+O13*30%</x:f>
        <x:v>70.909090909090907</x:v>
      </x:c>
      <x:c r="Q13" s="99"/>
    </x:row>
    <x:row r="14" spans="1:17" ht="15.6" customHeight="1">
      <x:c r="A14" s="129">
        <x:f>RANK(P14,$P$7:$P$28,0)</x:f>
        <x:v>8</x:v>
      </x:c>
      <x:c r="B14" s="118" t="s">
        <x:v>24</x:v>
      </x:c>
      <x:c r="C14" s="119">
        <x:v>316624</x:v>
      </x:c>
      <x:c r="D14" s="119">
        <x:v>234301</x:v>
      </x:c>
      <x:c r="E14" s="120">
        <x:f>(C14-D14)/D14*100</x:f>
        <x:v>35.135573471730808</x:v>
      </x:c>
      <x:c r="F14" s="121">
        <x:f>RANK(E14,$E$7:$E$28,0)</x:f>
        <x:v>6</x:v>
      </x:c>
      <x:c r="G14" s="122">
        <x:f>100*(23-F14)/22</x:f>
        <x:v>77.272727272727266</x:v>
      </x:c>
      <x:c r="H14" s="123" t="s">
        <x:v>24</x:v>
      </x:c>
      <x:c r="I14" s="124">
        <x:f>2916+4183</x:f>
        <x:v>7099</x:v>
      </x:c>
      <x:c r="J14" s="124">
        <x:f>5940+4679</x:f>
        <x:v>10619</x:v>
      </x:c>
      <x:c r="K14" s="125">
        <x:f>(I14-J14)/J14*100</x:f>
        <x:v>-33.148130709106319</x:v>
      </x:c>
      <x:c r="L14" s="124">
        <x:f>RANK(K14,$K$7:$K$28,0)</x:f>
        <x:v>20</x:v>
      </x:c>
      <x:c r="M14" s="126">
        <x:v>99.71291866</x:v>
      </x:c>
      <x:c r="N14" s="127">
        <x:f>RANK(M14,$M$7:$M$28,0)</x:f>
        <x:v>2</x:v>
      </x:c>
      <x:c r="O14" s="122">
        <x:f>60*(23-L14)/22+40*(23-N14)/22</x:f>
        <x:v>46.36363636363636</x:v>
      </x:c>
      <x:c r="P14" s="128">
        <x:f>G14*70%+O14*30%</x:f>
        <x:v>68</x:v>
      </x:c>
      <x:c r="Q14" s="99"/>
    </x:row>
    <x:row r="15" spans="1:17" ht="15.6" customHeight="1">
      <x:c r="A15" s="129">
        <x:f>RANK(P15,$P$7:$P$28,0)</x:f>
        <x:v>9</x:v>
      </x:c>
      <x:c r="B15" s="118" t="s">
        <x:v>22</x:v>
      </x:c>
      <x:c r="C15" s="119">
        <x:v>449858</x:v>
      </x:c>
      <x:c r="D15" s="119">
        <x:v>343654</x:v>
      </x:c>
      <x:c r="E15" s="120">
        <x:f>(C15-D15)/D15*100</x:f>
        <x:v>30.904339830178028</x:v>
      </x:c>
      <x:c r="F15" s="121">
        <x:f>RANK(E15,$E$7:$E$28,0)</x:f>
        <x:v>7</x:v>
      </x:c>
      <x:c r="G15" s="122">
        <x:f>100*(23-F15)/22</x:f>
        <x:v>72.727272727272734</x:v>
      </x:c>
      <x:c r="H15" s="123" t="s">
        <x:v>22</x:v>
      </x:c>
      <x:c r="I15" s="124">
        <x:f>1676+4108</x:f>
        <x:v>5784</x:v>
      </x:c>
      <x:c r="J15" s="124">
        <x:f>3662+4614</x:f>
        <x:v>8276</x:v>
      </x:c>
      <x:c r="K15" s="125">
        <x:f>(I15-J15)/J15*100</x:f>
        <x:v>-30.111164813919768</x:v>
      </x:c>
      <x:c r="L15" s="124">
        <x:f>RANK(K15,$K$7:$K$28,0)</x:f>
        <x:v>18</x:v>
      </x:c>
      <x:c r="M15" s="126">
        <x:v>98.980000000000004</x:v>
      </x:c>
      <x:c r="N15" s="127">
        <x:f>RANK(M15,$M$7:$M$28,0)</x:f>
        <x:v>9</x:v>
      </x:c>
      <x:c r="O15" s="122">
        <x:f>60*(23-L15)/22+40*(23-N15)/22</x:f>
        <x:v>39.090909090909093</x:v>
      </x:c>
      <x:c r="P15" s="128">
        <x:f>G15*70%+O15*30%</x:f>
        <x:v>62.63636363636364</x:v>
      </x:c>
      <x:c r="Q15" s="99"/>
    </x:row>
    <x:row r="16" spans="1:17" ht="15.6" customHeight="1">
      <x:c r="A16" s="129">
        <x:f>RANK(P16,$P$7:$P$28,0)</x:f>
        <x:v>10</x:v>
      </x:c>
      <x:c r="B16" s="118" t="s">
        <x:v>17</x:v>
      </x:c>
      <x:c r="C16" s="119">
        <x:v>177789</x:v>
      </x:c>
      <x:c r="D16" s="119">
        <x:v>147595</x:v>
      </x:c>
      <x:c r="E16" s="120">
        <x:f>(C16-D16)/D16*100</x:f>
        <x:v>20.457332565466309</x:v>
      </x:c>
      <x:c r="F16" s="121">
        <x:f>RANK(E16,$E$7:$E$28,0)</x:f>
        <x:v>11</x:v>
      </x:c>
      <x:c r="G16" s="122">
        <x:f>100*(23-F16)/22</x:f>
        <x:v>54.545454545454547</x:v>
      </x:c>
      <x:c r="H16" s="123" t="s">
        <x:v>17</x:v>
      </x:c>
      <x:c r="I16" s="124">
        <x:f>1513+3575</x:f>
        <x:v>5088</x:v>
      </x:c>
      <x:c r="J16" s="124">
        <x:f>2883+4107</x:f>
        <x:v>6990</x:v>
      </x:c>
      <x:c r="K16" s="125">
        <x:f>(I16-J16)/J16*100</x:f>
        <x:v>-27.210300429184546</x:v>
      </x:c>
      <x:c r="L16" s="124">
        <x:f>RANK(K16,$K$7:$K$28,0)</x:f>
        <x:v>13</x:v>
      </x:c>
      <x:c r="M16" s="126">
        <x:v>99.019999999999996</x:v>
      </x:c>
      <x:c r="N16" s="127">
        <x:f>RANK(M16,$M$7:$M$28,0)</x:f>
        <x:v>8</x:v>
      </x:c>
      <x:c r="O16" s="122">
        <x:f>60*(23-L16)/22+40*(23-N16)/22</x:f>
        <x:v>54.545454545454547</x:v>
      </x:c>
      <x:c r="P16" s="128">
        <x:f>G16*70%+O16*30%</x:f>
        <x:v>54.545454545454547</x:v>
      </x:c>
      <x:c r="Q16" s="99"/>
    </x:row>
    <x:row r="17" spans="1:17" ht="15.6" customHeight="1">
      <x:c r="A17" s="129">
        <x:f>RANK(P17,$P$7:$P$28,0)</x:f>
        <x:v>11</x:v>
      </x:c>
      <x:c r="B17" s="118" t="s">
        <x:v>44</x:v>
      </x:c>
      <x:c r="C17" s="119">
        <x:v>527847</x:v>
      </x:c>
      <x:c r="D17" s="119">
        <x:v>424075</x:v>
      </x:c>
      <x:c r="E17" s="120">
        <x:f>(C17-D17)/D17*100</x:f>
        <x:v>24.470199846725226</x:v>
      </x:c>
      <x:c r="F17" s="121">
        <x:f>RANK(E17,$E$7:$E$28,0)</x:f>
        <x:v>10</x:v>
      </x:c>
      <x:c r="G17" s="122">
        <x:f>100*(23-F17)/22</x:f>
        <x:v>59.090909090909093</x:v>
      </x:c>
      <x:c r="H17" s="123" t="s">
        <x:v>44</x:v>
      </x:c>
      <x:c r="I17" s="124">
        <x:f>2059+3013</x:f>
        <x:v>5072</x:v>
      </x:c>
      <x:c r="J17" s="124">
        <x:f>3501+3484</x:f>
        <x:v>6985</x:v>
      </x:c>
      <x:c r="K17" s="125">
        <x:f>(I17-J17)/J17*100</x:f>
        <x:v>-27.38725841088046</x:v>
      </x:c>
      <x:c r="L17" s="124">
        <x:f>RANK(K17,$K$7:$K$28,0)</x:f>
        <x:v>15</x:v>
      </x:c>
      <x:c r="M17" s="126">
        <x:v>98.510000000000005</x:v>
      </x:c>
      <x:c r="N17" s="127">
        <x:f>RANK(M17,$M$7:$M$28,0)</x:f>
        <x:v>13</x:v>
      </x:c>
      <x:c r="O17" s="122">
        <x:f>60*(23-L17)/22+40*(23-N17)/22</x:f>
        <x:v>40</x:v>
      </x:c>
      <x:c r="P17" s="128">
        <x:f>G17*70%+O17*30%</x:f>
        <x:v>53.36363636363636</x:v>
      </x:c>
      <x:c r="Q17" s="99"/>
    </x:row>
    <x:row r="18" spans="1:17" ht="15.6" customHeight="1">
      <x:c r="A18" s="129">
        <x:f>RANK(P18,$P$7:$P$28,0)</x:f>
        <x:v>12</x:v>
      </x:c>
      <x:c r="B18" s="118" t="s">
        <x:v>21</x:v>
      </x:c>
      <x:c r="C18" s="119">
        <x:v>253371</x:v>
      </x:c>
      <x:c r="D18" s="119">
        <x:v>226781</x:v>
      </x:c>
      <x:c r="E18" s="120">
        <x:f>(C18-D18)/D18*100</x:f>
        <x:v>11.724968141070018</x:v>
      </x:c>
      <x:c r="F18" s="121">
        <x:f>RANK(E18,$E$7:$E$28,0)</x:f>
        <x:v>12</x:v>
      </x:c>
      <x:c r="G18" s="122">
        <x:f>100*(23-F18)/22</x:f>
        <x:v>50</x:v>
      </x:c>
      <x:c r="H18" s="130" t="s">
        <x:v>21</x:v>
      </x:c>
      <x:c r="I18" s="124">
        <x:f>3300+4168</x:f>
        <x:v>7468</x:v>
      </x:c>
      <x:c r="J18" s="124">
        <x:f>6251+4902</x:f>
        <x:v>11153</x:v>
      </x:c>
      <x:c r="K18" s="125">
        <x:f>(I18-J18)/J18*100</x:f>
        <x:v>-33.040437550434859</x:v>
      </x:c>
      <x:c r="L18" s="124">
        <x:f>RANK(K18,$K$7:$K$28,0)</x:f>
        <x:v>19</x:v>
      </x:c>
      <x:c r="M18" s="126">
        <x:v>99.540000000000006</x:v>
      </x:c>
      <x:c r="N18" s="127">
        <x:f>RANK(M18,$M$7:$M$28,0)</x:f>
        <x:v>3</x:v>
      </x:c>
      <x:c r="O18" s="122">
        <x:f>60*(23-L18)/22+40*(23-N18)/22</x:f>
        <x:v>47.272727272727273</x:v>
      </x:c>
      <x:c r="P18" s="128">
        <x:f>G18*70%+O18*30%</x:f>
        <x:v>49.18181818181818</x:v>
      </x:c>
      <x:c r="Q18" s="99"/>
    </x:row>
    <x:row r="19" spans="1:17" ht="15.6" customHeight="1">
      <x:c r="A19" s="129">
        <x:f>RANK(P19,$P$7:$P$28,0)</x:f>
        <x:v>13</x:v>
      </x:c>
      <x:c r="B19" s="118" t="s">
        <x:v>30</x:v>
      </x:c>
      <x:c r="C19" s="119">
        <x:v>226743</x:v>
      </x:c>
      <x:c r="D19" s="119">
        <x:v>216348</x:v>
      </x:c>
      <x:c r="E19" s="120">
        <x:f>(C19-D19)/D19*100</x:f>
        <x:v>4.8047589993898718</x:v>
      </x:c>
      <x:c r="F19" s="121">
        <x:f>RANK(E19,$E$7:$E$28,0)</x:f>
        <x:v>15</x:v>
      </x:c>
      <x:c r="G19" s="122">
        <x:f>100*(23-F19)/22</x:f>
        <x:v>36.363636363636367</x:v>
      </x:c>
      <x:c r="H19" s="123" t="s">
        <x:v>30</x:v>
      </x:c>
      <x:c r="I19" s="124">
        <x:f>1977+5500</x:f>
        <x:v>7477</x:v>
      </x:c>
      <x:c r="J19" s="131">
        <x:f>3343+5903</x:f>
        <x:v>9246</x:v>
      </x:c>
      <x:c r="K19" s="125">
        <x:f>(I19-J19)/J19*100</x:f>
        <x:v>-19.132597880164397</x:v>
      </x:c>
      <x:c r="L19" s="124">
        <x:f>RANK(K19,$K$7:$K$28,0)</x:f>
        <x:v>1</x:v>
      </x:c>
      <x:c r="M19" s="126">
        <x:v>91.980000000000004</x:v>
      </x:c>
      <x:c r="N19" s="127">
        <x:f>RANK(M19,$M$7:$M$28,0)</x:f>
        <x:v>21</x:v>
      </x:c>
      <x:c r="O19" s="122">
        <x:f>60*(23-L19)/22+40*(23-N19)/22</x:f>
        <x:v>63.636363636363633</x:v>
      </x:c>
      <x:c r="P19" s="128">
        <x:f>G19*70%+O19*30%</x:f>
        <x:v>44.545454545454547</x:v>
      </x:c>
      <x:c r="Q19" s="99"/>
    </x:row>
    <x:row r="20" spans="1:17" ht="15.6" customHeight="1">
      <x:c r="A20" s="129">
        <x:f>RANK(P20,$P$7:$P$28,0)</x:f>
        <x:v>14</x:v>
      </x:c>
      <x:c r="B20" s="118" t="s">
        <x:v>28</x:v>
      </x:c>
      <x:c r="C20" s="119">
        <x:v>342062</x:v>
      </x:c>
      <x:c r="D20" s="119">
        <x:v>318149</x:v>
      </x:c>
      <x:c r="E20" s="120">
        <x:f>(C20-D20)/D20*100</x:f>
        <x:v>7.5162895372922751</x:v>
      </x:c>
      <x:c r="F20" s="121">
        <x:f>RANK(E20,$E$7:$E$28,0)</x:f>
        <x:v>13</x:v>
      </x:c>
      <x:c r="G20" s="122">
        <x:f>100*(23-F20)/22</x:f>
        <x:v>45.454545454545453</x:v>
      </x:c>
      <x:c r="H20" s="123" t="s">
        <x:v>28</x:v>
      </x:c>
      <x:c r="I20" s="124">
        <x:f>5447+5396</x:f>
        <x:v>10843</x:v>
      </x:c>
      <x:c r="J20" s="124">
        <x:f>8763+6157</x:f>
        <x:v>14920</x:v>
      </x:c>
      <x:c r="K20" s="125">
        <x:f>(I20-J20)/J20*100</x:f>
        <x:v>-27.325737265415551</x:v>
      </x:c>
      <x:c r="L20" s="124">
        <x:f>RANK(K20,$K$7:$K$28,0)</x:f>
        <x:v>14</x:v>
      </x:c>
      <x:c r="M20" s="126">
        <x:v>98.459999999999994</x:v>
      </x:c>
      <x:c r="N20" s="127">
        <x:f>RANK(M20,$M$7:$M$28,0)</x:f>
        <x:v>14</x:v>
      </x:c>
      <x:c r="O20" s="122">
        <x:f>60*(23-L20)/22+40*(23-N20)/22</x:f>
        <x:v>40.909090909090907</x:v>
      </x:c>
      <x:c r="P20" s="128">
        <x:f>G20*70%+O20*30%</x:f>
        <x:v>44.090909090909086</x:v>
      </x:c>
      <x:c r="Q20" s="99"/>
    </x:row>
    <x:row r="21" spans="1:17" ht="15.6" customHeight="1">
      <x:c r="A21" s="129">
        <x:f>RANK(P21,$P$7:$P$28,0)</x:f>
        <x:v>15</x:v>
      </x:c>
      <x:c r="B21" s="118" t="s">
        <x:v>47</x:v>
      </x:c>
      <x:c r="C21" s="119">
        <x:v>276838</x:v>
      </x:c>
      <x:c r="D21" s="119">
        <x:v>277325</x:v>
      </x:c>
      <x:c r="E21" s="120">
        <x:f>(C21-D21)/D21*100</x:f>
        <x:v>-0.17560623816821419</x:v>
      </x:c>
      <x:c r="F21" s="121">
        <x:f>RANK(E21,$E$7:$E$28,0)</x:f>
        <x:v>18</x:v>
      </x:c>
      <x:c r="G21" s="122">
        <x:f>100*(23-F21)/22</x:f>
        <x:v>22.727272727272727</x:v>
      </x:c>
      <x:c r="H21" s="123" t="s">
        <x:v>47</x:v>
      </x:c>
      <x:c r="I21" s="124">
        <x:f>3274+2767</x:f>
        <x:v>6041</x:v>
      </x:c>
      <x:c r="J21" s="124">
        <x:f>4882+3169</x:f>
        <x:v>8051</x:v>
      </x:c>
      <x:c r="K21" s="125">
        <x:f>(I21-J21)/J21*100</x:f>
        <x:v>-24.96584275245311</x:v>
      </x:c>
      <x:c r="L21" s="124">
        <x:f>RANK(K21,$K$7:$K$28,0)</x:f>
        <x:v>9</x:v>
      </x:c>
      <x:c r="M21" s="126">
        <x:v>99.746835442999995</x:v>
      </x:c>
      <x:c r="N21" s="127">
        <x:f>RANK(M21,$M$7:$M$28,0)</x:f>
        <x:v>1</x:v>
      </x:c>
      <x:c r="O21" s="122">
        <x:f>60*(23-L21)/22+40*(23-N21)/22</x:f>
        <x:v>78.181818181818187</x:v>
      </x:c>
      <x:c r="P21" s="128">
        <x:f>G21*70%+O21*30%</x:f>
        <x:v>39.363636363636367</x:v>
      </x:c>
      <x:c r="Q21" s="99"/>
    </x:row>
    <x:row r="22" spans="1:17" ht="15.6" customHeight="1">
      <x:c r="A22" s="129">
        <x:f>RANK(P22,$P$7:$P$28,0)</x:f>
        <x:v>16</x:v>
      </x:c>
      <x:c r="B22" s="118" t="s">
        <x:v>18</x:v>
      </x:c>
      <x:c r="C22" s="119">
        <x:v>737317</x:v>
      </x:c>
      <x:c r="D22" s="119">
        <x:v>687537</x:v>
      </x:c>
      <x:c r="E22" s="120">
        <x:f>(C22-D22)/D22*100</x:f>
        <x:v>7.2403376109213031</x:v>
      </x:c>
      <x:c r="F22" s="121">
        <x:f>RANK(E22,$E$7:$E$28,0)</x:f>
        <x:v>14</x:v>
      </x:c>
      <x:c r="G22" s="122">
        <x:f>100*(23-F22)/22</x:f>
        <x:v>40.909090909090907</x:v>
      </x:c>
      <x:c r="H22" s="123" t="s">
        <x:v>18</x:v>
      </x:c>
      <x:c r="I22" s="124">
        <x:f>2569+2198</x:f>
        <x:v>4767</x:v>
      </x:c>
      <x:c r="J22" s="124">
        <x:f>5079+2535</x:f>
        <x:v>7614</x:v>
      </x:c>
      <x:c r="K22" s="125">
        <x:f>(I22-J22)/J22*100</x:f>
        <x:v>-37.391646966115047</x:v>
      </x:c>
      <x:c r="L22" s="124">
        <x:f>RANK(K22,$K$7:$K$28,0)</x:f>
        <x:v>22</x:v>
      </x:c>
      <x:c r="M22" s="126">
        <x:v>99.089667728999999</x:v>
      </x:c>
      <x:c r="N22" s="127">
        <x:f>RANK(M22,$M$7:$M$28,0)</x:f>
        <x:v>7</x:v>
      </x:c>
      <x:c r="O22" s="122">
        <x:f>60*(23-L22)/22+40*(23-N22)/22</x:f>
        <x:v>31.818181818181817</x:v>
      </x:c>
      <x:c r="P22" s="128">
        <x:f>G22*70%+O22*30%</x:f>
        <x:v>38.18181818181818</x:v>
      </x:c>
      <x:c r="Q22" s="99"/>
    </x:row>
    <x:row r="23" spans="1:20" ht="15.6" customHeight="1">
      <x:c r="A23" s="129">
        <x:f>RANK(P23,$P$7:$P$28,0)</x:f>
        <x:v>16</x:v>
      </x:c>
      <x:c r="B23" s="118" t="s">
        <x:v>27</x:v>
      </x:c>
      <x:c r="C23" s="119">
        <x:v>240850</x:v>
      </x:c>
      <x:c r="D23" s="119">
        <x:v>240686</x:v>
      </x:c>
      <x:c r="E23" s="120">
        <x:f>(C23-D23)/D23*100</x:f>
        <x:v>0.068138570585742422</x:v>
      </x:c>
      <x:c r="F23" s="121">
        <x:f>RANK(E23,$E$7:$E$28,0)</x:f>
        <x:v>17</x:v>
      </x:c>
      <x:c r="G23" s="122">
        <x:f>100*(23-F23)/22</x:f>
        <x:v>27.272727272727273</x:v>
      </x:c>
      <x:c r="H23" s="123" t="s">
        <x:v>27</x:v>
      </x:c>
      <x:c r="I23" s="124">
        <x:f>2109+4892</x:f>
        <x:v>7001</x:v>
      </x:c>
      <x:c r="J23" s="124">
        <x:f>3190+5569</x:f>
        <x:v>8759</x:v>
      </x:c>
      <x:c r="K23" s="125">
        <x:f>(I23-J23)/J23*100</x:f>
        <x:v>-20.070784336111426</x:v>
      </x:c>
      <x:c r="L23" s="124">
        <x:f>RANK(K23,$K$7:$K$28,0)</x:f>
        <x:v>3</x:v>
      </x:c>
      <x:c r="M23" s="126">
        <x:v>96.709999999999994</x:v>
      </x:c>
      <x:c r="N23" s="127">
        <x:f>RANK(M23,$M$7:$M$28,0)</x:f>
        <x:v>18</x:v>
      </x:c>
      <x:c r="O23" s="122">
        <x:f>60*(23-L23)/22+40*(23-N23)/22</x:f>
        <x:v>63.63636363636364</x:v>
      </x:c>
      <x:c r="P23" s="128">
        <x:f>G23*70%+O23*30%</x:f>
        <x:v>38.18181818181818</x:v>
      </x:c>
      <x:c r="Q23" s="99"/>
      <x:c r="S23" s="132"/>
      <x:c r="T23" s="132"/>
    </x:row>
    <x:row r="24" spans="1:17" ht="15.6" customHeight="1">
      <x:c r="A24" s="129">
        <x:f>RANK(P24,$P$7:$P$28,0)</x:f>
        <x:v>18</x:v>
      </x:c>
      <x:c r="B24" s="118" t="s">
        <x:v>26</x:v>
      </x:c>
      <x:c r="C24" s="119">
        <x:f>377616+2863</x:f>
        <x:v>380479</x:v>
      </x:c>
      <x:c r="D24" s="119">
        <x:f>372937+3166</x:f>
        <x:v>376103</x:v>
      </x:c>
      <x:c r="E24" s="120">
        <x:f>(C24-D24)/D24*100</x:f>
        <x:v>1.163511059470411</x:v>
      </x:c>
      <x:c r="F24" s="121">
        <x:f>RANK(E24,$E$7:$E$28,0)</x:f>
        <x:v>16</x:v>
      </x:c>
      <x:c r="G24" s="122">
        <x:f>100*(23-F24)/22</x:f>
        <x:v>31.818181818181817</x:v>
      </x:c>
      <x:c r="H24" s="123" t="s">
        <x:v>26</x:v>
      </x:c>
      <x:c r="I24" s="124">
        <x:f>2661+5799</x:f>
        <x:v>8460</x:v>
      </x:c>
      <x:c r="J24" s="133">
        <x:f>4463+6847</x:f>
        <x:v>11310</x:v>
      </x:c>
      <x:c r="K24" s="125">
        <x:f>(I24-J24)/J24*100</x:f>
        <x:v>-25.198938992042443</x:v>
      </x:c>
      <x:c r="L24" s="124">
        <x:f>RANK(K24,$K$7:$K$28,0)</x:f>
        <x:v>10</x:v>
      </x:c>
      <x:c r="M24" s="126">
        <x:v>90.140000000000001</x:v>
      </x:c>
      <x:c r="N24" s="127">
        <x:f>RANK(M24,$M$7:$M$28,0)</x:f>
        <x:v>22</x:v>
      </x:c>
      <x:c r="O24" s="122">
        <x:f>60*(23-L24)/22+40*(23-N24)/22</x:f>
        <x:v>37.272727272727273</x:v>
      </x:c>
      <x:c r="P24" s="128">
        <x:f>G24*70%+O24*30%</x:f>
        <x:v>33.454545454545453</x:v>
      </x:c>
      <x:c r="Q24" s="99"/>
    </x:row>
    <x:row r="25" spans="1:17" ht="15.6" customHeight="1">
      <x:c r="A25" s="129">
        <x:f>RANK(P25,$P$7:$P$28,0)</x:f>
        <x:v>19</x:v>
      </x:c>
      <x:c r="B25" s="118" t="s">
        <x:v>33</x:v>
      </x:c>
      <x:c r="C25" s="119">
        <x:v>1393757</x:v>
      </x:c>
      <x:c r="D25" s="119">
        <x:v>1409237</x:v>
      </x:c>
      <x:c r="E25" s="120">
        <x:f>(C25-D25)/D25*100</x:f>
        <x:v>-1.0984667589624739</x:v>
      </x:c>
      <x:c r="F25" s="121">
        <x:f>RANK(E25,$E$7:$E$28,0)</x:f>
        <x:v>19</x:v>
      </x:c>
      <x:c r="G25" s="122">
        <x:f>100*(23-F25)/22</x:f>
        <x:v>18.181818181818183</x:v>
      </x:c>
      <x:c r="H25" s="123" t="s">
        <x:v>33</x:v>
      </x:c>
      <x:c r="I25" s="124">
        <x:f>3850+6445</x:f>
        <x:v>10295</x:v>
      </x:c>
      <x:c r="J25" s="124">
        <x:f>6250+7059</x:f>
        <x:v>13309</x:v>
      </x:c>
      <x:c r="K25" s="125">
        <x:f>(I25-J25)/J25*100</x:f>
        <x:v>-22.646329551431364</x:v>
      </x:c>
      <x:c r="L25" s="124">
        <x:f>RANK(K25,$K$7:$K$28,0)</x:f>
        <x:v>5</x:v>
      </x:c>
      <x:c r="M25" s="126">
        <x:v>97.75</x:v>
      </x:c>
      <x:c r="N25" s="127">
        <x:f>RANK(M25,$M$7:$M$28,0)</x:f>
        <x:v>16</x:v>
      </x:c>
      <x:c r="O25" s="122">
        <x:f>60*(23-L25)/22+40*(23-N25)/22</x:f>
        <x:v>61.81818181818182</x:v>
      </x:c>
      <x:c r="P25" s="128">
        <x:f>G25*70%+O25*30%</x:f>
        <x:v>31.272727272727273</x:v>
      </x:c>
      <x:c r="Q25" s="99"/>
    </x:row>
    <x:row r="26" spans="1:17" ht="15.6" customHeight="1">
      <x:c r="A26" s="129">
        <x:f>RANK(P26,$P$7:$P$28,0)</x:f>
        <x:v>20</x:v>
      </x:c>
      <x:c r="B26" s="118" t="s">
        <x:v>46</x:v>
      </x:c>
      <x:c r="C26" s="119">
        <x:v>445776</x:v>
      </x:c>
      <x:c r="D26" s="119">
        <x:v>512914</x:v>
      </x:c>
      <x:c r="E26" s="120">
        <x:f>(C26-D26)/D26*100</x:f>
        <x:v>-13.089523779814941</x:v>
      </x:c>
      <x:c r="F26" s="121">
        <x:f>RANK(E26,$E$7:$E$28,0)</x:f>
        <x:v>22</x:v>
      </x:c>
      <x:c r="G26" s="122">
        <x:f>100*(23-F26)/22</x:f>
        <x:v>4.5454545454545459</x:v>
      </x:c>
      <x:c r="H26" s="123" t="s">
        <x:v>46</x:v>
      </x:c>
      <x:c r="I26" s="124">
        <x:f>2675+1840</x:f>
        <x:v>4515</x:v>
      </x:c>
      <x:c r="J26" s="124">
        <x:f>4389+2028</x:f>
        <x:v>6417</x:v>
      </x:c>
      <x:c r="K26" s="125">
        <x:f>(I26-J26)/J26*100</x:f>
        <x:v>-29.640018700327253</x:v>
      </x:c>
      <x:c r="L26" s="124">
        <x:f>RANK(K26,$K$7:$K$28,0)</x:f>
        <x:v>17</x:v>
      </x:c>
      <x:c r="M26" s="126">
        <x:v>98.859999999999999</x:v>
      </x:c>
      <x:c r="N26" s="127">
        <x:f>RANK(M26,$M$7:$M$28,0)</x:f>
        <x:v>10</x:v>
      </x:c>
      <x:c r="O26" s="122">
        <x:f>60*(23-L26)/22+40*(23-N26)/22</x:f>
        <x:v>40</x:v>
      </x:c>
      <x:c r="P26" s="128">
        <x:f>G26*70%+O26*30%</x:f>
        <x:v>15.181818181818182</x:v>
      </x:c>
      <x:c r="Q26" s="99"/>
    </x:row>
    <x:row r="27" spans="1:17" ht="15.6" customHeight="1">
      <x:c r="A27" s="129">
        <x:f>RANK(P27,$P$7:$P$28,0)</x:f>
        <x:v>21</x:v>
      </x:c>
      <x:c r="B27" s="118" t="s">
        <x:v>19</x:v>
      </x:c>
      <x:c r="C27" s="119">
        <x:v>680929</x:v>
      </x:c>
      <x:c r="D27" s="119">
        <x:v>737022</x:v>
      </x:c>
      <x:c r="E27" s="120">
        <x:f>(C27-D27)/D27*100</x:f>
        <x:v>-7.61076331507065</x:v>
      </x:c>
      <x:c r="F27" s="121">
        <x:f>RANK(E27,$E$7:$E$28,0)</x:f>
        <x:v>21</x:v>
      </x:c>
      <x:c r="G27" s="122">
        <x:f>100*(23-F27)/22</x:f>
        <x:v>9.0909090909090917</x:v>
      </x:c>
      <x:c r="H27" s="123" t="s">
        <x:v>19</x:v>
      </x:c>
      <x:c r="I27" s="124">
        <x:f>1909+2148</x:f>
        <x:v>4057</x:v>
      </x:c>
      <x:c r="J27" s="124">
        <x:f>3122+2628</x:f>
        <x:v>5750</x:v>
      </x:c>
      <x:c r="K27" s="125">
        <x:f>(I27-J27)/J27*100</x:f>
        <x:v>-29.443478260869565</x:v>
      </x:c>
      <x:c r="L27" s="124">
        <x:f>RANK(K27,$K$7:$K$28,0)</x:f>
        <x:v>16</x:v>
      </x:c>
      <x:c r="M27" s="126">
        <x:v>95.170000000000002</x:v>
      </x:c>
      <x:c r="N27" s="127">
        <x:f>RANK(M27,$M$7:$M$28,0)</x:f>
        <x:v>20</x:v>
      </x:c>
      <x:c r="O27" s="122">
        <x:f>60*(23-L27)/22+40*(23-N27)/22</x:f>
        <x:v>24.545454545454543</x:v>
      </x:c>
      <x:c r="P27" s="128">
        <x:f>G27*70%+O27*30%</x:f>
        <x:v>13.727272727272727</x:v>
      </x:c>
      <x:c r="Q27" s="99"/>
    </x:row>
    <x:row r="28" spans="1:17" ht="15.6" customHeight="1">
      <x:c r="A28" s="129">
        <x:f>RANK(P28,$P$7:$P$28,0)</x:f>
        <x:v>22</x:v>
      </x:c>
      <x:c r="B28" s="118" t="s">
        <x:v>32</x:v>
      </x:c>
      <x:c r="C28" s="119">
        <x:v>747026</x:v>
      </x:c>
      <x:c r="D28" s="119">
        <x:v>788622</x:v>
      </x:c>
      <x:c r="E28" s="120">
        <x:f>(C28-D28)/D28*100</x:f>
        <x:v>-5.2745168154071278</x:v>
      </x:c>
      <x:c r="F28" s="121">
        <x:f>RANK(E28,$E$7:$E$28,0)</x:f>
        <x:v>20</x:v>
      </x:c>
      <x:c r="G28" s="122">
        <x:f>100*(23-F28)/22</x:f>
        <x:v>13.636363636363637</x:v>
      </x:c>
      <x:c r="H28" s="123" t="s">
        <x:v>32</x:v>
      </x:c>
      <x:c r="I28" s="124">
        <x:f>8899+7741</x:f>
        <x:v>16640</x:v>
      </x:c>
      <x:c r="J28" s="124">
        <x:f>15662+9355</x:f>
        <x:v>25017</x:v>
      </x:c>
      <x:c r="K28" s="125">
        <x:f>(I28-J28)/J28*100</x:f>
        <x:v>-33.485230043570375</x:v>
      </x:c>
      <x:c r="L28" s="124">
        <x:f>RANK(K28,$K$7:$K$28,0)</x:f>
        <x:v>21</x:v>
      </x:c>
      <x:c r="M28" s="126">
        <x:v>95.859999999999999</x:v>
      </x:c>
      <x:c r="N28" s="127">
        <x:f>RANK(M28,$M$7:$M$28,0)</x:f>
        <x:v>19</x:v>
      </x:c>
      <x:c r="O28" s="122">
        <x:f>60*(23-L28)/22+40*(23-N28)/22</x:f>
        <x:v>12.727272727272727</x:v>
      </x:c>
      <x:c r="P28" s="128">
        <x:f>G28*70%+O28*30%</x:f>
        <x:v>13.363636363636363</x:v>
      </x:c>
      <x:c r="Q28" s="99"/>
    </x:row>
    <x:row r="29" spans="1:17" ht="15.6" customHeight="1">
      <x:c r="A29" s="183"/>
      <x:c r="B29" s="118" t="s">
        <x:v>16</x:v>
      </x:c>
      <x:c r="C29" s="134" t="s">
        <x:v>66</x:v>
      </x:c>
      <x:c r="D29" s="135"/>
      <x:c r="E29" s="135"/>
      <x:c r="F29" s="136"/>
      <x:c r="G29" s="137"/>
      <x:c r="H29" s="130" t="s">
        <x:v>16</x:v>
      </x:c>
      <x:c r="I29" s="138" t="s">
        <x:v>52</x:v>
      </x:c>
      <x:c r="J29" s="139"/>
      <x:c r="K29" s="139"/>
      <x:c r="L29" s="139"/>
      <x:c r="M29" s="139"/>
      <x:c r="N29" s="139"/>
      <x:c r="O29" s="139"/>
      <x:c r="P29" s="139"/>
      <x:c r="Q29" s="99"/>
    </x:row>
    <x:row r="30" spans="1:17" ht="15.6" customHeight="1">
      <x:c r="A30" s="145"/>
      <x:c r="B30" s="140" t="s">
        <x:v>51</x:v>
      </x:c>
      <x:c r="C30" s="141">
        <x:f>SUM(C7:C28)</x:f>
        <x:v>10078353</x:v>
      </x:c>
      <x:c r="D30" s="141">
        <x:f>SUM(D7:D28)</x:f>
        <x:v>8905164</x:v>
      </x:c>
      <x:c r="E30" s="142">
        <x:f>(C30-D30)/D30*100</x:f>
        <x:v>13.174254848085898</x:v>
      </x:c>
      <x:c r="F30" s="143"/>
      <x:c r="G30" s="143"/>
      <x:c r="H30" s="140" t="s">
        <x:v>51</x:v>
      </x:c>
      <x:c r="I30" s="141">
        <x:f>SUM(I7:I28)</x:f>
        <x:v>156636</x:v>
      </x:c>
      <x:c r="J30" s="141">
        <x:f>SUM(J7:J28)</x:f>
        <x:v>214544</x:v>
      </x:c>
      <x:c r="K30" s="144">
        <x:f>(I30-J30)/J30*100</x:f>
        <x:v>-26.991199940338579</x:v>
      </x:c>
      <x:c r="L30" s="144"/>
      <x:c r="M30" s="143"/>
      <x:c r="N30" s="143"/>
      <x:c r="O30" s="143"/>
      <x:c r="P30" s="143"/>
      <x:c r="Q30" s="99"/>
    </x:row>
    <x:row r="31" spans="1:17" ht="15.6" customHeight="1">
      <x:c r="A31" s="149"/>
      <x:c r="B31" s="146" t="s">
        <x:v>76</x:v>
      </x:c>
      <x:c r="C31" s="147">
        <x:f>C30/22</x:f>
        <x:v>458106.95454545453</x:v>
      </x:c>
      <x:c r="D31" s="147">
        <x:f>D30/20</x:f>
        <x:v>445258.20000000001</x:v>
      </x:c>
      <x:c r="E31" s="148">
        <x:f>(C31-D31)/D31*100</x:f>
        <x:v>2.8856862255326274</x:v>
      </x:c>
      <x:c r="F31" s="149"/>
      <x:c r="G31" s="149"/>
      <x:c r="H31" s="146" t="s">
        <x:v>76</x:v>
      </x:c>
      <x:c r="I31" s="147">
        <x:f>I30/22</x:f>
        <x:v>7119.818181818182</x:v>
      </x:c>
      <x:c r="J31" s="147">
        <x:f>J30/20</x:f>
        <x:v>10727.200000000001</x:v>
      </x:c>
      <x:c r="K31" s="148"/>
      <x:c r="L31" s="148"/>
      <x:c r="M31" s="149"/>
      <x:c r="N31" s="149"/>
      <x:c r="O31" s="149"/>
      <x:c r="P31" s="149"/>
      <x:c r="Q31" s="99"/>
    </x:row>
    <x:row r="32" spans="2:17" ht="15.6" customHeight="1">
      <x:c r="B32" s="99"/>
      <x:c r="C32" s="99"/>
      <x:c r="D32" s="99"/>
      <x:c r="E32" s="99"/>
      <x:c r="F32" s="99"/>
      <x:c r="G32" s="99"/>
      <x:c r="Q32" s="99"/>
    </x:row>
    <x:row r="33" spans="8:17" ht="15.6" customHeight="1">
      <x:c r="H33" s="99"/>
      <x:c r="I33" s="99"/>
      <x:c r="J33" s="99"/>
      <x:c r="K33" s="99"/>
      <x:c r="L33" s="99"/>
      <x:c r="M33" s="99"/>
      <x:c r="N33" s="99"/>
      <x:c r="O33" s="99"/>
      <x:c r="P33" s="99"/>
      <x:c r="Q33" s="150"/>
    </x:row>
    <x:row r="34" spans="8:16" ht="15.6" customHeight="1">
      <x:c r="H34" s="99"/>
      <x:c r="I34" s="99"/>
      <x:c r="J34" s="99"/>
      <x:c r="K34" s="99"/>
      <x:c r="L34" s="99"/>
      <x:c r="M34" s="99"/>
      <x:c r="N34" s="99"/>
      <x:c r="O34" s="99"/>
      <x:c r="P34" s="99"/>
    </x:row>
    <x:row r="35" spans="17:19" ht="15.6" customHeight="1">
      <x:c r="Q35" s="99"/>
      <x:c r="R35" s="99"/>
      <x:c r="S35" s="99"/>
    </x:row>
    <x:row r="36" spans="17:19" ht="15.6" customHeight="1">
      <x:c r="Q36" s="99"/>
      <x:c r="R36" s="99"/>
      <x:c r="S36" s="99"/>
    </x:row>
    <x:row r="37" ht="15.6" customHeight="1"/>
    <x:row r="38" ht="6" customHeight="1"/>
    <x:row r="39" spans="1:19" s="99" customFormat="1" ht="15" customHeight="1">
      <x:c r="A39" s="100"/>
      <x:c r="B39" s="100"/>
      <x:c r="C39" s="100"/>
      <x:c r="D39" s="100"/>
      <x:c r="E39" s="100"/>
      <x:c r="F39" s="100"/>
      <x:c r="G39" s="100"/>
      <x:c r="H39" s="100"/>
      <x:c r="I39" s="100"/>
      <x:c r="J39" s="100"/>
      <x:c r="K39" s="100"/>
      <x:c r="L39" s="100"/>
      <x:c r="M39" s="100"/>
      <x:c r="N39" s="100"/>
      <x:c r="O39" s="100"/>
      <x:c r="P39" s="100"/>
      <x:c r="Q39" s="100"/>
      <x:c r="R39" s="100"/>
      <x:c r="S39" s="100"/>
    </x:row>
    <x:row r="40" spans="1:19" s="99" customFormat="1" ht="15" customHeight="1">
      <x:c r="A40" s="100"/>
      <x:c r="B40" s="100"/>
      <x:c r="C40" s="100"/>
      <x:c r="D40" s="100"/>
      <x:c r="E40" s="100"/>
      <x:c r="F40" s="100"/>
      <x:c r="G40" s="100"/>
      <x:c r="H40" s="100"/>
      <x:c r="I40" s="100"/>
      <x:c r="J40" s="100"/>
      <x:c r="K40" s="100"/>
      <x:c r="L40" s="100"/>
      <x:c r="M40" s="100"/>
      <x:c r="N40" s="100"/>
      <x:c r="O40" s="100"/>
      <x:c r="P40" s="100"/>
      <x:c r="Q40" s="100"/>
      <x:c r="R40" s="100"/>
      <x:c r="S40" s="100"/>
    </x:row>
  </x:sheetData>
  <x:mergeCells count="12">
    <x:mergeCell ref="B1:P1"/>
    <x:mergeCell ref="M5:N5"/>
    <x:mergeCell ref="I4:O4"/>
    <x:mergeCell ref="O5:O6"/>
    <x:mergeCell ref="C4:G5"/>
    <x:mergeCell ref="I5:L5"/>
    <x:mergeCell ref="B4:B6"/>
    <x:mergeCell ref="I29:P29"/>
    <x:mergeCell ref="H4:H6"/>
    <x:mergeCell ref="P4:P6"/>
    <x:mergeCell ref="C29:F29"/>
    <x:mergeCell ref="A4:A6"/>
  </x:mergeCells>
  <x:printOptions horizontalCentered="1" verticalCentered="0" headings="0" gridLines="0" gridLinesSet="1"/>
  <x:pageMargins left="0.15736110508441925" right="0.15736110508441925" top="0.39361110329627991" bottom="0.18000000715255737" header="0.31486111879348755" footer="0.17000000178813934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F30"/>
  <x:sheetViews>
    <x:sheetView topLeftCell="A1" zoomScaleNormal="100" workbookViewId="0">
      <x:selection activeCell="A5" activeCellId="0" sqref="A5:E5"/>
    </x:sheetView>
  </x:sheetViews>
  <x:sheetFormatPr defaultColWidth="8.77734375" defaultRowHeight="16.399999999999999"/>
  <x:cols>
    <x:col min="1" max="1" width="9.375" style="6" customWidth="1"/>
    <x:col min="2" max="2" width="16.32421875" style="6" bestFit="1" customWidth="1"/>
    <x:col min="3" max="3" width="23.75" style="7" customWidth="1"/>
    <x:col min="4" max="4" width="23.75" style="8" customWidth="1"/>
    <x:col min="5" max="5" width="16.74609375" style="7" customWidth="1"/>
    <x:col min="6" max="6" width="15.5" style="9" bestFit="1" customWidth="1"/>
    <x:col min="7" max="16384" width="9.875" style="9"/>
  </x:cols>
  <x:sheetData>
    <x:row r="1" spans="1:5" ht="36" customHeight="1">
      <x:c r="A1" s="93" t="s">
        <x:v>2</x:v>
      </x:c>
      <x:c r="B1" s="93"/>
      <x:c r="C1" s="93"/>
      <x:c r="D1" s="93"/>
      <x:c r="E1" s="93"/>
    </x:row>
    <x:row r="2" spans="1:5" s="17" customFormat="1" ht="14.949999999999999">
      <x:c r="A2" s="18"/>
      <x:c r="C2" s="19"/>
      <x:c r="D2" s="19"/>
      <x:c r="E2" s="19" t="s">
        <x:v>3</x:v>
      </x:c>
    </x:row>
    <x:row r="3" spans="1:5" s="9" customFormat="1" ht="20" customHeight="1">
      <x:c r="A3" s="94" t="s">
        <x:v>9</x:v>
      </x:c>
      <x:c r="B3" s="96" t="s">
        <x:v>40</x:v>
      </x:c>
      <x:c r="C3" s="96" t="s">
        <x:v>6</x:v>
      </x:c>
      <x:c r="D3" s="96"/>
      <x:c r="E3" s="96" t="s">
        <x:v>41</x:v>
      </x:c>
    </x:row>
    <x:row r="4" spans="1:5" s="9" customFormat="1" ht="20" customHeight="1">
      <x:c r="A4" s="95"/>
      <x:c r="B4" s="95"/>
      <x:c r="C4" s="58" t="s">
        <x:v>4</x:v>
      </x:c>
      <x:c r="D4" s="58" t="s">
        <x:v>5</x:v>
      </x:c>
      <x:c r="E4" s="95"/>
    </x:row>
    <x:row r="5" spans="1:5" s="9" customFormat="1" ht="20" customHeight="1">
      <x:c r="A5" s="59">
        <x:v>1</x:v>
      </x:c>
      <x:c r="B5" s="60" t="s">
        <x:v>44</x:v>
      </x:c>
      <x:c r="C5" s="61">
        <x:v>872153840</x:v>
      </x:c>
      <x:c r="D5" s="61">
        <x:v>720896880</x:v>
      </x:c>
      <x:c r="E5" s="62">
        <x:v>20.98177481361828</x:v>
      </x:c>
    </x:row>
    <x:row r="6" spans="1:5" s="9" customFormat="1" ht="20" customHeight="1">
      <x:c r="A6" s="63">
        <x:v>2</x:v>
      </x:c>
      <x:c r="B6" s="63" t="s">
        <x:v>27</x:v>
      </x:c>
      <x:c r="C6" s="64">
        <x:v>580644520</x:v>
      </x:c>
      <x:c r="D6" s="64">
        <x:v>504762247.8484233</x:v>
      </x:c>
      <x:c r="E6" s="65">
        <x:v>15.033270113806854</x:v>
      </x:c>
    </x:row>
    <x:row r="7" spans="1:5" s="9" customFormat="1" ht="20" customHeight="1">
      <x:c r="A7" s="10">
        <x:v>3</x:v>
      </x:c>
      <x:c r="B7" s="10" t="s">
        <x:v>19</x:v>
      </x:c>
      <x:c r="C7" s="11">
        <x:v>919702470</x:v>
      </x:c>
      <x:c r="D7" s="11">
        <x:v>832253360</x:v>
      </x:c>
      <x:c r="E7" s="12">
        <x:v>10.507510597494013</x:v>
      </x:c>
    </x:row>
    <x:row r="8" spans="1:5" s="9" customFormat="1" ht="20" customHeight="1">
      <x:c r="A8" s="10">
        <x:v>4</x:v>
      </x:c>
      <x:c r="B8" s="10" t="s">
        <x:v>17</x:v>
      </x:c>
      <x:c r="C8" s="11">
        <x:v>661981450</x:v>
      </x:c>
      <x:c r="D8" s="11">
        <x:v>613053200</x:v>
      </x:c>
      <x:c r="E8" s="12">
        <x:v>7.9810773355395588</x:v>
      </x:c>
    </x:row>
    <x:row r="9" spans="1:5" s="9" customFormat="1" ht="20" customHeight="1">
      <x:c r="A9" s="10">
        <x:v>5</x:v>
      </x:c>
      <x:c r="B9" s="10" t="s">
        <x:v>22</x:v>
      </x:c>
      <x:c r="C9" s="11">
        <x:v>571711280</x:v>
      </x:c>
      <x:c r="D9" s="11">
        <x:v>545235104</x:v>
      </x:c>
      <x:c r="E9" s="12">
        <x:v>4.8559191816086731</x:v>
      </x:c>
    </x:row>
    <x:row r="10" spans="1:5" s="9" customFormat="1" ht="20" customHeight="1">
      <x:c r="A10" s="10">
        <x:v>6</x:v>
      </x:c>
      <x:c r="B10" s="10" t="s">
        <x:v>20</x:v>
      </x:c>
      <x:c r="C10" s="11">
        <x:v>342429760</x:v>
      </x:c>
      <x:c r="D10" s="11">
        <x:v>326595140</x:v>
      </x:c>
      <x:c r="E10" s="12">
        <x:v>4.8483942535090998</x:v>
      </x:c>
    </x:row>
    <x:row r="11" spans="1:5" s="9" customFormat="1" ht="20" customHeight="1">
      <x:c r="A11" s="10">
        <x:v>7</x:v>
      </x:c>
      <x:c r="B11" s="10" t="s">
        <x:v>25</x:v>
      </x:c>
      <x:c r="C11" s="11">
        <x:v>591965826</x:v>
      </x:c>
      <x:c r="D11" s="11">
        <x:v>576923062.92375565</x:v>
      </x:c>
      <x:c r="E11" s="12">
        <x:v>2.6074123298191596</x:v>
      </x:c>
    </x:row>
    <x:row r="12" spans="1:5" s="9" customFormat="1" ht="20" customHeight="1">
      <x:c r="A12" s="10">
        <x:v>8</x:v>
      </x:c>
      <x:c r="B12" s="10" t="s">
        <x:v>21</x:v>
      </x:c>
      <x:c r="C12" s="11">
        <x:v>505314000</x:v>
      </x:c>
      <x:c r="D12" s="11">
        <x:v>496214210</x:v>
      </x:c>
      <x:c r="E12" s="12">
        <x:v>1.8338430896608142</x:v>
      </x:c>
    </x:row>
    <x:row r="13" spans="1:6" s="9" customFormat="1" ht="20" customHeight="1">
      <x:c r="A13" s="10">
        <x:v>9</x:v>
      </x:c>
      <x:c r="B13" s="10" t="s">
        <x:v>29</x:v>
      </x:c>
      <x:c r="C13" s="11">
        <x:v>746191490</x:v>
      </x:c>
      <x:c r="D13" s="11">
        <x:v>741707070</x:v>
      </x:c>
      <x:c r="E13" s="12">
        <x:v>0.60460796200850553</x:v>
      </x:c>
      <x:c r="F13" s="13"/>
    </x:row>
    <x:row r="14" spans="1:5" s="9" customFormat="1" ht="20" customHeight="1">
      <x:c r="A14" s="10">
        <x:v>10</x:v>
      </x:c>
      <x:c r="B14" s="10" t="s">
        <x:v>46</x:v>
      </x:c>
      <x:c r="C14" s="11">
        <x:v>930418930</x:v>
      </x:c>
      <x:c r="D14" s="11">
        <x:v>942096286.74489975</x:v>
      </x:c>
      <x:c r="E14" s="12">
        <x:v>-1.2395077774106267</x:v>
      </x:c>
    </x:row>
    <x:row r="15" spans="1:5" s="9" customFormat="1" ht="20" customHeight="1">
      <x:c r="A15" s="10">
        <x:v>11</x:v>
      </x:c>
      <x:c r="B15" s="10" t="s">
        <x:v>31</x:v>
      </x:c>
      <x:c r="C15" s="11">
        <x:v>1037120570</x:v>
      </x:c>
      <x:c r="D15" s="11">
        <x:v>1069143335</x:v>
      </x:c>
      <x:c r="E15" s="12">
        <x:v>-2.995179781015985</x:v>
      </x:c>
    </x:row>
    <x:row r="16" spans="1:5" s="9" customFormat="1" ht="20" customHeight="1">
      <x:c r="A16" s="10">
        <x:v>12</x:v>
      </x:c>
      <x:c r="B16" s="10" t="s">
        <x:v>24</x:v>
      </x:c>
      <x:c r="C16" s="11">
        <x:v>1232590378</x:v>
      </x:c>
      <x:c r="D16" s="11">
        <x:v>1284062040.4431427</x:v>
      </x:c>
      <x:c r="E16" s="12">
        <x:v>-4.008502768711959</x:v>
      </x:c>
    </x:row>
    <x:row r="17" spans="1:5" s="9" customFormat="1" ht="20" customHeight="1">
      <x:c r="A17" s="10">
        <x:v>13</x:v>
      </x:c>
      <x:c r="B17" s="10" t="s">
        <x:v>28</x:v>
      </x:c>
      <x:c r="C17" s="11">
        <x:v>1126798420</x:v>
      </x:c>
      <x:c r="D17" s="11">
        <x:v>1174703971</x:v>
      </x:c>
      <x:c r="E17" s="12">
        <x:v>-4.0780956038838481</x:v>
      </x:c>
    </x:row>
    <x:row r="18" spans="1:5" s="9" customFormat="1" ht="20" customHeight="1">
      <x:c r="A18" s="10">
        <x:v>14</x:v>
      </x:c>
      <x:c r="B18" s="10" t="s">
        <x:v>33</x:v>
      </x:c>
      <x:c r="C18" s="11">
        <x:v>1099271020</x:v>
      </x:c>
      <x:c r="D18" s="11">
        <x:v>1153651937</x:v>
      </x:c>
      <x:c r="E18" s="12">
        <x:v>-4.7138062405038896</x:v>
      </x:c>
    </x:row>
    <x:row r="19" spans="1:5" s="9" customFormat="1" ht="20" customHeight="1">
      <x:c r="A19" s="10">
        <x:v>15</x:v>
      </x:c>
      <x:c r="B19" s="10" t="s">
        <x:v>36</x:v>
      </x:c>
      <x:c r="C19" s="11">
        <x:v>425715160</x:v>
      </x:c>
      <x:c r="D19" s="11">
        <x:v>455877042.22782105</x:v>
      </x:c>
      <x:c r="E19" s="12">
        <x:v>-6.6162318857785083</x:v>
      </x:c>
    </x:row>
    <x:row r="20" spans="1:5" s="9" customFormat="1" ht="20" customHeight="1">
      <x:c r="A20" s="10">
        <x:v>16</x:v>
      </x:c>
      <x:c r="B20" s="10" t="s">
        <x:v>30</x:v>
      </x:c>
      <x:c r="C20" s="11">
        <x:v>745947210</x:v>
      </x:c>
      <x:c r="D20" s="11">
        <x:v>803211340</x:v>
      </x:c>
      <x:c r="E20" s="12">
        <x:v>-7.1293976003874642</x:v>
      </x:c>
    </x:row>
    <x:row r="21" spans="1:5" s="9" customFormat="1" ht="20" customHeight="1">
      <x:c r="A21" s="10">
        <x:v>17</x:v>
      </x:c>
      <x:c r="B21" s="10" t="s">
        <x:v>32</x:v>
      </x:c>
      <x:c r="C21" s="11">
        <x:v>2025907070</x:v>
      </x:c>
      <x:c r="D21" s="11">
        <x:v>2187294690</x:v>
      </x:c>
      <x:c r="E21" s="12">
        <x:v>-7.3784122796914948</x:v>
      </x:c>
    </x:row>
    <x:row r="22" spans="1:5" s="9" customFormat="1" ht="20" customHeight="1">
      <x:c r="A22" s="10">
        <x:v>18</x:v>
      </x:c>
      <x:c r="B22" s="10" t="s">
        <x:v>43</x:v>
      </x:c>
      <x:c r="C22" s="11">
        <x:v>951024150</x:v>
      </x:c>
      <x:c r="D22" s="11">
        <x:v>1095917329</x:v>
      </x:c>
      <x:c r="E22" s="12">
        <x:v>-13.22117783575991</x:v>
      </x:c>
    </x:row>
    <x:row r="23" spans="1:5" s="9" customFormat="1" ht="20" customHeight="1">
      <x:c r="A23" s="10">
        <x:v>19</x:v>
      </x:c>
      <x:c r="B23" s="10" t="s">
        <x:v>16</x:v>
      </x:c>
      <x:c r="C23" s="11">
        <x:v>290936310</x:v>
      </x:c>
      <x:c r="D23" s="11">
        <x:v>335435880</x:v>
      </x:c>
      <x:c r="E23" s="12">
        <x:v>-13.266192632702262</x:v>
      </x:c>
    </x:row>
    <x:row r="24" spans="1:5" s="9" customFormat="1" ht="20" customHeight="1">
      <x:c r="A24" s="10">
        <x:v>20</x:v>
      </x:c>
      <x:c r="B24" s="10" t="s">
        <x:v>47</x:v>
      </x:c>
      <x:c r="C24" s="11">
        <x:v>626525560</x:v>
      </x:c>
      <x:c r="D24" s="11">
        <x:v>757543078.8119576</x:v>
      </x:c>
      <x:c r="E24" s="12">
        <x:v>-17.295058522273113</x:v>
      </x:c>
    </x:row>
    <x:row r="25" spans="1:5" s="9" customFormat="1" ht="20" customHeight="1">
      <x:c r="A25" s="10">
        <x:v>21</x:v>
      </x:c>
      <x:c r="B25" s="10" t="s">
        <x:v>18</x:v>
      </x:c>
      <x:c r="C25" s="11">
        <x:v>1225815340</x:v>
      </x:c>
      <x:c r="D25" s="11">
        <x:v>1550977430</x:v>
      </x:c>
      <x:c r="E25" s="12">
        <x:v>-20.96497883918272</x:v>
      </x:c>
    </x:row>
    <x:row r="26" spans="1:5" s="9" customFormat="1" ht="20" customHeight="1">
      <x:c r="A26" s="10">
        <x:v>22</x:v>
      </x:c>
      <x:c r="B26" s="10" t="s">
        <x:v>23</x:v>
      </x:c>
      <x:c r="C26" s="11">
        <x:v>494453140</x:v>
      </x:c>
      <x:c r="D26" s="11">
        <x:v>636046160</x:v>
      </x:c>
      <x:c r="E26" s="12">
        <x:v>-22.261437754769247</x:v>
      </x:c>
    </x:row>
    <x:row r="27" spans="1:5" s="9" customFormat="1" ht="20" customHeight="1">
      <x:c r="A27" s="10">
        <x:v>23</x:v>
      </x:c>
      <x:c r="B27" s="10" t="s">
        <x:v>26</x:v>
      </x:c>
      <x:c r="C27" s="11">
        <x:v>720155180</x:v>
      </x:c>
      <x:c r="D27" s="11">
        <x:v>966008520</x:v>
      </x:c>
      <x:c r="E27" s="12">
        <x:v>-25.450431845052467</x:v>
      </x:c>
    </x:row>
    <x:row r="28" spans="1:5" s="9" customFormat="1" ht="20" customHeight="1">
      <x:c r="A28" s="10"/>
      <x:c r="B28" s="10" t="s">
        <x:v>11</x:v>
      </x:c>
      <x:c r="C28" s="11">
        <x:v>2153388600</x:v>
      </x:c>
      <x:c r="D28" s="11">
        <x:v>1613798490</x:v>
      </x:c>
      <x:c r="E28" s="12">
        <x:v>33.436027691412697</x:v>
      </x:c>
    </x:row>
    <x:row r="29" spans="1:5" s="9" customFormat="1" ht="20" customHeight="1">
      <x:c r="A29" s="91" t="s">
        <x:v>42</x:v>
      </x:c>
      <x:c r="B29" s="92"/>
      <x:c r="C29" s="14">
        <x:v>20878161674</x:v>
      </x:c>
      <x:c r="D29" s="15">
        <x:v>21383407805</x:v>
      </x:c>
      <x:c r="E29" s="16">
        <x:v>-2.3627951896510164</x:v>
      </x:c>
    </x:row>
    <x:row r="30" spans="1:5" ht="42.75" customHeight="1">
      <x:c r="A30" s="89" t="s">
        <x:v>14</x:v>
      </x:c>
      <x:c r="B30" s="90"/>
      <x:c r="C30" s="90"/>
      <x:c r="D30" s="90"/>
      <x:c r="E30" s="90"/>
    </x:row>
  </x:sheetData>
  <x:mergeCells count="7">
    <x:mergeCell ref="A30:E30"/>
    <x:mergeCell ref="A29:B29"/>
    <x:mergeCell ref="A1:E1"/>
    <x:mergeCell ref="A3:A4"/>
    <x:mergeCell ref="B3:B4"/>
    <x:mergeCell ref="C3:D3"/>
    <x:mergeCell ref="E3:E4"/>
  </x:mergeCells>
  <x:printOptions horizontalCentered="1" verticalCentered="1" headings="0" gridLines="0" gridLinesSet="1"/>
  <x:pageMargins left="0.35430556535720825" right="0.19666667282581329" top="0.47236111760139465" bottom="0.47236111760139465" header="0.47236111760139465" footer="0.51166665554046631"/>
  <x:pageSetup paperSize="9" scale="82" firstPageNumber="1" fitToWidth="1" fitToHeight="1" orientation="landscape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E26"/>
  <x:sheetViews>
    <x:sheetView topLeftCell="A1" zoomScaleNormal="100" workbookViewId="0">
      <x:selection activeCell="A1" activeCellId="0" sqref="A1:E1"/>
    </x:sheetView>
  </x:sheetViews>
  <x:sheetFormatPr defaultColWidth="9.00390625" defaultRowHeight="16.399999999999999"/>
  <x:cols>
    <x:col min="1" max="1" width="9" customWidth="1"/>
    <x:col min="2" max="5" width="12.875" customWidth="1"/>
  </x:cols>
  <x:sheetData>
    <x:row r="1" spans="1:5" ht="36.75" customHeight="1">
      <x:c r="A1" s="80" t="s">
        <x:v>0</x:v>
      </x:c>
      <x:c r="B1" s="80"/>
      <x:c r="C1" s="80"/>
      <x:c r="D1" s="80"/>
      <x:c r="E1" s="80"/>
    </x:row>
    <x:row r="2" spans="1:5" s="20" customFormat="1">
      <x:c r="A2" s="78" t="s">
        <x:v>9</x:v>
      </x:c>
      <x:c r="B2" s="78" t="s">
        <x:v>39</x:v>
      </x:c>
      <x:c r="C2" s="78" t="s">
        <x:v>10</x:v>
      </x:c>
      <x:c r="D2" s="78" t="s">
        <x:v>12</x:v>
      </x:c>
      <x:c r="E2" s="78" t="s">
        <x:v>42</x:v>
      </x:c>
    </x:row>
    <x:row r="3" spans="1:5" s="20" customFormat="1">
      <x:c r="A3" s="79"/>
      <x:c r="B3" s="79"/>
      <x:c r="C3" s="79"/>
      <x:c r="D3" s="79"/>
      <x:c r="E3" s="79"/>
    </x:row>
    <x:row r="4" spans="1:5" s="20" customFormat="1" ht="21.75" customHeight="1">
      <x:c r="A4" s="51">
        <x:v>1</x:v>
      </x:c>
      <x:c r="B4" s="76" t="s">
        <x:v>19</x:v>
      </x:c>
      <x:c r="C4" s="50">
        <x:v>70</x:v>
      </x:c>
      <x:c r="D4" s="50">
        <x:v>30</x:v>
      </x:c>
      <x:c r="E4" s="50">
        <x:f>C4+D4</x:f>
        <x:v>100</x:v>
      </x:c>
    </x:row>
    <x:row r="5" spans="1:5" s="20" customFormat="1" ht="21.75" customHeight="1">
      <x:c r="A5" s="54">
        <x:v>2</x:v>
      </x:c>
      <x:c r="B5" s="77" t="s">
        <x:v>46</x:v>
      </x:c>
      <x:c r="C5" s="52">
        <x:v>69.037940877292016</x:v>
      </x:c>
      <x:c r="D5" s="52">
        <x:v>25.922957290807787</x:v>
      </x:c>
      <x:c r="E5" s="53">
        <x:f>C5+D5</x:f>
        <x:v>94.960898168099803</x:v>
      </x:c>
    </x:row>
    <x:row r="6" spans="1:5" s="20" customFormat="1" ht="21.75" customHeight="1">
      <x:c r="A6" s="57">
        <x:v>3</x:v>
      </x:c>
      <x:c r="B6" s="49" t="s">
        <x:v>24</x:v>
      </x:c>
      <x:c r="C6" s="55">
        <x:v>63.869584390220176</x:v>
      </x:c>
      <x:c r="D6" s="55">
        <x:v>26.29149091661959</x:v>
      </x:c>
      <x:c r="E6" s="56">
        <x:f>C6+D6</x:f>
        <x:v>90.161075306839763</x:v>
      </x:c>
    </x:row>
    <x:row r="7" spans="1:5" s="20" customFormat="1" ht="21.75" customHeight="1">
      <x:c r="A7" s="57">
        <x:v>4</x:v>
      </x:c>
      <x:c r="B7" s="49" t="s">
        <x:v>31</x:v>
      </x:c>
      <x:c r="C7" s="55">
        <x:v>60.419437644380835</x:v>
      </x:c>
      <x:c r="D7" s="55">
        <x:v>26.757189816170349</x:v>
      </x:c>
      <x:c r="E7" s="56">
        <x:f>C7+D7</x:f>
        <x:v>87.176627460551188</x:v>
      </x:c>
    </x:row>
    <x:row r="8" spans="1:5" s="20" customFormat="1" ht="21.75" customHeight="1">
      <x:c r="A8" s="57">
        <x:v>5</x:v>
      </x:c>
      <x:c r="B8" s="49" t="s">
        <x:v>43</x:v>
      </x:c>
      <x:c r="C8" s="55">
        <x:v>57.899398372670959</x:v>
      </x:c>
      <x:c r="D8" s="55">
        <x:v>28.531367510837327</x:v>
      </x:c>
      <x:c r="E8" s="56">
        <x:f>C8+D8</x:f>
        <x:v>86.430765883508286</x:v>
      </x:c>
    </x:row>
    <x:row r="9" spans="1:5" s="20" customFormat="1" ht="21.75" customHeight="1">
      <x:c r="A9" s="57">
        <x:v>6</x:v>
      </x:c>
      <x:c r="B9" s="49" t="s">
        <x:v>25</x:v>
      </x:c>
      <x:c r="C9" s="55">
        <x:v>58.178855503718928</x:v>
      </x:c>
      <x:c r="D9" s="55">
        <x:v>28.097282232486606</x:v>
      </x:c>
      <x:c r="E9" s="56">
        <x:f>C9+D9</x:f>
        <x:v>86.276137736205527</x:v>
      </x:c>
    </x:row>
    <x:row r="10" spans="1:5" s="20" customFormat="1" ht="21.75" customHeight="1">
      <x:c r="A10" s="57">
        <x:v>7</x:v>
      </x:c>
      <x:c r="B10" s="49" t="s">
        <x:v>28</x:v>
      </x:c>
      <x:c r="C10" s="55">
        <x:v>58.429934699873534</x:v>
      </x:c>
      <x:c r="D10" s="55">
        <x:v>27.609402131702673</x:v>
      </x:c>
      <x:c r="E10" s="56">
        <x:f>C10+D10</x:f>
        <x:v>86.039336831576207</x:v>
      </x:c>
    </x:row>
    <x:row r="11" spans="1:5" s="20" customFormat="1" ht="21.75" customHeight="1">
      <x:c r="A11" s="57">
        <x:v>8</x:v>
      </x:c>
      <x:c r="B11" s="49" t="s">
        <x:v>22</x:v>
      </x:c>
      <x:c r="C11" s="55">
        <x:v>58.037278514647923</x:v>
      </x:c>
      <x:c r="D11" s="55">
        <x:v>27.083011581682193</x:v>
      </x:c>
      <x:c r="E11" s="56">
        <x:f>C11+D11</x:f>
        <x:v>85.120290096330109</x:v>
      </x:c>
    </x:row>
    <x:row r="12" spans="1:5" s="20" customFormat="1" ht="21.75" customHeight="1">
      <x:c r="A12" s="57">
        <x:v>9</x:v>
      </x:c>
      <x:c r="B12" s="49" t="s">
        <x:v>23</x:v>
      </x:c>
      <x:c r="C12" s="55">
        <x:v>58.800376377894835</x:v>
      </x:c>
      <x:c r="D12" s="55">
        <x:v>26.232036314737211</x:v>
      </x:c>
      <x:c r="E12" s="56">
        <x:f>C12+D12</x:f>
        <x:v>85.03241269263205</x:v>
      </x:c>
    </x:row>
    <x:row r="13" spans="1:5" s="20" customFormat="1" ht="21.75" customHeight="1">
      <x:c r="A13" s="57">
        <x:v>10</x:v>
      </x:c>
      <x:c r="B13" s="49" t="s">
        <x:v>29</x:v>
      </x:c>
      <x:c r="C13" s="55">
        <x:v>58.361178998547103</x:v>
      </x:c>
      <x:c r="D13" s="55">
        <x:v>26.57423909956028</x:v>
      </x:c>
      <x:c r="E13" s="56">
        <x:f>C13+D13</x:f>
        <x:v>84.935418098107391</x:v>
      </x:c>
    </x:row>
    <x:row r="14" spans="1:5" s="20" customFormat="1" ht="21.75" customHeight="1">
      <x:c r="A14" s="57">
        <x:v>11</x:v>
      </x:c>
      <x:c r="B14" s="49" t="s">
        <x:v>26</x:v>
      </x:c>
      <x:c r="C14" s="55">
        <x:v>58.510629231248387</x:v>
      </x:c>
      <x:c r="D14" s="55">
        <x:v>26.36568786000085</x:v>
      </x:c>
      <x:c r="E14" s="56">
        <x:f>C14+D14</x:f>
        <x:v>84.876317091249234</x:v>
      </x:c>
    </x:row>
    <x:row r="15" spans="1:5" s="20" customFormat="1" ht="21.75" customHeight="1">
      <x:c r="A15" s="57">
        <x:v>12</x:v>
      </x:c>
      <x:c r="B15" s="49" t="s">
        <x:v>16</x:v>
      </x:c>
      <x:c r="C15" s="55">
        <x:v>58.269568499786175</x:v>
      </x:c>
      <x:c r="D15" s="55">
        <x:v>26.53293835146577</x:v>
      </x:c>
      <x:c r="E15" s="56">
        <x:f>C15+D15</x:f>
        <x:v>84.802506851251948</x:v>
      </x:c>
    </x:row>
    <x:row r="16" spans="1:5" s="20" customFormat="1" ht="21.75" customHeight="1">
      <x:c r="A16" s="57">
        <x:v>13</x:v>
      </x:c>
      <x:c r="B16" s="49" t="s">
        <x:v>21</x:v>
      </x:c>
      <x:c r="C16" s="55">
        <x:v>58.820800037294404</x:v>
      </x:c>
      <x:c r="D16" s="55">
        <x:v>25.776975802554556</x:v>
      </x:c>
      <x:c r="E16" s="56">
        <x:f>C16+D16</x:f>
        <x:v>84.597775839848964</x:v>
      </x:c>
    </x:row>
    <x:row r="17" spans="1:5" s="20" customFormat="1" ht="21.75" customHeight="1">
      <x:c r="A17" s="57">
        <x:v>14</x:v>
      </x:c>
      <x:c r="B17" s="49" t="s">
        <x:v>20</x:v>
      </x:c>
      <x:c r="C17" s="55">
        <x:v>59.02027562133388</x:v>
      </x:c>
      <x:c r="D17" s="55">
        <x:v>25.377172399654928</x:v>
      </x:c>
      <x:c r="E17" s="56">
        <x:f>C17+D17</x:f>
        <x:v>84.397448020988804</x:v>
      </x:c>
    </x:row>
    <x:row r="18" spans="1:5" s="20" customFormat="1" ht="21.75" customHeight="1">
      <x:c r="A18" s="57">
        <x:v>15</x:v>
      </x:c>
      <x:c r="B18" s="49" t="s">
        <x:v>33</x:v>
      </x:c>
      <x:c r="C18" s="55">
        <x:v>58.62936090828412</x:v>
      </x:c>
      <x:c r="D18" s="55">
        <x:v>25.682061305119952</x:v>
      </x:c>
      <x:c r="E18" s="56">
        <x:f>C18+D18</x:f>
        <x:v>84.311422213404072</x:v>
      </x:c>
    </x:row>
    <x:row r="19" spans="1:5" s="20" customFormat="1" ht="21.75" customHeight="1">
      <x:c r="A19" s="57">
        <x:v>16</x:v>
      </x:c>
      <x:c r="B19" s="49" t="s">
        <x:v>30</x:v>
      </x:c>
      <x:c r="C19" s="55">
        <x:v>58.705281132938033</x:v>
      </x:c>
      <x:c r="D19" s="55">
        <x:v>25.605944864092294</x:v>
      </x:c>
      <x:c r="E19" s="56">
        <x:f>C19+D19</x:f>
        <x:v>84.311225997030334</x:v>
      </x:c>
    </x:row>
    <x:row r="20" spans="1:5" s="20" customFormat="1" ht="21.75" customHeight="1">
      <x:c r="A20" s="57">
        <x:v>17</x:v>
      </x:c>
      <x:c r="B20" s="49" t="s">
        <x:v>27</x:v>
      </x:c>
      <x:c r="C20" s="55">
        <x:v>58.219573972456821</x:v>
      </x:c>
      <x:c r="D20" s="55">
        <x:v>25.819749990215133</x:v>
      </x:c>
      <x:c r="E20" s="56">
        <x:f>C20+D20</x:f>
        <x:v>84.039323962671958</x:v>
      </x:c>
    </x:row>
    <x:row r="21" spans="1:5" s="20" customFormat="1" ht="21.75" customHeight="1">
      <x:c r="A21" s="57">
        <x:v>18</x:v>
      </x:c>
      <x:c r="B21" s="49" t="s">
        <x:v>32</x:v>
      </x:c>
      <x:c r="C21" s="55">
        <x:v>57.535884694779114</x:v>
      </x:c>
      <x:c r="D21" s="55">
        <x:v>26.071850463147086</x:v>
      </x:c>
      <x:c r="E21" s="56">
        <x:f>C21+D21</x:f>
        <x:v>83.6077351579262</x:v>
      </x:c>
    </x:row>
    <x:row r="22" spans="1:5" s="20" customFormat="1" ht="21.75" customHeight="1">
      <x:c r="A22" s="57">
        <x:v>19</x:v>
      </x:c>
      <x:c r="B22" s="49" t="s">
        <x:v>17</x:v>
      </x:c>
      <x:c r="C22" s="55">
        <x:v>57.804038174073582</x:v>
      </x:c>
      <x:c r="D22" s="55">
        <x:v>25.763845358470096</x:v>
      </x:c>
      <x:c r="E22" s="56">
        <x:f>C22+D22</x:f>
        <x:v>83.567883532543675</x:v>
      </x:c>
    </x:row>
    <x:row r="23" spans="1:5" s="20" customFormat="1" ht="21.75" customHeight="1">
      <x:c r="A23" s="57">
        <x:v>20</x:v>
      </x:c>
      <x:c r="B23" s="49" t="s">
        <x:v>18</x:v>
      </x:c>
      <x:c r="C23" s="55">
        <x:v>58.382128847987396</x:v>
      </x:c>
      <x:c r="D23" s="55">
        <x:v>24.845461471346528</x:v>
      </x:c>
      <x:c r="E23" s="56">
        <x:f>C23+D23</x:f>
        <x:v>83.227590319333927</x:v>
      </x:c>
    </x:row>
    <x:row r="24" spans="1:5" s="20" customFormat="1" ht="21.75" customHeight="1">
      <x:c r="A24" s="57">
        <x:v>21</x:v>
      </x:c>
      <x:c r="B24" s="49" t="s">
        <x:v>47</x:v>
      </x:c>
      <x:c r="C24" s="55">
        <x:v>56.427700893285007</x:v>
      </x:c>
      <x:c r="D24" s="55">
        <x:v>26.601355799504542</x:v>
      </x:c>
      <x:c r="E24" s="56">
        <x:f>C24+D24</x:f>
        <x:v>83.029056692789553</x:v>
      </x:c>
    </x:row>
    <x:row r="25" spans="1:5" s="20" customFormat="1" ht="21.75" customHeight="1">
      <x:c r="A25" s="57">
        <x:v>22</x:v>
      </x:c>
      <x:c r="B25" s="49" t="s">
        <x:v>44</x:v>
      </x:c>
      <x:c r="C25" s="55">
        <x:v>57.22894883086245</x:v>
      </x:c>
      <x:c r="D25" s="55">
        <x:v>25.1449840045711</x:v>
      </x:c>
      <x:c r="E25" s="56">
        <x:f>C25+D25</x:f>
        <x:v>82.37393283543355</x:v>
      </x:c>
    </x:row>
    <x:row r="26" spans="1:5" s="20" customFormat="1" ht="21.75" customHeight="1">
      <x:c r="A26" s="57">
        <x:v>23</x:v>
      </x:c>
      <x:c r="B26" s="49" t="s">
        <x:v>36</x:v>
      </x:c>
      <x:c r="C26" s="55">
        <x:v>57.828367172000128</x:v>
      </x:c>
      <x:c r="D26" s="55">
        <x:v>24.444674013352017</x:v>
      </x:c>
      <x:c r="E26" s="56">
        <x:f>C26+D26</x:f>
        <x:v>82.273041185352142</x:v>
      </x:c>
    </x:row>
  </x:sheetData>
  <x:mergeCells count="6">
    <x:mergeCell ref="B2:B3"/>
    <x:mergeCell ref="C2:C3"/>
    <x:mergeCell ref="D2:D3"/>
    <x:mergeCell ref="E2:E3"/>
    <x:mergeCell ref="A2:A3"/>
    <x:mergeCell ref="A1:E1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8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B1:O29"/>
  <x:sheetViews>
    <x:sheetView showGridLines="0" topLeftCell="A1" zoomScaleNormal="100" workbookViewId="0">
      <x:pane xSplit="1" ySplit="6" topLeftCell="B7" activePane="bottomRight" state="frozen"/>
      <x:selection pane="bottomRight" activeCell="G2" activeCellId="0" sqref="G2:G2"/>
    </x:sheetView>
  </x:sheetViews>
  <x:sheetFormatPr defaultColWidth="0" defaultRowHeight="16.399999999999999"/>
  <x:cols>
    <x:col min="1" max="1" width="0.75" style="185" customWidth="1"/>
    <x:col min="2" max="2" width="6.25" style="185" customWidth="1"/>
    <x:col min="3" max="3" width="15.25" style="185" customWidth="1"/>
    <x:col min="4" max="5" width="12.625" style="185" customWidth="1"/>
    <x:col min="6" max="6" width="8.5" style="185" customWidth="1"/>
    <x:col min="7" max="7" width="12.625" style="186" bestFit="1" customWidth="1"/>
    <x:col min="8" max="8" width="12.625" style="185" bestFit="1" customWidth="1"/>
    <x:col min="9" max="9" width="9.75" style="185" customWidth="1"/>
    <x:col min="10" max="10" width="12.625" style="185" bestFit="1" customWidth="1"/>
    <x:col min="11" max="11" width="14" style="185" customWidth="1"/>
    <x:col min="12" max="12" width="10.25" style="185" customWidth="1"/>
    <x:col min="13" max="13" width="15.25" style="185" customWidth="1"/>
    <x:col min="14" max="14" width="11" style="185" customWidth="1"/>
    <x:col min="15" max="15" width="1.5" style="185" customWidth="1"/>
    <x:col min="16" max="16382" width="9" style="185" hidden="1"/>
    <x:col min="16383" max="16384" width="0" style="185" hidden="1"/>
  </x:cols>
  <x:sheetData>
    <x:row r="1" spans="2:14" ht="31.5" customHeight="1">
      <x:c r="B1" s="207" t="s">
        <x:v>72</x:v>
      </x:c>
      <x:c r="C1" s="207"/>
      <x:c r="D1" s="207"/>
      <x:c r="E1" s="207"/>
      <x:c r="F1" s="207"/>
      <x:c r="G1" s="207" t="s">
        <x:v>0</x:v>
      </x:c>
      <x:c r="H1" s="207"/>
      <x:c r="I1" s="207"/>
      <x:c r="J1" s="207"/>
      <x:c r="K1" s="207"/>
      <x:c r="L1" s="207" t="s">
        <x:v>0</x:v>
      </x:c>
      <x:c r="M1" s="207"/>
      <x:c r="N1" s="207"/>
    </x:row>
    <x:row r="2" spans="15:15" ht="14.25" customHeight="1">
      <x:c r="O2" s="187"/>
    </x:row>
    <x:row r="3" spans="2:14">
      <x:c r="B3" s="188"/>
      <x:c r="G3" s="189"/>
      <x:c r="N3" s="190" t="s">
        <x:v>71</x:v>
      </x:c>
    </x:row>
    <x:row r="4" spans="2:14" s="184" customFormat="1" ht="17.800000000000001">
      <x:c r="B4" s="208" t="s">
        <x:v>9</x:v>
      </x:c>
      <x:c r="C4" s="209" t="s">
        <x:v>40</x:v>
      </x:c>
      <x:c r="D4" s="209" t="s">
        <x:v>68</x:v>
      </x:c>
      <x:c r="E4" s="209"/>
      <x:c r="F4" s="209"/>
      <x:c r="G4" s="209" t="s">
        <x:v>49</x:v>
      </x:c>
      <x:c r="H4" s="209"/>
      <x:c r="I4" s="209"/>
      <x:c r="J4" s="210" t="s">
        <x:v>69</x:v>
      </x:c>
      <x:c r="K4" s="210"/>
      <x:c r="L4" s="210"/>
      <x:c r="M4" s="211" t="s">
        <x:v>70</x:v>
      </x:c>
      <x:c r="N4" s="212" t="s">
        <x:v>62</x:v>
      </x:c>
    </x:row>
    <x:row r="5" spans="2:14" s="184" customFormat="1" ht="33.75" customHeight="1">
      <x:c r="B5" s="208"/>
      <x:c r="C5" s="209"/>
      <x:c r="D5" s="213" t="s">
        <x:v>82</x:v>
      </x:c>
      <x:c r="E5" s="213" t="s">
        <x:v>78</x:v>
      </x:c>
      <x:c r="F5" s="214" t="s">
        <x:v>80</x:v>
      </x:c>
      <x:c r="G5" s="215" t="s">
        <x:v>38</x:v>
      </x:c>
      <x:c r="H5" s="215" t="s">
        <x:v>37</x:v>
      </x:c>
      <x:c r="I5" s="214" t="s">
        <x:v>81</x:v>
      </x:c>
      <x:c r="J5" s="215" t="s">
        <x:v>38</x:v>
      </x:c>
      <x:c r="K5" s="215" t="s">
        <x:v>37</x:v>
      </x:c>
      <x:c r="L5" s="214" t="s">
        <x:v>79</x:v>
      </x:c>
      <x:c r="M5" s="215" t="s">
        <x:v>50</x:v>
      </x:c>
      <x:c r="N5" s="212"/>
    </x:row>
    <x:row r="6" spans="2:14" ht="19.5" customHeight="1">
      <x:c r="B6" s="191" t="s">
        <x:v>45</x:v>
      </x:c>
      <x:c r="C6" s="191"/>
      <x:c r="D6" s="192">
        <x:f>SUM(D7:D29)</x:f>
        <x:v>3066354.818</x:v>
      </x:c>
      <x:c r="E6" s="193">
        <x:f>SUM(E7:E29)</x:f>
        <x:v>2331393.8099999996</x:v>
      </x:c>
      <x:c r="F6" s="194">
        <x:f>E6/D6*100</x:f>
        <x:v>76.031442816543603</x:v>
      </x:c>
      <x:c r="G6" s="192">
        <x:f>SUM(G7:G29)</x:f>
        <x:v>6520313</x:v>
      </x:c>
      <x:c r="H6" s="193">
        <x:f>SUM(H7:H29)</x:f>
        <x:v>2331393.8099999996</x:v>
      </x:c>
      <x:c r="I6" s="195">
        <x:f>H6/G6*100</x:f>
        <x:v>35.755857272495959</x:v>
      </x:c>
      <x:c r="J6" s="193">
        <x:f>SUM(J7:J29)</x:f>
        <x:v>800000</x:v>
      </x:c>
      <x:c r="K6" s="193">
        <x:f>SUM(K7:K29)</x:f>
        <x:v>348105.94100000005</x:v>
      </x:c>
      <x:c r="L6" s="195">
        <x:f>K6/J6*100</x:f>
        <x:v>43.513242625000004</x:v>
      </x:c>
      <x:c r="M6" s="195"/>
      <x:c r="N6" s="196"/>
    </x:row>
    <x:row r="7" spans="2:14" ht="19.5" customHeight="1">
      <x:c r="B7" s="197">
        <x:v>1</x:v>
      </x:c>
      <x:c r="C7" s="198" t="s">
        <x:v>22</x:v>
      </x:c>
      <x:c r="D7" s="199">
        <x:v>104810.613</x:v>
      </x:c>
      <x:c r="E7" s="200">
        <x:v>95505.775999999998</x:v>
      </x:c>
      <x:c r="F7" s="201">
        <x:f>E7/D7*100</x:f>
        <x:v>91.122237783305408</x:v>
      </x:c>
      <x:c r="G7" s="202">
        <x:v>228905</x:v>
      </x:c>
      <x:c r="H7" s="200">
        <x:v>95505.775999999998</x:v>
      </x:c>
      <x:c r="I7" s="203">
        <x:f>H7/G7*100</x:f>
        <x:v>41.722887660819993</x:v>
      </x:c>
      <x:c r="J7" s="202">
        <x:v>27877</x:v>
      </x:c>
      <x:c r="K7" s="199">
        <x:v>29869.929</x:v>
      </x:c>
      <x:c r="L7" s="204">
        <x:f>K7/J7*100</x:f>
        <x:v>107.1490081429135</x:v>
      </x:c>
      <x:c r="M7" s="205">
        <x:f>(I7/MAX($I$7:$I$29)*35)+(L7/MAX($L$7:$L$29)*35)+(F7/MAX($F$7:$F$29)*30)</x:f>
        <x:v>89.249841570114839</x:v>
      </x:c>
      <x:c r="N7" s="206" t="s">
        <x:v>83</x:v>
      </x:c>
    </x:row>
    <x:row r="8" spans="2:14" ht="19.5" customHeight="1">
      <x:c r="B8" s="197">
        <x:v>2</x:v>
      </x:c>
      <x:c r="C8" s="198" t="s">
        <x:v>20</x:v>
      </x:c>
      <x:c r="D8" s="199">
        <x:v>125347.467</x:v>
      </x:c>
      <x:c r="E8" s="200">
        <x:v>130506.894</x:v>
      </x:c>
      <x:c r="F8" s="201">
        <x:f>E8/D8*100</x:f>
        <x:v>104.11609992884819</x:v>
      </x:c>
      <x:c r="G8" s="202">
        <x:v>250181</x:v>
      </x:c>
      <x:c r="H8" s="200">
        <x:v>130506.894</x:v>
      </x:c>
      <x:c r="I8" s="203">
        <x:f>H8/G8*100</x:f>
        <x:v>52.164990147133473</x:v>
      </x:c>
      <x:c r="J8" s="202">
        <x:v>30124</x:v>
      </x:c>
      <x:c r="K8" s="199">
        <x:v>10853.799000000001</x:v>
      </x:c>
      <x:c r="L8" s="204">
        <x:f>K8/J8*100</x:f>
        <x:v>36.030404328774402</x:v>
      </x:c>
      <x:c r="M8" s="205">
        <x:f>(I8/MAX($I$7:$I$29)*35)+(L8/MAX($L$7:$L$29)*35)+(F8/MAX($F$7:$F$29)*30)</x:f>
        <x:v>76.769256415562126</x:v>
      </x:c>
      <x:c r="N8" s="206"/>
    </x:row>
    <x:row r="9" spans="2:14" ht="19.5" customHeight="1">
      <x:c r="B9" s="197">
        <x:v>3</x:v>
      </x:c>
      <x:c r="C9" s="198" t="s">
        <x:v>21</x:v>
      </x:c>
      <x:c r="D9" s="199">
        <x:v>130064.583</x:v>
      </x:c>
      <x:c r="E9" s="200">
        <x:v>122202.35799999999</x:v>
      </x:c>
      <x:c r="F9" s="201">
        <x:f>E9/D9*100</x:f>
        <x:v>93.955137656497925</x:v>
      </x:c>
      <x:c r="G9" s="202">
        <x:v>279608</x:v>
      </x:c>
      <x:c r="H9" s="200">
        <x:v>122202.35799999999</x:v>
      </x:c>
      <x:c r="I9" s="203">
        <x:f>H9/G9*100</x:f>
        <x:v>43.704886126291093</x:v>
      </x:c>
      <x:c r="J9" s="202">
        <x:v>51286</x:v>
      </x:c>
      <x:c r="K9" s="199">
        <x:v>28538.947</x:v>
      </x:c>
      <x:c r="L9" s="204">
        <x:f>K9/J9*100</x:f>
        <x:v>55.646661857037003</x:v>
      </x:c>
      <x:c r="M9" s="205">
        <x:f>(I9/MAX($I$7:$I$29)*35)+(L9/MAX($L$7:$L$29)*35)+(F9/MAX($F$7:$F$29)*30)</x:f>
        <x:v>74.572797068781171</x:v>
      </x:c>
      <x:c r="N9" s="206"/>
    </x:row>
    <x:row r="10" spans="2:14" ht="19.5" customHeight="1">
      <x:c r="B10" s="197">
        <x:v>4</x:v>
      </x:c>
      <x:c r="C10" s="198" t="s">
        <x:v>16</x:v>
      </x:c>
      <x:c r="D10" s="199">
        <x:v>31526.887999999999</x:v>
      </x:c>
      <x:c r="E10" s="200">
        <x:v>25764.864000000001</x:v>
      </x:c>
      <x:c r="F10" s="201">
        <x:f>E10/D10*100</x:f>
        <x:v>81.723460939119647</x:v>
      </x:c>
      <x:c r="G10" s="202">
        <x:v>55487</x:v>
      </x:c>
      <x:c r="H10" s="200">
        <x:v>25764.864000000001</x:v>
      </x:c>
      <x:c r="I10" s="203">
        <x:f>H10/G10*100</x:f>
        <x:v>46.434054823652389</x:v>
      </x:c>
      <x:c r="J10" s="202">
        <x:v>4653</x:v>
      </x:c>
      <x:c r="K10" s="199">
        <x:v>2080.3519999999999</x:v>
      </x:c>
      <x:c r="L10" s="204">
        <x:f>K10/J10*100</x:f>
        <x:v>44.709907586503327</x:v>
      </x:c>
      <x:c r="M10" s="205">
        <x:f>(I10/MAX($I$7:$I$29)*35)+(L10/MAX($L$7:$L$29)*35)+(F10/MAX($F$7:$F$29)*30)</x:f>
        <x:v>69.307025800333975</x:v>
      </x:c>
      <x:c r="N10" s="206"/>
    </x:row>
    <x:row r="11" spans="2:14" ht="19.5" customHeight="1">
      <x:c r="B11" s="197">
        <x:v>5</x:v>
      </x:c>
      <x:c r="C11" s="198" t="s">
        <x:v>27</x:v>
      </x:c>
      <x:c r="D11" s="199">
        <x:v>182446.511</x:v>
      </x:c>
      <x:c r="E11" s="200">
        <x:v>161109.99400000001</x:v>
      </x:c>
      <x:c r="F11" s="201">
        <x:f>E11/D11*100</x:f>
        <x:v>88.305330212645174</x:v>
      </x:c>
      <x:c r="G11" s="202">
        <x:v>385297</x:v>
      </x:c>
      <x:c r="H11" s="200">
        <x:v>161109.99400000001</x:v>
      </x:c>
      <x:c r="I11" s="203">
        <x:f>H11/G11*100</x:f>
        <x:v>41.814494792329036</x:v>
      </x:c>
      <x:c r="J11" s="202">
        <x:v>73760</x:v>
      </x:c>
      <x:c r="K11" s="199">
        <x:v>33099.082000000002</x:v>
      </x:c>
      <x:c r="L11" s="204">
        <x:f>K11/J11*100</x:f>
        <x:v>44.874026572668114</x:v>
      </x:c>
      <x:c r="M11" s="205">
        <x:f>(I11/MAX($I$7:$I$29)*35)+(L11/MAX($L$7:$L$29)*35)+(F11/MAX($F$7:$F$29)*30)</x:f>
        <x:v>68.157648978340404</x:v>
      </x:c>
      <x:c r="N11" s="206"/>
    </x:row>
    <x:row r="12" spans="2:14" ht="19.5" customHeight="1">
      <x:c r="B12" s="197">
        <x:v>6</x:v>
      </x:c>
      <x:c r="C12" s="198" t="s">
        <x:v>25</x:v>
      </x:c>
      <x:c r="D12" s="199">
        <x:v>116729.77499999999</x:v>
      </x:c>
      <x:c r="E12" s="200">
        <x:v>96263.785999999993</x:v>
      </x:c>
      <x:c r="F12" s="201">
        <x:f>E12/D12*100</x:f>
        <x:v>82.467207702576303</x:v>
      </x:c>
      <x:c r="G12" s="202">
        <x:v>235868</x:v>
      </x:c>
      <x:c r="H12" s="200">
        <x:v>96263.785999999993</x:v>
      </x:c>
      <x:c r="I12" s="203">
        <x:f>H12/G12*100</x:f>
        <x:v>40.812567198602608</x:v>
      </x:c>
      <x:c r="J12" s="202">
        <x:v>32129</x:v>
      </x:c>
      <x:c r="K12" s="199">
        <x:v>15450.689</x:v>
      </x:c>
      <x:c r="L12" s="204">
        <x:f>K12/J12*100</x:f>
        <x:v>48.089542158174858</x:v>
      </x:c>
      <x:c r="M12" s="205">
        <x:f>(I12/MAX($I$7:$I$29)*35)+(L12/MAX($L$7:$L$29)*35)+(F12/MAX($F$7:$F$29)*30)</x:f>
        <x:v>66.853553152000742</x:v>
      </x:c>
      <x:c r="N12" s="206"/>
    </x:row>
    <x:row r="13" spans="2:14" ht="19.5" customHeight="1">
      <x:c r="B13" s="197">
        <x:v>7</x:v>
      </x:c>
      <x:c r="C13" s="198" t="s">
        <x:v>36</x:v>
      </x:c>
      <x:c r="D13" s="199">
        <x:v>133869.45699999999</x:v>
      </x:c>
      <x:c r="E13" s="200">
        <x:v>93835.298999999999</x:v>
      </x:c>
      <x:c r="F13" s="201">
        <x:f>E13/D13*100</x:f>
        <x:v>70.094628829337822</x:v>
      </x:c>
      <x:c r="G13" s="202">
        <x:v>279563</x:v>
      </x:c>
      <x:c r="H13" s="200">
        <x:v>93835.298999999999</x:v>
      </x:c>
      <x:c r="I13" s="203">
        <x:f>H13/G13*100</x:f>
        <x:v>33.564992148460277</x:v>
      </x:c>
      <x:c r="J13" s="202">
        <x:v>32453</x:v>
      </x:c>
      <x:c r="K13" s="199">
        <x:v>20768.971000000001</x:v>
      </x:c>
      <x:c r="L13" s="204">
        <x:f>K13/J13*100</x:f>
        <x:v>63.997075771115149</x:v>
      </x:c>
      <x:c r="M13" s="205">
        <x:f>(I13/MAX($I$7:$I$29)*35)+(L13/MAX($L$7:$L$29)*35)+(F13/MAX($F$7:$F$29)*30)</x:f>
        <x:v>63.621935929295006</x:v>
      </x:c>
      <x:c r="N13" s="206"/>
    </x:row>
    <x:row r="14" spans="2:14" ht="19.5" customHeight="1">
      <x:c r="B14" s="197">
        <x:v>8</x:v>
      </x:c>
      <x:c r="C14" s="198" t="s">
        <x:v>43</x:v>
      </x:c>
      <x:c r="D14" s="199">
        <x:v>156134.84099999999</x:v>
      </x:c>
      <x:c r="E14" s="200">
        <x:v>124545.887</x:v>
      </x:c>
      <x:c r="F14" s="201">
        <x:f>E14/D14*100</x:f>
        <x:v>79.76815821652518</x:v>
      </x:c>
      <x:c r="G14" s="202">
        <x:v>312784</x:v>
      </x:c>
      <x:c r="H14" s="200">
        <x:v>124545.887</x:v>
      </x:c>
      <x:c r="I14" s="203">
        <x:f>H14/G14*100</x:f>
        <x:v>39.818496790117145</x:v>
      </x:c>
      <x:c r="J14" s="202">
        <x:v>40849</x:v>
      </x:c>
      <x:c r="K14" s="199">
        <x:v>17286.466</x:v>
      </x:c>
      <x:c r="L14" s="204">
        <x:f>K14/J14*100</x:f>
        <x:v>42.317966168082449</x:v>
      </x:c>
      <x:c r="M14" s="205">
        <x:f>(I14/MAX($I$7:$I$29)*35)+(L14/MAX($L$7:$L$29)*35)+(F14/MAX($F$7:$F$29)*30)</x:f>
        <x:v>63.523606480855562</x:v>
      </x:c>
      <x:c r="N14" s="206"/>
    </x:row>
    <x:row r="15" spans="2:14" ht="19.5" customHeight="1">
      <x:c r="B15" s="197">
        <x:v>9</x:v>
      </x:c>
      <x:c r="C15" s="198" t="s">
        <x:v>33</x:v>
      </x:c>
      <x:c r="D15" s="199">
        <x:v>217186.04999999999</x:v>
      </x:c>
      <x:c r="E15" s="200">
        <x:v>158069.185</x:v>
      </x:c>
      <x:c r="F15" s="201">
        <x:f>E15/D15*100</x:f>
        <x:v>72.780542304627758</x:v>
      </x:c>
      <x:c r="G15" s="202">
        <x:v>429676</x:v>
      </x:c>
      <x:c r="H15" s="200">
        <x:v>158069.185</x:v>
      </x:c>
      <x:c r="I15" s="203">
        <x:f>H15/G15*100</x:f>
        <x:v>36.787994907790988</x:v>
      </x:c>
      <x:c r="J15" s="202">
        <x:v>52433</x:v>
      </x:c>
      <x:c r="K15" s="199">
        <x:v>25954.279999999999</x:v>
      </x:c>
      <x:c r="L15" s="204">
        <x:f>K15/J15*100</x:f>
        <x:v>49.499895104228251</x:v>
      </x:c>
      <x:c r="M15" s="205">
        <x:f>(I15/MAX($I$7:$I$29)*35)+(L15/MAX($L$7:$L$29)*35)+(F15/MAX($F$7:$F$29)*30)</x:f>
        <x:v>61.822848392010137</x:v>
      </x:c>
      <x:c r="N15" s="206"/>
    </x:row>
    <x:row r="16" spans="2:14" ht="19.5" customHeight="1">
      <x:c r="B16" s="197">
        <x:v>10</x:v>
      </x:c>
      <x:c r="C16" s="198" t="s">
        <x:v>19</x:v>
      </x:c>
      <x:c r="D16" s="199">
        <x:v>123473.198</x:v>
      </x:c>
      <x:c r="E16" s="200">
        <x:v>86593.819000000003</x:v>
      </x:c>
      <x:c r="F16" s="201">
        <x:f>E16/D16*100</x:f>
        <x:v>70.13167262420788</x:v>
      </x:c>
      <x:c r="G16" s="202">
        <x:v>239713</x:v>
      </x:c>
      <x:c r="H16" s="200">
        <x:v>86593.819000000003</x:v>
      </x:c>
      <x:c r="I16" s="203">
        <x:f>H16/G16*100</x:f>
        <x:v>36.123956147559795</x:v>
      </x:c>
      <x:c r="J16" s="202">
        <x:v>25287</x:v>
      </x:c>
      <x:c r="K16" s="199">
        <x:v>12222.048000000001</x:v>
      </x:c>
      <x:c r="L16" s="204">
        <x:f>K16/J16*100</x:f>
        <x:v>48.333325424130976</x:v>
      </x:c>
      <x:c r="M16" s="205">
        <x:f>(I16/MAX($I$7:$I$29)*35)+(L16/MAX($L$7:$L$29)*35)+(F16/MAX($F$7:$F$29)*30)</x:f>
        <x:v>60.233010329867916</x:v>
      </x:c>
      <x:c r="N16" s="206"/>
    </x:row>
    <x:row r="17" spans="2:14" ht="19.5" customHeight="1">
      <x:c r="B17" s="197">
        <x:v>11</x:v>
      </x:c>
      <x:c r="C17" s="198" t="s">
        <x:v>18</x:v>
      </x:c>
      <x:c r="D17" s="199">
        <x:v>147473.05600000001</x:v>
      </x:c>
      <x:c r="E17" s="200">
        <x:v>115233.38</x:v>
      </x:c>
      <x:c r="F17" s="201">
        <x:f>E17/D17*100</x:f>
        <x:v>78.138599094332179</x:v>
      </x:c>
      <x:c r="G17" s="202">
        <x:v>368527</x:v>
      </x:c>
      <x:c r="H17" s="200">
        <x:v>115233.38</x:v>
      </x:c>
      <x:c r="I17" s="203">
        <x:f>H17/G17*100</x:f>
        <x:v>31.268639746884219</x:v>
      </x:c>
      <x:c r="J17" s="202">
        <x:v>45620</x:v>
      </x:c>
      <x:c r="K17" s="199">
        <x:v>21723.469000000001</x:v>
      </x:c>
      <x:c r="L17" s="204">
        <x:f>K17/J17*100</x:f>
        <x:v>47.618301183691365</x:v>
      </x:c>
      <x:c r="M17" s="205">
        <x:f>(I17/MAX($I$7:$I$29)*35)+(L17/MAX($L$7:$L$29)*35)+(F17/MAX($F$7:$F$29)*30)</x:f>
        <x:v>59.048898725564555</x:v>
      </x:c>
      <x:c r="N17" s="206"/>
    </x:row>
    <x:row r="18" spans="2:14" ht="19.5" customHeight="1">
      <x:c r="B18" s="197">
        <x:v>12</x:v>
      </x:c>
      <x:c r="C18" s="198" t="s">
        <x:v>47</x:v>
      </x:c>
      <x:c r="D18" s="199">
        <x:v>112201.658</x:v>
      </x:c>
      <x:c r="E18" s="200">
        <x:v>83925.260999999999</x:v>
      </x:c>
      <x:c r="F18" s="201">
        <x:f>E18/D18*100</x:f>
        <x:v>74.798592548427393</x:v>
      </x:c>
      <x:c r="G18" s="202">
        <x:v>245174</x:v>
      </x:c>
      <x:c r="H18" s="200">
        <x:v>83925.260999999999</x:v>
      </x:c>
      <x:c r="I18" s="203">
        <x:f>H18/G18*100</x:f>
        <x:v>34.230897648200873</x:v>
      </x:c>
      <x:c r="J18" s="202">
        <x:v>21510</x:v>
      </x:c>
      <x:c r="K18" s="199">
        <x:v>9535.8369999999995</x:v>
      </x:c>
      <x:c r="L18" s="204">
        <x:f>K18/J18*100</x:f>
        <x:v>44.332110646211063</x:v>
      </x:c>
      <x:c r="M18" s="205">
        <x:f>(I18/MAX($I$7:$I$29)*35)+(L18/MAX($L$7:$L$29)*35)+(F18/MAX($F$7:$F$29)*30)</x:f>
        <x:v>59.000603625723045</x:v>
      </x:c>
      <x:c r="N18" s="206"/>
    </x:row>
    <x:row r="19" spans="2:14" ht="19.5" customHeight="1">
      <x:c r="B19" s="197">
        <x:v>13</x:v>
      </x:c>
      <x:c r="C19" s="198" t="s">
        <x:v>28</x:v>
      </x:c>
      <x:c r="D19" s="199">
        <x:v>89132.110000000001</x:v>
      </x:c>
      <x:c r="E19" s="200">
        <x:v>78251.721000000005</x:v>
      </x:c>
      <x:c r="F19" s="201">
        <x:f>E19/D19*100</x:f>
        <x:v>87.792963725418375</x:v>
      </x:c>
      <x:c r="G19" s="202">
        <x:v>226783</x:v>
      </x:c>
      <x:c r="H19" s="200">
        <x:v>78251.721000000005</x:v>
      </x:c>
      <x:c r="I19" s="203">
        <x:f>H19/G19*100</x:f>
        <x:v>34.505108848546854</x:v>
      </x:c>
      <x:c r="J19" s="202">
        <x:v>19712</x:v>
      </x:c>
      <x:c r="K19" s="199">
        <x:v>4615.1019999999999</x:v>
      </x:c>
      <x:c r="L19" s="204">
        <x:f>K19/J19*100</x:f>
        <x:v>23.412652191558443</x:v>
      </x:c>
      <x:c r="M19" s="205">
        <x:f>(I19/MAX($I$7:$I$29)*35)+(L19/MAX($L$7:$L$29)*35)+(F19/MAX($F$7:$F$29)*30)</x:f>
        <x:v>56.095484121676662</x:v>
      </x:c>
      <x:c r="N19" s="206"/>
    </x:row>
    <x:row r="20" spans="2:14" ht="19.5" customHeight="1">
      <x:c r="B20" s="197">
        <x:v>14</x:v>
      </x:c>
      <x:c r="C20" s="198" t="s">
        <x:v>44</x:v>
      </x:c>
      <x:c r="D20" s="199">
        <x:v>95065.331000000006</x:v>
      </x:c>
      <x:c r="E20" s="200">
        <x:v>70610.452000000005</x:v>
      </x:c>
      <x:c r="F20" s="201">
        <x:f>E20/D20*100</x:f>
        <x:v>74.275712562343045</x:v>
      </x:c>
      <x:c r="G20" s="202">
        <x:v>208892</x:v>
      </x:c>
      <x:c r="H20" s="200">
        <x:v>70610.452000000005</x:v>
      </x:c>
      <x:c r="I20" s="203">
        <x:f>H20/G20*100</x:f>
        <x:v>33.802372517856121</x:v>
      </x:c>
      <x:c r="J20" s="202">
        <x:v>18783</x:v>
      </x:c>
      <x:c r="K20" s="199">
        <x:v>6706.7430000000004</x:v>
      </x:c>
      <x:c r="L20" s="204">
        <x:f>K20/J20*100</x:f>
        <x:v>35.70645264334771</x:v>
      </x:c>
      <x:c r="M20" s="205">
        <x:f>(I20/MAX($I$7:$I$29)*35)+(L20/MAX($L$7:$L$29)*35)+(F20/MAX($F$7:$F$29)*30)</x:f>
        <x:v>55.744869744657152</x:v>
      </x:c>
      <x:c r="N20" s="206"/>
    </x:row>
    <x:row r="21" spans="2:14" ht="19.5" customHeight="1">
      <x:c r="B21" s="197">
        <x:v>15</x:v>
      </x:c>
      <x:c r="C21" s="198" t="s">
        <x:v>29</x:v>
      </x:c>
      <x:c r="D21" s="199">
        <x:v>115603.00900000001</x:v>
      </x:c>
      <x:c r="E21" s="200">
        <x:v>101598.198</x:v>
      </x:c>
      <x:c r="F21" s="201">
        <x:f>E21/D21*100</x:f>
        <x:v>87.885426926906376</x:v>
      </x:c>
      <x:c r="G21" s="202">
        <x:v>280520</x:v>
      </x:c>
      <x:c r="H21" s="200">
        <x:v>101598.198</x:v>
      </x:c>
      <x:c r="I21" s="203">
        <x:f>H21/G21*100</x:f>
        <x:v>36.2178090688721</x:v>
      </x:c>
      <x:c r="J21" s="202">
        <x:v>49520</x:v>
      </x:c>
      <x:c r="K21" s="199">
        <x:v>9274.2209999999995</x:v>
      </x:c>
      <x:c r="L21" s="204">
        <x:f>K21/J21*100</x:f>
        <x:v>18.728233037156702</x:v>
      </x:c>
      <x:c r="M21" s="205">
        <x:f>(I21/MAX($I$7:$I$29)*35)+(L21/MAX($L$7:$L$29)*35)+(F21/MAX($F$7:$F$29)*30)</x:f>
        <x:v>55.741103636782178</x:v>
      </x:c>
      <x:c r="N21" s="206"/>
    </x:row>
    <x:row r="22" spans="2:14" ht="19.5" customHeight="1">
      <x:c r="B22" s="197">
        <x:v>16</x:v>
      </x:c>
      <x:c r="C22" s="198" t="s">
        <x:v>26</x:v>
      </x:c>
      <x:c r="D22" s="199">
        <x:v>162316.12599999999</x:v>
      </x:c>
      <x:c r="E22" s="200">
        <x:v>102487.319</x:v>
      </x:c>
      <x:c r="F22" s="201">
        <x:f>E22/D22*100</x:f>
        <x:v>63.140564973809198</x:v>
      </x:c>
      <x:c r="G22" s="202">
        <x:v>294905</x:v>
      </x:c>
      <x:c r="H22" s="200">
        <x:v>102487.319</x:v>
      </x:c>
      <x:c r="I22" s="203">
        <x:f>H22/G22*100</x:f>
        <x:v>34.752655600956238</x:v>
      </x:c>
      <x:c r="J22" s="202">
        <x:v>44904</x:v>
      </x:c>
      <x:c r="K22" s="199">
        <x:v>19411.204000000002</x:v>
      </x:c>
      <x:c r="L22" s="204">
        <x:f>K22/J22*100</x:f>
        <x:v>43.228229110992345</x:v>
      </x:c>
      <x:c r="M22" s="205">
        <x:f>(I22/MAX($I$7:$I$29)*35)+(L22/MAX($L$7:$L$29)*35)+(F22/MAX($F$7:$F$29)*30)</x:f>
        <x:v>55.630952915740778</x:v>
      </x:c>
      <x:c r="N22" s="206"/>
    </x:row>
    <x:row r="23" spans="2:14" ht="19.5" customHeight="1">
      <x:c r="B23" s="197">
        <x:v>17</x:v>
      </x:c>
      <x:c r="C23" s="198" t="s">
        <x:v>30</x:v>
      </x:c>
      <x:c r="D23" s="199">
        <x:v>212620.54800000001</x:v>
      </x:c>
      <x:c r="E23" s="200">
        <x:v>134163.11499999999</x:v>
      </x:c>
      <x:c r="F23" s="201">
        <x:f>E23/D23*100</x:f>
        <x:v>63.099787984743593</x:v>
      </x:c>
      <x:c r="G23" s="202">
        <x:v>392928</x:v>
      </x:c>
      <x:c r="H23" s="200">
        <x:v>134163.11499999999</x:v>
      </x:c>
      <x:c r="I23" s="203">
        <x:f>H23/G23*100</x:f>
        <x:v>34.144452673263295</x:v>
      </x:c>
      <x:c r="J23" s="202">
        <x:v>54269</x:v>
      </x:c>
      <x:c r="K23" s="199">
        <x:v>22190.202000000001</x:v>
      </x:c>
      <x:c r="L23" s="204">
        <x:f>K23/J23*100</x:f>
        <x:v>40.8892774880687</x:v>
      </x:c>
      <x:c r="M23" s="205">
        <x:f>(I23/MAX($I$7:$I$29)*35)+(L23/MAX($L$7:$L$29)*35)+(F23/MAX($F$7:$F$29)*30)</x:f>
        <x:v>54.447117183785977</x:v>
      </x:c>
      <x:c r="N23" s="206"/>
    </x:row>
    <x:row r="24" spans="2:14" ht="19.5" customHeight="1">
      <x:c r="B24" s="197">
        <x:v>18</x:v>
      </x:c>
      <x:c r="C24" s="198" t="s">
        <x:v>17</x:v>
      </x:c>
      <x:c r="D24" s="199">
        <x:v>99214.509000000005</x:v>
      </x:c>
      <x:c r="E24" s="200">
        <x:v>66437.835999999996</x:v>
      </x:c>
      <x:c r="F24" s="201">
        <x:f>E24/D24*100</x:f>
        <x:v>66.963830864697414</x:v>
      </x:c>
      <x:c r="G24" s="202">
        <x:v>190153</x:v>
      </x:c>
      <x:c r="H24" s="200">
        <x:v>66437.835999999996</x:v>
      </x:c>
      <x:c r="I24" s="203">
        <x:f>H24/G24*100</x:f>
        <x:v>34.939146897498333</x:v>
      </x:c>
      <x:c r="J24" s="202">
        <x:v>18123</x:v>
      </x:c>
      <x:c r="K24" s="199">
        <x:v>6411.8980000000001</x:v>
      </x:c>
      <x:c r="L24" s="204">
        <x:f>K24/J24*100</x:f>
        <x:v>35.379892953705237</x:v>
      </x:c>
      <x:c r="M24" s="205">
        <x:f>(I24/MAX($I$7:$I$29)*35)+(L24/MAX($L$7:$L$29)*35)+(F24/MAX($F$7:$F$29)*30)</x:f>
        <x:v>54.294071613985736</x:v>
      </x:c>
      <x:c r="N24" s="206"/>
    </x:row>
    <x:row r="25" spans="2:14" ht="19.5" customHeight="1">
      <x:c r="B25" s="197">
        <x:v>19</x:v>
      </x:c>
      <x:c r="C25" s="198" t="s">
        <x:v>31</x:v>
      </x:c>
      <x:c r="D25" s="199">
        <x:v>194487.21299999999</x:v>
      </x:c>
      <x:c r="E25" s="200">
        <x:v>134339.587</x:v>
      </x:c>
      <x:c r="F25" s="201">
        <x:f>E25/D25*100</x:f>
        <x:v>69.073737510959148</x:v>
      </x:c>
      <x:c r="G25" s="202">
        <x:v>469095</x:v>
      </x:c>
      <x:c r="H25" s="200">
        <x:v>134339.587</x:v>
      </x:c>
      <x:c r="I25" s="203">
        <x:f>H25/G25*100</x:f>
        <x:v>28.638034300088467</x:v>
      </x:c>
      <x:c r="J25" s="202">
        <x:v>42374</x:v>
      </x:c>
      <x:c r="K25" s="199">
        <x:v>19394.216</x:v>
      </x:c>
      <x:c r="L25" s="204">
        <x:f>K25/J25*100</x:f>
        <x:v>45.769141454665593</x:v>
      </x:c>
      <x:c r="M25" s="205">
        <x:f>(I25/MAX($I$7:$I$29)*35)+(L25/MAX($L$7:$L$29)*35)+(F25/MAX($F$7:$F$29)*30)</x:f>
        <x:v>54.067926800851417</x:v>
      </x:c>
      <x:c r="N25" s="206"/>
    </x:row>
    <x:row r="26" spans="2:14" ht="19.5" customHeight="1">
      <x:c r="B26" s="197">
        <x:v>20</x:v>
      </x:c>
      <x:c r="C26" s="198" t="s">
        <x:v>23</x:v>
      </x:c>
      <x:c r="D26" s="199">
        <x:v>76262.729000000007</x:v>
      </x:c>
      <x:c r="E26" s="200">
        <x:v>57084.906999999999</x:v>
      </x:c>
      <x:c r="F26" s="201">
        <x:f>E26/D26*100</x:f>
        <x:v>74.852956022593943</x:v>
      </x:c>
      <x:c r="G26" s="202">
        <x:v>164874</x:v>
      </x:c>
      <x:c r="H26" s="200">
        <x:v>57084.906999999999</x:v>
      </x:c>
      <x:c r="I26" s="203">
        <x:f>H26/G26*100</x:f>
        <x:v>34.623352984703473</x:v>
      </x:c>
      <x:c r="J26" s="202">
        <x:v>21775</x:v>
      </x:c>
      <x:c r="K26" s="199">
        <x:v>5434.8509999999997</x:v>
      </x:c>
      <x:c r="L26" s="204">
        <x:f>K26/J26*100</x:f>
        <x:v>24.959132032146954</x:v>
      </x:c>
      <x:c r="M26" s="205">
        <x:f>(I26/MAX($I$7:$I$29)*35)+(L26/MAX($L$7:$L$29)*35)+(F26/MAX($F$7:$F$29)*30)</x:f>
        <x:v>52.951442012224618</x:v>
      </x:c>
      <x:c r="N26" s="206"/>
    </x:row>
    <x:row r="27" spans="2:14" ht="19.5" customHeight="1">
      <x:c r="B27" s="197">
        <x:v>21</x:v>
      </x:c>
      <x:c r="C27" s="198" t="s">
        <x:v>46</x:v>
      </x:c>
      <x:c r="D27" s="199">
        <x:v>154124.85800000001</x:v>
      </x:c>
      <x:c r="E27" s="200">
        <x:v>108050.845</x:v>
      </x:c>
      <x:c r="F27" s="201">
        <x:f>E27/D27*100</x:f>
        <x:v>70.106046748150121</x:v>
      </x:c>
      <x:c r="G27" s="202">
        <x:v>342164</x:v>
      </x:c>
      <x:c r="H27" s="200">
        <x:v>108050.845</x:v>
      </x:c>
      <x:c r="I27" s="203">
        <x:f>H27/G27*100</x:f>
        <x:v>31.578671338890125</x:v>
      </x:c>
      <x:c r="J27" s="202">
        <x:v>30561</x:v>
      </x:c>
      <x:c r="K27" s="199">
        <x:v>10812.284</x:v>
      </x:c>
      <x:c r="L27" s="204">
        <x:f>K27/J27*100</x:f>
        <x:v>35.379352769870096</x:v>
      </x:c>
      <x:c r="M27" s="205">
        <x:f>(I27/MAX($I$7:$I$29)*35)+(L27/MAX($L$7:$L$29)*35)+(F27/MAX($F$7:$F$29)*30)</x:f>
        <x:v>52.944588230304447</x:v>
      </x:c>
      <x:c r="N27" s="206"/>
    </x:row>
    <x:row r="28" spans="2:14" ht="17.800000000000001">
      <x:c r="B28" s="197">
        <x:v>22</x:v>
      </x:c>
      <x:c r="C28" s="198" t="s">
        <x:v>32</x:v>
      </x:c>
      <x:c r="D28" s="199">
        <x:v>171392.29500000001</x:v>
      </x:c>
      <x:c r="E28" s="200">
        <x:v>122452.592</x:v>
      </x:c>
      <x:c r="F28" s="201">
        <x:f>E28/D28*100</x:f>
        <x:v>71.445797490488118</x:v>
      </x:c>
      <x:c r="G28" s="202">
        <x:v>393556</x:v>
      </x:c>
      <x:c r="H28" s="200">
        <x:v>122452.592</x:v>
      </x:c>
      <x:c r="I28" s="203">
        <x:f>H28/G28*100</x:f>
        <x:v>31.114401000111801</x:v>
      </x:c>
      <x:c r="J28" s="202">
        <x:v>37949</x:v>
      </x:c>
      <x:c r="K28" s="199">
        <x:v>10349.993</x:v>
      </x:c>
      <x:c r="L28" s="204">
        <x:f>K28/J28*100</x:f>
        <x:v>27.273427494795648</x:v>
      </x:c>
      <x:c r="M28" s="205">
        <x:f>(I28/MAX($I$7:$I$29)*35)+(L28/MAX($L$7:$L$29)*35)+(F28/MAX($F$7:$F$29)*30)</x:f>
        <x:v>50.371338966562021</x:v>
      </x:c>
      <x:c r="N28" s="206"/>
    </x:row>
    <x:row r="29" spans="2:14" ht="19.5" customHeight="1">
      <x:c r="B29" s="197">
        <x:v>23</x:v>
      </x:c>
      <x:c r="C29" s="198" t="s">
        <x:v>24</x:v>
      </x:c>
      <x:c r="D29" s="199">
        <x:v>114871.993</x:v>
      </x:c>
      <x:c r="E29" s="200">
        <x:v>62360.735000000001</x:v>
      </x:c>
      <x:c r="F29" s="201">
        <x:f>E29/D29*100</x:f>
        <x:v>54.287153353385278</x:v>
      </x:c>
      <x:c r="G29" s="202">
        <x:v>245660</x:v>
      </x:c>
      <x:c r="H29" s="200">
        <x:v>62360.735000000001</x:v>
      </x:c>
      <x:c r="I29" s="203">
        <x:f>H29/G29*100</x:f>
        <x:v>25.384977204266058</x:v>
      </x:c>
      <x:c r="J29" s="202">
        <x:v>24049</x:v>
      </x:c>
      <x:c r="K29" s="199">
        <x:v>6121.3580000000002</x:v>
      </x:c>
      <x:c r="L29" s="204">
        <x:f>K29/J29*100</x:f>
        <x:v>25.453690382136472</x:v>
      </x:c>
      <x:c r="M29" s="205">
        <x:f>(I29/MAX($I$7:$I$29)*35)+(L29/MAX($L$7:$L$29)*35)+(F29/MAX($F$7:$F$29)*30)</x:f>
        <x:v>40.988690163670185</x:v>
      </x:c>
      <x:c r="N29" s="206"/>
    </x:row>
  </x:sheetData>
  <x:mergeCells count="8">
    <x:mergeCell ref="B6:C6"/>
    <x:mergeCell ref="B1:N1"/>
    <x:mergeCell ref="B4:B5"/>
    <x:mergeCell ref="C4:C5"/>
    <x:mergeCell ref="D4:F4"/>
    <x:mergeCell ref="G4:I4"/>
    <x:mergeCell ref="J4:L4"/>
    <x:mergeCell ref="N4:N5"/>
  </x:mergeCells>
  <x:conditionalFormatting sqref="C7:C29">
    <x:cfRule type="cellIs" dxfId="18" priority="1" operator="lessThanOrEqual">
      <x:formula>0.15</x:formula>
    </x:cfRule>
  </x:conditionalFormatting>
  <x:printOptions horizontalCentered="1" verticalCentered="0" headings="0" gridLines="0" gridLinesSet="1"/>
  <x:pageMargins left="0.19666667282581329" right="0.11777777969837189" top="0.59041666984558105" bottom="0.39347222447395325" header="0.19666667282581329" footer="0.19666667282581329"/>
  <x:pageSetup paperSize="9" scale="88" firstPageNumber="1" fitToWidth="1" fitToHeight="1" orientation="landscape" usePrinterDefaults="1" blackAndWhite="0" draft="0" useFirstPageNumber="0" horizontalDpi="600" verticalDpi="600" copie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통상</vt:lpstr>
      <vt:lpstr>소포</vt:lpstr>
      <vt:lpstr>국제</vt:lpstr>
      <vt:lpstr>예금</vt:lpstr>
      <vt:lpstr>보험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15</cp:revision>
  <cp:lastPrinted>2018-03-07T04:40:15.599</cp:lastPrinted>
  <dcterms:created xsi:type="dcterms:W3CDTF">2018-03-07T02:26:03.000</dcterms:created>
  <dcterms:modified xsi:type="dcterms:W3CDTF">2018-03-07T04:40:20.942</dcterms:modified>
</cp:coreProperties>
</file>