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통상" sheetId="1" r:id="rId4"/>
    <x:sheet name="소포" sheetId="2" r:id="rId5"/>
    <x:sheet name="국제" sheetId="3" r:id="rId6"/>
    <x:sheet name="예금" sheetId="4" r:id="rId7"/>
    <x:sheet name="보험" sheetId="5" r:id="rId8"/>
  </x:sheets>
  <x:externalReferences>
    <x:externalReference r:id="rId9"/>
    <x:externalReference r:id="rId10"/>
    <x:externalReference r:id="rId11"/>
  </x:externalReferences>
  <x:definedNames>
    <x:definedName name="_xlnm._FilterDatabase" localSheetId="2" hidden="1">국제!$A$4:$J$4</x:definedName>
    <x:definedName name="_xlnm.Print_Area" localSheetId="2">'[1]국제영업과12월이달의우수국'!$A$1:$H$30</x:definedName>
    <x:definedName name="_xlnm._FilterDatabase" localSheetId="3" hidden="1">'[2]예금'!$A$3:$G$3</x:definedName>
    <x:definedName name="_xlnm._FilterDatabase" localSheetId="4" hidden="1">보험!$C$5:$F$25</x:definedName>
    <x:definedName name="_xlnm.Print_Area" localSheetId="4">'[3]보험'!$B$1:$F$28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<x:sst xmlns:r="http://schemas.openxmlformats.org/officeDocument/2006/relationships" xmlns:c="http://schemas.openxmlformats.org/drawingml/2006/chart" xmlns:x="http://schemas.openxmlformats.org/spreadsheetml/2006/main" count="251" uniqueCount="105">
  <x:si>
    <x:t>국제우편 매출액 실적(2017. 12. 31.현재)_감액후</x:t>
  </x:si>
  <x:si>
    <x:t>국제우편물류센터</x:t>
  </x:si>
  <x:si>
    <x:t>요구불(60점)</x:t>
  </x:si>
  <x:si>
    <x:t>(단위:천원,건,%)</x:t>
  </x:si>
  <x:si>
    <x:t>순위
(달성률)</x:t>
  </x:si>
  <x:si>
    <x:t>수신고(20점)</x:t>
  </x:si>
  <x:si>
    <x:t>EMS(당월재게)</x:t>
  </x:si>
  <x:si>
    <x:t>2017.12월</x:t>
  </x:si>
  <x:si>
    <x:t>계약택배 매출액</x:t>
  </x:si>
  <x:si>
    <x:t>서울구로와 통합 관리</x:t>
  </x:si>
  <x:si>
    <x:t>(단위 : 통, %)</x:t>
  </x:si>
  <x:si>
    <x:t>2017.11월</x:t>
  </x:si>
  <x:si>
    <x:t>동대문</x:t>
  </x:si>
  <x:si>
    <x:t>구 분</x:t>
  </x:si>
  <x:si>
    <x:t>(단위 : 백만 원, %)</x:t>
  </x:si>
  <x:si>
    <x:t>기업반품
익일회수율(40%)</x:t>
  </x:si>
  <x:si>
    <x:t>소상공인 신규(10점)</x:t>
  </x:si>
  <x:si>
    <x:t>(단위: 백만원, %)</x:t>
  </x:si>
  <x:si>
    <x:t>비대면 스마트(10점)</x:t>
  </x:si>
  <x:si>
    <x:t>당월</x:t>
  </x:si>
  <x:si>
    <x:t>누계</x:t>
  </x:si>
  <x:si>
    <x:t>연간</x:t>
  </x:si>
  <x:si>
    <x:t>성장율</x:t>
  </x:si>
  <x:si>
    <x:t>매출액</x:t>
  </x:si>
  <x:si>
    <x:t>목표</x:t>
  </x:si>
  <x:si>
    <x:t>증감률</x:t>
  </x:si>
  <x:si>
    <x:t>일평균</x:t>
  </x:si>
  <x:si>
    <x:t>월목표</x:t>
  </x:si>
  <x:si>
    <x:t>실적</x:t>
  </x:si>
  <x:si>
    <x:t>개별(반품) 픽업 물량(60%)</x:t>
  </x:si>
  <x:si>
    <x:t>12월 환산초회보험료(100%)</x:t>
  </x:si>
  <x:si>
    <x:t>창구등기소포 물량</x:t>
  </x:si>
  <x:si>
    <x:t>(단위 : 통, 원)</x:t>
  </x:si>
  <x:si>
    <x:t>달성률</x:t>
  </x:si>
  <x:si>
    <x:t>점 수</x:t>
  </x:si>
  <x:si>
    <x:t>우체국</x:t>
  </x:si>
  <x:si>
    <x:t>계</x:t>
  </x:si>
  <x:si>
    <x:t>구분</x:t>
  </x:si>
  <x:si>
    <x:t>순 위</x:t>
  </x:si>
  <x:si>
    <x:t>광화문</x:t>
  </x:si>
  <x:si>
    <x:t>여의도</x:t>
  </x:si>
  <x:si>
    <x:t>합계</x:t>
  </x:si>
  <x:si>
    <x:t>순위</x:t>
  </x:si>
  <x:si>
    <x:t>국명</x:t>
  </x:si>
  <x:si>
    <x:t>서대문</x:t>
  </x:si>
  <x:si>
    <x:t>2017. 12월 보험분야 우수국 선정내역</x:t>
  </x:si>
  <x:si>
    <x:t>2017. 12월 예금분야 우수국 선정내역</x:t>
  </x:si>
  <x:si>
    <x:t>2017. 12월 통상분야 우수국 선정내역</x:t>
  </x:si>
  <x:si>
    <x:t>2017. 12월 국제우편 우수국 선정내역</x:t>
  </x:si>
  <x:si>
    <x:t>2017. 12월 소포분야 우수국 선정내역</x:t>
  </x:si>
  <x:si>
    <x:t>※ 근무일수 : 2017년(245), 2016년(246)</x:t>
  </x:si>
  <x:si>
    <x:t>※ 2016년 물품지원실 창구등기 실적 이관(서울양천 -&gt; 동서울집)</x:t>
  </x:si>
  <x:si>
    <x:t>서울도봉</x:t>
  </x:si>
  <x:si>
    <x:t>서울광진</x:t>
  </x:si>
  <x:si>
    <x:t>서울서초</x:t>
  </x:si>
  <x:si>
    <x:t>서울강남</x:t>
  </x:si>
  <x:si>
    <x:t>서울성북</x:t>
  </x:si>
  <x:si>
    <x:t>서울마포</x:t>
  </x:si>
  <x:si>
    <x:t>서울송파</x:t>
  </x:si>
  <x:si>
    <x:t>서울강동</x:t>
  </x:si>
  <x:si>
    <x:t>서울양천</x:t>
  </x:si>
  <x:si>
    <x:t>서울중랑</x:t>
  </x:si>
  <x:si>
    <x:t>서울구로</x:t>
  </x:si>
  <x:si>
    <x:t>서울은평</x:t>
  </x:si>
  <x:si>
    <x:t>서울용산</x:t>
  </x:si>
  <x:si>
    <x:t>서울강서</x:t>
  </x:si>
  <x:si>
    <x:t>서울금천</x:t>
  </x:si>
  <x:si>
    <x:t>서울노원</x:t>
  </x:si>
  <x:si>
    <x:t>서울관악</x:t>
  </x:si>
  <x:si>
    <x:t>서울중앙</x:t>
  </x:si>
  <x:si>
    <x:t>누계증감률</x:t>
  </x:si>
  <x:si>
    <x:t>서울동작</x:t>
  </x:si>
  <x:si>
    <x:t>서울중랑우체국</x:t>
  </x:si>
  <x:si>
    <x:t>자청보류</x:t>
  </x:si>
  <x:si>
    <x:t>2017년</x:t>
  </x:si>
  <x:si>
    <x:t>합    계</x:t>
  </x:si>
  <x:si>
    <x:t>서울강남우체국</x:t>
  </x:si>
  <x:si>
    <x:t>서울성북우체국</x:t>
  </x:si>
  <x:si>
    <x:t>2016년</x:t>
  </x:si>
  <x:si>
    <x:t>준등기우편</x:t>
  </x:si>
  <x:si>
    <x:t>서울송파우체국</x:t>
  </x:si>
  <x:si>
    <x:t>종합
점수</x:t>
  </x:si>
  <x:si>
    <x:t>무집배국</x:t>
  </x:si>
  <x:si>
    <x:t>서대문우체국</x:t>
  </x:si>
  <x:si>
    <x:t>서울용산우체국</x:t>
  </x:si>
  <x:si>
    <x:t>광화문우체국</x:t>
  </x:si>
  <x:si>
    <x:t>서울중앙우체국</x:t>
  </x:si>
  <x:si>
    <x:t>서울노원우체국</x:t>
  </x:si>
  <x:si>
    <x:t>서울금천우체국</x:t>
  </x:si>
  <x:si>
    <x:t>구    분</x:t>
  </x:si>
  <x:si>
    <x:t>여의도우체국</x:t>
  </x:si>
  <x:si>
    <x:t>서울동작우체국</x:t>
  </x:si>
  <x:si>
    <x:t>서울은평우체국</x:t>
  </x:si>
  <x:si>
    <x:t>서울광진우체국</x:t>
  </x:si>
  <x:si>
    <x:t>서울구로우체국</x:t>
  </x:si>
  <x:si>
    <x:t>동대문우체국</x:t>
  </x:si>
  <x:si>
    <x:t>서울서초우체국</x:t>
  </x:si>
  <x:si>
    <x:t>서울관악우체국</x:t>
  </x:si>
  <x:si>
    <x:t>서울마포우체국</x:t>
  </x:si>
  <x:si>
    <x:t>생활정보우편</x:t>
  </x:si>
  <x:si>
    <x:t>서울강서우체국</x:t>
  </x:si>
  <x:si>
    <x:t>서울도봉우체국</x:t>
  </x:si>
  <x:si>
    <x:t>서울강동우체국</x:t>
  </x:si>
  <x:si>
    <x:t>서울양천우체국</x:t>
  </x:si>
  <x:si>
    <x:t>접수물량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</x:si>
</x:sst>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5">
    <x:numFmt numFmtId="164" formatCode="#,##0.0_ "/>
    <x:numFmt numFmtId="165" formatCode="#,##0_ "/>
    <x:numFmt numFmtId="166" formatCode="_-* #,##0.0_-;\-* #,##0.0_-;_-* &quot;-&quot;_-;_-@_-"/>
    <x:numFmt numFmtId="167" formatCode="0.0_ "/>
    <x:numFmt numFmtId="168" formatCode="#,##0.00_ "/>
    <x:numFmt numFmtId="169" formatCode="_-* #,##0.00_-;\-* #,##0.00_-;_-* &quot;-&quot;_-;_-@_-"/>
    <x:numFmt numFmtId="170" formatCode="0.00_ "/>
    <x:numFmt numFmtId="171" formatCode="#,###,"/>
    <x:numFmt numFmtId="172" formatCode="0.0_);[Red]\(0.0\)"/>
    <x:numFmt numFmtId="173" formatCode="#,###,,"/>
    <x:numFmt numFmtId="174" formatCode="0.0_ ;[Red]\-0.0\ "/>
    <x:numFmt numFmtId="175" formatCode="0_);[Red]\(0\)"/>
    <x:numFmt numFmtId="176" formatCode="0.0%"/>
    <x:numFmt numFmtId="177" formatCode="#,###,,\ "/>
    <x:numFmt numFmtId="178" formatCode="0_ "/>
  </x:numFmts>
  <x:fonts count="3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Tahoma"/>
      <x:sz val="10"/>
      <x:color rgb="ff000000"/>
    </x:font>
    <x:font>
      <x:name val="바탕"/>
      <x:sz val="10"/>
      <x:color rgb="ff000000"/>
    </x:font>
    <x:font>
      <x:name val="맑은 고딕"/>
      <x:sz val="9"/>
      <x:color rgb="ff000000"/>
    </x:font>
    <x:font>
      <x:name val="맑은 고딕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c0c0c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c0c0c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c0c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c0c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40404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40404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</x:fonts>
  <x:fills count="14">
    <x:fill>
      <x:patternFill patternType="none"/>
    </x:fill>
    <x:fill>
      <x:patternFill patternType="gray125"/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00336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d8ffd8"/>
        <x:bgColor indexed="64"/>
      </x:patternFill>
    </x:fill>
  </x:fills>
  <x:borders count="5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rgb="ff333333"/>
      </x:right>
      <x:top style="hair">
        <x:color rgb="ff333333"/>
      </x:top>
      <x:bottom style="hair">
        <x:color rgb="ff333333"/>
      </x:bottom>
    </x:border>
    <x:border>
      <x:left style="hair">
        <x:color rgb="ff333333"/>
      </x:left>
      <x:right style="hair">
        <x:color rgb="ff333333"/>
      </x:right>
      <x:top style="hair">
        <x:color rgb="ff333333"/>
      </x:top>
      <x:bottom style="hair">
        <x:color rgb="ff333333"/>
      </x:bottom>
    </x:border>
    <x:border>
      <x:left style="medium">
        <x:color rgb="ffff0000"/>
      </x:left>
      <x:right style="medium">
        <x:color rgb="ffff0000"/>
      </x:right>
      <x:top style="hair">
        <x:color indexed="64"/>
      </x:top>
      <x:bottom style="hair">
        <x:color indexed="64"/>
      </x:bottom>
    </x:border>
    <x:border>
      <x:left style="medium">
        <x:color rgb="ffff0000"/>
      </x:left>
      <x:right style="hair">
        <x:color indexed="64"/>
      </x:right>
      <x:top style="hair">
        <x:color rgb="ff333333"/>
      </x:top>
      <x:bottom style="hair">
        <x:color rgb="ff333333"/>
      </x:bottom>
    </x:border>
    <x:border>
      <x:left>
        <x:color indexed="64"/>
      </x:left>
      <x:right style="medium">
        <x:color indexed="64"/>
      </x:right>
      <x:top style="hair">
        <x:color rgb="ff333333"/>
      </x:top>
      <x:bottom style="hair">
        <x:color rgb="ff333333"/>
      </x:bottom>
    </x:border>
    <x:border>
      <x:left style="medium">
        <x:color indexed="64"/>
      </x:left>
      <x:right>
        <x:color indexed="64"/>
      </x:right>
      <x:top style="hair">
        <x:color rgb="ff333333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hair">
        <x:color rgb="ff333333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rgb="ffff0000"/>
      </x:left>
      <x:right style="medium">
        <x:color rgb="ffff0000"/>
      </x:right>
      <x:top style="hair">
        <x:color indexed="64"/>
      </x:top>
      <x:bottom style="medium">
        <x:color indexed="64"/>
      </x:bottom>
    </x:border>
    <x:border>
      <x:left style="medium">
        <x:color rgb="ffff0000"/>
      </x:left>
      <x:right style="hair">
        <x:color indexed="64"/>
      </x:right>
      <x:top style="hair">
        <x:color rgb="ff333333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rgb="ffff0000"/>
      </x:left>
      <x:right style="medium">
        <x:color rgb="ffff0000"/>
      </x:right>
      <x:top>
        <x:color indexed="64"/>
      </x:top>
      <x:bottom style="medium">
        <x:color indexed="64"/>
      </x:bottom>
    </x:border>
    <x:border>
      <x:left style="medium">
        <x:color rgb="ffff0000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hair">
        <x:color rgb="ff333333"/>
      </x:left>
      <x:right>
        <x:color indexed="64"/>
      </x:right>
      <x:top style="medium">
        <x:color indexed="64"/>
      </x:top>
      <x:bottom style="hair">
        <x:color rgb="ff333333"/>
      </x:bottom>
    </x:border>
    <x:border>
      <x:left>
        <x:color indexed="64"/>
      </x:left>
      <x:right style="hair">
        <x:color rgb="ff333333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hair">
        <x:color rgb="ff333333"/>
      </x:bottom>
    </x:border>
    <x:border>
      <x:left style="medium">
        <x:color rgb="ffff0000"/>
      </x:left>
      <x:right style="medium">
        <x:color rgb="ffff0000"/>
      </x:right>
      <x:top style="medium">
        <x:color rgb="ffff0000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medium">
        <x:color indexed="64"/>
      </x:left>
      <x:right style="hair">
        <x:color rgb="ff333333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hair">
        <x:color rgb="ff333333"/>
      </x:right>
      <x:top>
        <x:color indexed="64"/>
      </x:top>
      <x:bottom style="hair">
        <x:color rgb="ff333333"/>
      </x:bottom>
    </x:border>
    <x:border>
      <x:left style="hair">
        <x:color rgb="ff333333"/>
      </x:left>
      <x:right style="hair">
        <x:color rgb="ff333333"/>
      </x:right>
      <x:top style="medium">
        <x:color indexed="64"/>
      </x:top>
      <x:bottom>
        <x:color indexed="64"/>
      </x:bottom>
    </x:border>
    <x:border>
      <x:left style="hair">
        <x:color rgb="ff333333"/>
      </x:left>
      <x:right style="hair">
        <x:color rgb="ff333333"/>
      </x:right>
      <x:top>
        <x:color indexed="64"/>
      </x:top>
      <x:bottom style="hair">
        <x:color rgb="ff333333"/>
      </x:bottom>
    </x:border>
    <x:border>
      <x:left>
        <x:color indexed="64"/>
      </x:left>
      <x:right style="hair">
        <x:color rgb="ff333333"/>
      </x:right>
      <x:top style="medium">
        <x:color indexed="64"/>
      </x:top>
      <x:bottom style="hair">
        <x:color rgb="ff333333"/>
      </x:bottom>
    </x:border>
    <x:border>
      <x:left>
        <x:color indexed="64"/>
      </x:left>
      <x:right style="hair">
        <x:color indexed="64"/>
      </x:right>
      <x:top style="medium">
        <x:color indexed="64"/>
      </x:top>
      <x:bottom>
        <x:color indexed="64"/>
      </x:bottom>
    </x:border>
    <x:border>
      <x:left style="medium">
        <x:color rgb="ffff0000"/>
      </x:left>
      <x:right style="hair">
        <x:color indexed="64"/>
      </x:right>
      <x:top>
        <x:color indexed="64"/>
      </x:top>
      <x:bottom style="hair">
        <x:color rgb="ff333333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 style="double">
        <x:color indexed="64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medium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>
        <x:color rgb="ff000000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9" fontId="6" fillId="0" borderId="0">
      <x:alignment horizontal="general" vertical="center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  <x:xf numFmtId="0" fontId="8" fillId="0" borderId="0">
      <x:alignment horizontal="general" vertical="bottom"/>
    </x:xf>
    <x:xf numFmtId="41" fontId="0" fillId="0" borderId="0">
      <x:alignment horizontal="general" vertical="center"/>
    </x:xf>
  </x:cellStyleXfs>
  <x:cellXfs count="258">
    <x:xf numFmtId="0" fontId="0" fillId="0" borderId="0" xfId="0" applyNumberFormat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x:xf numFmtId="164" fontId="9" fillId="0" borderId="1" xfId="0" applyNumberFormat="1" applyFont="1" applyBorder="1" applyAlignment="1">
      <x:alignment horizontal="general" vertical="center" shrinkToFit="1"/>
    </x:xf>
    <x:xf numFmtId="166" fontId="9" fillId="0" borderId="2" xfId="0" applyNumberFormat="1" applyFont="1" applyBorder="1" applyAlignment="1">
      <x:alignment horizontal="general" vertical="center" shrinkToFit="1"/>
    </x:xf>
    <x:xf numFmtId="164" fontId="9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10" fillId="2" borderId="1" xfId="0" applyNumberFormat="1" applyFont="1" applyFill="1" applyBorder="1">
      <x:alignment horizontal="general" vertical="center"/>
    </x:xf>
    <x:xf numFmtId="166" fontId="10" fillId="2" borderId="1" xfId="0" applyNumberFormat="1" applyFont="1" applyFill="1" applyBorder="1">
      <x:alignment horizontal="general" vertical="center"/>
    </x:xf>
    <x:xf numFmtId="167" fontId="10" fillId="2" borderId="1" xfId="0" applyNumberFormat="1" applyFont="1" applyFill="1" applyBorder="1">
      <x:alignment horizontal="general" vertical="center"/>
    </x:xf>
    <x:xf numFmtId="0" fontId="10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x:xf numFmtId="164" fontId="10" fillId="0" borderId="1" xfId="0" applyNumberFormat="1" applyFont="1" applyBorder="1" applyAlignment="1">
      <x:alignment horizontal="general" vertical="center" shrinkToFit="1"/>
    </x:xf>
    <x:xf numFmtId="0" fontId="10" fillId="0" borderId="1" xfId="0" applyNumberFormat="1" applyFont="1" applyBorder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41" fontId="10" fillId="0" borderId="0" xfId="0" applyNumberFormat="1" applyFont="1" applyFill="1" applyBorder="1">
      <x:alignment horizontal="general" vertical="center"/>
    </x:xf>
    <x:xf numFmtId="0" fontId="10" fillId="0" borderId="0" xfId="0" applyNumberFormat="1" applyFont="1" applyFill="1">
      <x:alignment horizontal="general" vertical="center"/>
    </x:xf>
    <x:xf numFmtId="0" fontId="10" fillId="0" borderId="0" xfId="0" applyNumberFormat="1" applyFont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41" fontId="9" fillId="0" borderId="1" xfId="1" applyNumberFormat="1" applyFont="1" applyBorder="1">
      <x:alignment horizontal="general" vertical="center"/>
    </x:xf>
    <x:xf numFmtId="41" fontId="9" fillId="0" borderId="1" xfId="1" applyNumberFormat="1" applyFont="1" applyFill="1" applyBorder="1" applyAlignment="1">
      <x:alignment horizontal="left" vertical="center"/>
    </x:xf>
    <x:xf numFmtId="41" fontId="10" fillId="2" borderId="1" xfId="1" applyNumberFormat="1" applyFont="1" applyFill="1" applyBorder="1">
      <x:alignment horizontal="general" vertical="center"/>
    </x:xf>
    <x:xf numFmtId="41" fontId="10" fillId="0" borderId="1" xfId="1" applyNumberFormat="1" applyFont="1" applyBorder="1">
      <x:alignment horizontal="general" vertical="center"/>
    </x:xf>
    <x:xf numFmtId="41" fontId="9" fillId="0" borderId="1" xfId="1" applyNumberFormat="1" applyFont="1" applyBorder="1" applyAlignment="1">
      <x:alignment horizontal="general" vertical="center" shrinkToFit="1"/>
    </x:xf>
    <x:xf numFmtId="41" fontId="9" fillId="0" borderId="2" xfId="1" applyNumberFormat="1" applyFont="1" applyBorder="1" applyAlignment="1">
      <x:alignment horizontal="general" vertical="center" shrinkToFit="1"/>
    </x:xf>
    <x:xf numFmtId="41" fontId="9" fillId="0" borderId="0" xfId="1" applyNumberFormat="1" applyFont="1" applyAlignment="1">
      <x:alignment horizontal="general" vertical="center" shrinkToFit="1"/>
    </x:xf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" xfId="0" applyNumberFormat="1" applyFont="1" applyBorder="1" applyAlignment="1">
          <x:alignment horizontal="center" vertical="center" shrinkToFit="1"/>
        </x:xf>
      </mc:Fallback>
    </mc:AlternateContent>
    <x:xf numFmtId="41" fontId="9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right" vertical="center"/>
        </x:xf>
      </mc:Fallback>
    </mc:AlternateContent>
    <x:xf numFmtId="168" fontId="9" fillId="0" borderId="1" xfId="0" applyNumberFormat="1" applyFont="1" applyBorder="1">
      <x:alignment horizontal="general" vertical="center"/>
    </x:xf>
    <x:xf numFmtId="169" fontId="9" fillId="0" borderId="1" xfId="1" applyNumberFormat="1" applyFont="1" applyBorder="1" applyAlignment="1">
      <x:alignment horizontal="general" vertical="center" shrinkToFit="1"/>
    </x:xf>
    <x:xf numFmtId="170" fontId="0" fillId="0" borderId="0" xfId="0" applyNumberFormat="1">
      <x:alignment horizontal="general" vertical="center"/>
    </x:xf>
    <x:xf numFmtId="41" fontId="9" fillId="0" borderId="1" xfId="1" applyNumberFormat="1" applyFont="1" applyFill="1" applyBorder="1">
      <x:alignment horizontal="general" vertical="center"/>
    </x:xf>
    <x:xf numFmtId="41" fontId="0" fillId="0" borderId="0" xfId="0" applyNumberFormat="1">
      <x:alignment horizontal="general" vertical="center"/>
    </x:xf>
    <x:xf numFmtId="0" fontId="12" fillId="0" borderId="0" xfId="0" applyNumberFormat="1" applyFont="1" applyFill="1" applyBorder="1" applyAlignment="1" applyProtection="1">
      <x:alignment horizontal="general" vertical="center"/>
    </x:xf>
    <x:xf numFmtId="0" fontId="13" fillId="0" borderId="0" xfId="0" applyNumberFormat="1" applyFont="1" applyFill="1" applyBorder="1" applyAlignment="1" applyProtection="1">
      <x:alignment horizontal="general" vertical="center"/>
    </x:xf>
    <x:xf numFmtId="0" fontId="13" fillId="3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171" fontId="6" fillId="0" borderId="0" xfId="0" applyNumberFormat="1" applyFont="1" applyFill="1" applyBorder="1" applyAlignment="1" applyProtection="1">
      <x:alignment horizontal="general" vertical="center"/>
    </x:xf>
    <x:xf numFmtId="172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2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2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5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6" fillId="4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6" fillId="4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6" fillId="4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6" fillId="4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6" fillId="4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6" fillId="4" borderId="7" xfId="0" applyNumberFormat="1" applyFont="1" applyFill="1" applyBorder="1" applyAlignment="1" applyProtection="1">
          <x:alignment horizontal="right" vertical="center"/>
        </x:xf>
      </mc:Fallback>
    </mc:AlternateContent>
    <x:xf numFmtId="173" fontId="16" fillId="4" borderId="8" xfId="0" applyNumberFormat="1" applyFont="1" applyFill="1" applyBorder="1" applyAlignment="1" applyProtection="1">
      <x:alignment horizontal="general" vertical="center"/>
    </x:xf>
    <x:xf numFmtId="175" fontId="1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3" fillId="0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3" fillId="0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3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3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3" fillId="0" borderId="7" xfId="0" applyNumberFormat="1" applyFont="1" applyFill="1" applyBorder="1" applyAlignment="1" applyProtection="1">
          <x:alignment horizontal="right" vertical="center"/>
        </x:xf>
      </mc:Fallback>
    </mc:AlternateContent>
    <x:xf numFmtId="173" fontId="13" fillId="0" borderId="8" xfId="0" applyNumberFormat="1" applyFont="1" applyFill="1" applyBorder="1" applyAlignment="1" applyProtection="1">
      <x:alignment horizontal="general" vertical="center"/>
    </x:xf>
    <x:xf numFmtId="176" fontId="13" fillId="0" borderId="0" xfId="15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3" fillId="3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3" fillId="3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3" fillId="3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3" fillId="3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3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3" fillId="3" borderId="7" xfId="0" applyNumberFormat="1" applyFont="1" applyFill="1" applyBorder="1" applyAlignment="1" applyProtection="1">
          <x:alignment horizontal="right" vertical="center"/>
        </x:xf>
      </mc:Fallback>
    </mc:AlternateContent>
    <x:xf numFmtId="173" fontId="13" fillId="3" borderId="8" xfId="0" applyNumberFormat="1" applyFont="1" applyFill="1" applyBorder="1" applyAlignment="1" applyProtection="1">
      <x:alignment horizontal="general" vertical="center"/>
    </x:xf>
    <x:xf numFmtId="175" fontId="17" fillId="3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5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3" fillId="5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3" fillId="5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3" fillId="5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3" fillId="5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3" fillId="5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3" fillId="5" borderId="7" xfId="0" applyNumberFormat="1" applyFont="1" applyFill="1" applyBorder="1" applyAlignment="1" applyProtection="1">
          <x:alignment horizontal="right" vertical="center"/>
        </x:xf>
      </mc:Fallback>
    </mc:AlternateContent>
    <x:xf numFmtId="173" fontId="13" fillId="5" borderId="8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10" xfId="0" applyNumberFormat="1" applyFont="1" applyFill="1" applyBorder="1" applyAlignment="1" applyProtection="1">
          <x:alignment horizontal="center" vertical="center"/>
        </x:xf>
      </mc:Fallback>
    </mc:AlternateContent>
    <x:xf numFmtId="173" fontId="18" fillId="6" borderId="11" xfId="0" applyNumberFormat="1" applyFont="1" applyFill="1" applyBorder="1" applyAlignment="1" applyProtection="1">
      <x:alignment horizontal="general" vertical="center"/>
    </x:xf>
    <x:xf numFmtId="177" fontId="18" fillId="6" borderId="11" xfId="0" applyNumberFormat="1" applyFont="1" applyFill="1" applyBorder="1" applyAlignment="1" applyProtection="1">
      <x:alignment horizontal="general" vertical="center"/>
    </x:xf>
    <x:xf numFmtId="172" fontId="18" fillId="6" borderId="12" xfId="0" applyNumberFormat="1" applyFont="1" applyFill="1" applyBorder="1" applyAlignment="1" applyProtection="1">
      <x:alignment horizontal="general" vertical="center"/>
    </x:xf>
    <x:xf numFmtId="174" fontId="18" fillId="6" borderId="13" xfId="0" applyNumberFormat="1" applyFont="1" applyFill="1" applyBorder="1" applyAlignment="1" applyProtection="1">
      <x:alignment horizontal="general" vertical="center"/>
    </x:xf>
    <x:xf numFmtId="173" fontId="18" fillId="6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7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7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0" fillId="7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0" fillId="7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0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0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20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20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0" fillId="7" borderId="1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0" fillId="7" borderId="1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20" fillId="7" borderId="1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20" fillId="7" borderId="17" xfId="0" applyNumberFormat="1" applyFont="1" applyFill="1" applyBorder="1" applyAlignment="1" applyProtection="1">
          <x:alignment horizontal="right" vertical="center"/>
        </x:xf>
      </mc:Fallback>
    </mc:AlternateContent>
    <x:xf numFmtId="173" fontId="20" fillId="7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8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8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2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2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8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8" borderId="1" xfId="0" applyFont="1" applyFill="1" applyBorder="1" applyAlignment="1">
          <x:alignment horizontal="center" vertical="center"/>
        </x:xf>
      </mc:Fallback>
    </mc:AlternateContent>
    <x:xf numFmtId="0" fontId="7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7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7" applyNumberFormat="1" applyFont="1" applyAlignment="1">
          <x:alignment horizontal="center" vertical="center"/>
        </x:xf>
      </mc:Fallback>
    </mc:AlternateContent>
    <x:xf numFmtId="0" fontId="0" fillId="0" borderId="0" xfId="17" applyNumberFormat="1" applyFont="1" applyAlignment="1">
      <x:alignment horizontal="general" vertical="center"/>
    </x:xf>
    <x:xf numFmtId="0" fontId="0" fillId="9" borderId="0" xfId="17" applyNumberFormat="1" applyFont="1" applyFill="1" applyAlignment="1">
      <x:alignment horizontal="general" vertical="center"/>
    </x:xf>
    <x:xf numFmtId="0" fontId="0" fillId="10" borderId="0" xfId="17" applyNumberFormat="1" applyFont="1" applyFill="1" applyAlignment="1">
      <x:alignment horizontal="general" vertical="center"/>
    </x:xf>
    <x:xf numFmtId="0" fontId="0" fillId="11" borderId="0" xfId="17" applyNumberFormat="1" applyFont="1" applyFill="1" applyAlignment="1">
      <x:alignment horizontal="general" vertical="center"/>
    </x:xf>
    <x:xf numFmtId="0" fontId="0" fillId="3" borderId="0" xfId="17" applyNumberFormat="1" applyFill="1" applyAlignment="1">
      <x:alignment horizontal="general" vertical="center"/>
    </x:xf>
    <x:xf numFmtId="0" fontId="0" fillId="0" borderId="0" xfId="17" applyNumberFormat="1" applyAlignment="1">
      <x:alignment horizontal="general" vertical="center"/>
    </x:xf>
    <x:xf numFmtId="0" fontId="0" fillId="0" borderId="0" xfId="17" applyNumberFormat="1" applyFill="1" applyAlignment="1">
      <x:alignment horizontal="general" vertical="center"/>
    </x:xf>
    <x:xf numFmtId="0" fontId="22" fillId="0" borderId="0" xfId="17" applyNumberFormat="1" applyFont="1" applyAlignment="1">
      <x:alignment horizontal="general" vertical="center"/>
    </x:xf>
    <x:xf numFmtId="0" fontId="22" fillId="0" borderId="0" xfId="17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0" xfId="17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17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17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17" applyNumberFormat="1" applyFont="1" applyFill="1" applyAlignment="1">
          <x:alignment horizontal="center" vertical="center"/>
        </x:xf>
      </mc:Fallback>
    </mc:AlternateContent>
    <x:xf numFmtId="0" fontId="0" fillId="3" borderId="0" xfId="17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8" xfId="1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17" applyNumberFormat="1" applyFont="1" applyFill="1" applyBorder="1" applyAlignment="1">
          <x:alignment horizontal="center" vertical="center"/>
        </x:xf>
      </mc:Fallback>
    </mc:AlternateContent>
    <x:xf numFmtId="41" fontId="0" fillId="3" borderId="18" xfId="19" applyNumberFormat="1" applyFont="1" applyFill="1" applyBorder="1" applyAlignment="1">
      <x:alignment horizontal="general" vertical="center" shrinkToFit="1"/>
    </x:xf>
    <x:xf numFmtId="165" fontId="0" fillId="3" borderId="18" xfId="17" applyNumberFormat="1" applyFont="1" applyFill="1" applyBorder="1" applyAlignment="1">
      <x:alignment horizontal="general" vertical="center" shrinkToFit="1"/>
    </x:xf>
    <x:xf numFmtId="166" fontId="0" fillId="3" borderId="18" xfId="17" applyNumberFormat="1" applyFont="1" applyFill="1" applyBorder="1" applyAlignment="1">
      <x:alignment horizontal="general" vertical="center" shrinkToFit="1"/>
    </x:xf>
    <x:xf numFmtId="41" fontId="0" fillId="3" borderId="0" xfId="17" applyNumberFormat="1" applyFont="1" applyFill="1" applyAlignment="1">
      <x:alignment horizontal="general" vertical="center"/>
    </x:xf>
    <x:xf numFmtId="41" fontId="0" fillId="7" borderId="18" xfId="19" applyNumberFormat="1" applyFont="1" applyFill="1" applyBorder="1" applyAlignment="1">
      <x:alignment horizontal="general" vertical="center" shrinkToFit="1"/>
    </x:xf>
    <x:xf numFmtId="165" fontId="0" fillId="12" borderId="18" xfId="17" applyNumberFormat="1" applyFont="1" applyFill="1" applyBorder="1" applyAlignment="1">
      <x:alignment horizontal="general" vertical="center" shrinkToFit="1"/>
    </x:xf>
    <x:xf numFmtId="166" fontId="0" fillId="7" borderId="18" xfId="17" applyNumberFormat="1" applyFont="1" applyFill="1" applyBorder="1" applyAlignment="1">
      <x:alignment horizontal="general" vertical="center" shrinkToFit="1"/>
    </x:xf>
    <x:xf numFmtId="0" fontId="0" fillId="0" borderId="0" xfId="17" applyNumberFormat="1" applyFont="1" applyFill="1" applyAlignment="1">
      <x:alignment horizontal="general" vertical="center"/>
    </x:xf>
    <x:xf numFmtId="41" fontId="0" fillId="0" borderId="0" xfId="1" applyNumberFormat="1" applyAlignment="1">
      <x:alignment horizontal="general" vertical="center"/>
    </x:xf>
    <x:xf numFmtId="41" fontId="0" fillId="3" borderId="0" xfId="1" applyNumberFormat="1" applyFill="1" applyAlignment="1">
      <x:alignment horizontal="general" vertical="center"/>
    </x:xf>
    <x:xf numFmtId="0" fontId="23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8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1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20" fillId="13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0" fillId="13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20" fillId="1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0" fillId="1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" xfId="0" applyNumberFormat="1" applyFont="1" applyFill="1" applyBorder="1" applyAlignment="1">
          <x:alignment horizontal="center" vertical="center"/>
        </x:xf>
      </mc:Fallback>
    </mc:AlternateContent>
    <x:xf numFmtId="41" fontId="10" fillId="4" borderId="2" xfId="1" applyNumberFormat="1" applyFont="1" applyFill="1" applyBorder="1">
      <x:alignment horizontal="general" vertical="center"/>
    </x:xf>
    <x:xf numFmtId="168" fontId="10" fillId="4" borderId="2" xfId="0" applyNumberFormat="1" applyFont="1" applyFill="1" applyBorder="1">
      <x:alignment horizontal="general" vertical="center"/>
    </x:xf>
    <x:xf numFmtId="41" fontId="10" fillId="4" borderId="2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" xfId="0" applyNumberFormat="1" applyFont="1" applyFill="1" applyBorder="1" applyAlignment="1">
          <x:alignment horizontal="center" vertical="center" shrinkToFit="1"/>
        </x:xf>
      </mc:Fallback>
    </mc:AlternateContent>
    <x:xf numFmtId="41" fontId="10" fillId="4" borderId="1" xfId="1" applyNumberFormat="1" applyFont="1" applyFill="1" applyBorder="1" applyAlignment="1">
      <x:alignment horizontal="general" vertical="center" shrinkToFit="1"/>
    </x:xf>
    <x:xf numFmtId="164" fontId="10" fillId="4" borderId="2" xfId="0" applyNumberFormat="1" applyFont="1" applyFill="1" applyBorder="1" applyAlignment="1">
      <x:alignment horizontal="general" vertical="center" shrinkToFit="1"/>
    </x:xf>
    <x:xf numFmtId="41" fontId="10" fillId="4" borderId="2" xfId="1" applyNumberFormat="1" applyFont="1" applyFill="1" applyBorder="1" applyAlignment="1">
      <x:alignment horizontal="general" vertical="center" shrinkToFit="1"/>
    </x:xf>
    <x:xf numFmtId="169" fontId="10" fillId="4" borderId="2" xfId="1" applyNumberFormat="1" applyFont="1" applyFill="1" applyBorder="1" applyAlignment="1">
      <x:alignment horizontal="general" vertical="center" shrinkToFit="1"/>
    </x:xf>
    <x:xf numFmtId="166" fontId="10" fillId="4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10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>
          <x:alignment horizontal="center" vertical="center"/>
        </x:xf>
      </mc:Fallback>
    </mc:AlternateContent>
    <x:xf numFmtId="41" fontId="10" fillId="4" borderId="1" xfId="1" applyNumberFormat="1" applyFont="1" applyFill="1" applyBorder="1">
      <x:alignment horizontal="general" vertical="center"/>
    </x:xf>
    <x:xf numFmtId="164" fontId="10" fillId="4" borderId="1" xfId="0" applyNumberFormat="1" applyFont="1" applyFill="1" applyBorder="1">
      <x:alignment horizontal="general" vertical="center"/>
    </x:xf>
    <x:xf numFmtId="41" fontId="10" fillId="4" borderId="1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4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0" fillId="4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0" fillId="4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18" xfId="1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18" xfId="1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18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18" xfId="17" applyNumberFormat="1" applyFont="1" applyFill="1" applyBorder="1" applyAlignment="1">
          <x:alignment horizontal="center" vertical="center" shrinkToFit="1"/>
        </x:xf>
      </mc:Fallback>
    </mc:AlternateContent>
    <x:xf numFmtId="41" fontId="22" fillId="4" borderId="18" xfId="19" applyNumberFormat="1" applyFont="1" applyFill="1" applyBorder="1" applyAlignment="1">
      <x:alignment horizontal="general" vertical="center" shrinkToFit="1"/>
    </x:xf>
    <x:xf numFmtId="165" fontId="22" fillId="4" borderId="18" xfId="17" applyNumberFormat="1" applyFont="1" applyFill="1" applyBorder="1" applyAlignment="1">
      <x:alignment horizontal="general" vertical="center" shrinkToFit="1"/>
    </x:xf>
    <x:xf numFmtId="166" fontId="22" fillId="4" borderId="18" xfId="17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1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1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1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3" borderId="28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3" borderId="28" xfId="1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3" borderId="28" xfId="17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3" borderId="28" xfId="17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3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3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3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3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2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2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1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1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1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1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3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3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4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4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3" borderId="4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3" borderId="4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3" borderId="4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3" borderId="4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8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8" xfId="1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3" borderId="1" xfId="1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3" borderId="1" xfId="1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3" borderId="28" xfId="1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3" borderId="28" xfId="1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3" borderId="1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3" borderId="1" xfId="1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3" borderId="28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3" borderId="28" xfId="17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13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3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3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3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3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3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3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3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3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3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3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3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3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3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3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3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3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3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3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3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3" borderId="5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3" borderId="5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52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2" fillId="4" borderId="5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4" borderId="5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28" fillId="4" borderId="5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8" fillId="4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8" fillId="4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8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8" fillId="4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28" fillId="4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0" fillId="4" borderId="53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20" fillId="4" borderId="53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54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0" fillId="4" borderId="54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0" fillId="4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8" fontId="20" fillId="4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78" fontId="20" fillId="4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0" fillId="4" borderId="55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20" fillId="4" borderId="55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2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2" fillId="0" borderId="5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" borderId="5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29" fillId="3" borderId="5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3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9" fillId="3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9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29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53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12" fillId="0" borderId="53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54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2" fillId="0" borderId="54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2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8" fontId="12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78" fontId="12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55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12" fillId="0" borderId="55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" borderId="56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29" fillId="3" borderId="5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12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29" fillId="3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3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9" fillId="3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3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9" fillId="3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29" fillId="3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47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12" fillId="0" borderId="47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50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2" fillId="0" borderId="5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49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12" fillId="0" borderId="49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8" fontId="12" fillId="0" borderId="49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78" fontId="12" fillId="0" borderId="49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51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7" fontId="12" fillId="0" borderId="51" xfId="0" applyNumberFormat="1" applyFont="1" applyFill="1" applyBorder="1" applyAlignment="1" applyProtection="1">
          <x:alignment horizontal="general" vertical="center"/>
        </x:xf>
      </mc:Fallback>
    </mc:AlternateContent>
  </x:cellXfs>
  <x:cellStyles count="6">
    <x:cellStyle xfId="1" builtinId="6"/>
    <x:cellStyle xfId="0" builtinId="0"/>
    <x:cellStyle xfId="15" builtinId="5"/>
    <x:cellStyle name="표준 36" xfId="17"/>
    <x:cellStyle name="표준 4 2" xfId="18"/>
    <x:cellStyle name="쉼표 [0] 7" xfId="19"/>
  </x:cellStyles>
  <x:dxfs count="19">
    <x:dxf>
      <x:fill>
        <x:patternFill patternType="solid">
          <x:fgColor indexed="65"/>
          <x:bgColor rgb="ffff0000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2.xml"  /><Relationship Id="rId11" Type="http://schemas.openxmlformats.org/officeDocument/2006/relationships/externalLink" Target="externalLinks/externalLink3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Desktop/12&#50900;/&#49688;&#54633;/&#44397;&#51228;&#50689;&#50629;&#44284;_12&#50900;%20&#51060;&#45804;&#51032;&#50864;&#49688;&#44397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Desktop/12&#50900;/&#49688;&#54633;/2017.%2012&#50900;%20&#51060;&#45804;&#51032;%20&#50864;&#49688;&#44397;%20&#49440;&#51221;%20&#51088;&#47308;(&#50696;&#44552;)dd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Desktop/12&#50900;/&#49688;&#54633;/(&#48537;&#51076;1)%2017.%2012&#50900;%20&#51060;&#45804;&#51032;%20&#50864;&#49688;&#44397;%20&#49440;&#51221;%20&#51088;&#47308;(&#48372;&#54744;&#48516;&#50556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제영업과12월이달의우수국"/>
    </x:sheetNames>
    <x:sheetDataSet>
      <x:sheetData sheetId="0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금"/>
      <x:sheetName val="Sheet1"/>
    </x:sheetNames>
    <x:sheetDataSet>
      <x:sheetData sheetId="0" refreshError="0"/>
      <x:sheetData sheetId="1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보험"/>
    </x:sheetNames>
    <x:sheetDataSet>
      <x:sheetData sheetId="0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K28"/>
  <x:sheetViews>
    <x:sheetView tabSelected="1" showOutlineSymbols="0" defaultGridColor="0" topLeftCell="A1" colorId="22" zoomScaleNormal="100" workbookViewId="0">
      <x:selection activeCell="N16" activeCellId="0" sqref="N16:N16"/>
    </x:sheetView>
  </x:sheetViews>
  <x:sheetFormatPr defaultColWidth="9.140625" defaultRowHeight="16.399999999999999"/>
  <x:cols>
    <x:col min="1" max="1" width="6.25" customWidth="1"/>
    <x:col min="2" max="2" width="18.25" style="16" customWidth="1"/>
    <x:col min="3" max="3" width="10.875" style="16" customWidth="1"/>
    <x:col min="4" max="4" width="14" style="16" customWidth="1"/>
    <x:col min="5" max="5" width="5.5" style="16" customWidth="1"/>
    <x:col min="6" max="6" width="6.75" style="16" customWidth="1"/>
    <x:col min="7" max="7" width="10" style="16" customWidth="1"/>
    <x:col min="8" max="8" width="14.875" style="16" customWidth="1"/>
    <x:col min="9" max="9" width="5.5" style="16" customWidth="1"/>
    <x:col min="10" max="10" width="6.75" customWidth="1"/>
    <x:col min="11" max="11" width="7.75" customWidth="1"/>
  </x:cols>
  <x:sheetData>
    <x:row r="1" spans="1:11" customFormat="1" ht="39" customHeight="1">
      <x:c r="A1" s="173" t="s">
        <x:v>47</x:v>
      </x:c>
      <x:c r="B1" s="173"/>
      <x:c r="C1" s="173"/>
      <x:c r="D1" s="173"/>
      <x:c r="E1" s="173"/>
      <x:c r="F1" s="173"/>
      <x:c r="G1" s="173"/>
      <x:c r="H1" s="173"/>
      <x:c r="I1" s="173"/>
      <x:c r="J1" s="173"/>
      <x:c r="K1" s="173"/>
    </x:row>
    <x:row r="2" spans="1:11" customFormat="1" ht="18" customHeight="1">
      <x:c r="A2" s="108"/>
      <x:c r="B2" s="108"/>
      <x:c r="C2" s="108"/>
      <x:c r="D2" s="108"/>
      <x:c r="E2" s="108"/>
      <x:c r="F2" s="108"/>
      <x:c r="G2" s="108"/>
      <x:c r="H2" s="108"/>
      <x:c r="I2" s="108"/>
      <x:c r="K2" s="109" t="s">
        <x:v>32</x:v>
      </x:c>
    </x:row>
    <x:row r="3" spans="1:11" s="215" customFormat="1" ht="18.75" customHeight="1">
      <x:c r="A3" s="171" t="s">
        <x:v>42</x:v>
      </x:c>
      <x:c r="B3" s="216" t="s">
        <x:v>35</x:v>
      </x:c>
      <x:c r="C3" s="217" t="s">
        <x:v>99</x:v>
      </x:c>
      <x:c r="D3" s="216"/>
      <x:c r="E3" s="216"/>
      <x:c r="F3" s="216"/>
      <x:c r="G3" s="218" t="s">
        <x:v>79</x:v>
      </x:c>
      <x:c r="H3" s="218"/>
      <x:c r="I3" s="218"/>
      <x:c r="J3" s="218"/>
      <x:c r="K3" s="219" t="s">
        <x:v>36</x:v>
      </x:c>
    </x:row>
    <x:row r="4" spans="1:11" s="215" customFormat="1" ht="19.5" customHeight="1">
      <x:c r="A4" s="172"/>
      <x:c r="B4" s="220" t="s">
        <x:v>37</x:v>
      </x:c>
      <x:c r="C4" s="221" t="s">
        <x:v>104</x:v>
      </x:c>
      <x:c r="D4" s="222" t="s">
        <x:v>23</x:v>
      </x:c>
      <x:c r="E4" s="222" t="s">
        <x:v>38</x:v>
      </x:c>
      <x:c r="F4" s="223" t="s">
        <x:v>34</x:v>
      </x:c>
      <x:c r="G4" s="224" t="s">
        <x:v>104</x:v>
      </x:c>
      <x:c r="H4" s="222" t="s">
        <x:v>23</x:v>
      </x:c>
      <x:c r="I4" s="222" t="s">
        <x:v>38</x:v>
      </x:c>
      <x:c r="J4" s="225" t="s">
        <x:v>34</x:v>
      </x:c>
      <x:c r="K4" s="226"/>
    </x:row>
    <x:row r="5" spans="1:11" s="215" customFormat="1" ht="23.25" customHeight="1">
      <x:c r="A5" s="227">
        <x:v>1</x:v>
      </x:c>
      <x:c r="B5" s="228" t="s">
        <x:v>76</x:v>
      </x:c>
      <x:c r="C5" s="229">
        <x:v>210461</x:v>
      </x:c>
      <x:c r="D5" s="230">
        <x:v>30019770</x:v>
      </x:c>
      <x:c r="E5" s="231">
        <x:v>2</x:v>
      </x:c>
      <x:c r="F5" s="232">
        <x:v>49.5</x:v>
      </x:c>
      <x:c r="G5" s="233">
        <x:v>29376</x:v>
      </x:c>
      <x:c r="H5" s="234">
        <x:v>29376000</x:v>
      </x:c>
      <x:c r="I5" s="235">
        <x:v>1</x:v>
      </x:c>
      <x:c r="J5" s="232">
        <x:v>50</x:v>
      </x:c>
      <x:c r="K5" s="236">
        <x:v>99.5</x:v>
      </x:c>
    </x:row>
    <x:row r="6" spans="1:11" s="215" customFormat="1" ht="23.25" customHeight="1">
      <x:c r="A6" s="237">
        <x:v>2</x:v>
      </x:c>
      <x:c r="B6" s="238" t="s">
        <x:v>100</x:v>
      </x:c>
      <x:c r="C6" s="239">
        <x:v>210939</x:v>
      </x:c>
      <x:c r="D6" s="240">
        <x:v>25948320</x:v>
      </x:c>
      <x:c r="E6" s="241">
        <x:v>5</x:v>
      </x:c>
      <x:c r="F6" s="242">
        <x:v>48</x:v>
      </x:c>
      <x:c r="G6" s="243">
        <x:v>20214</x:v>
      </x:c>
      <x:c r="H6" s="244">
        <x:v>20214000</x:v>
      </x:c>
      <x:c r="I6" s="245">
        <x:v>4</x:v>
      </x:c>
      <x:c r="J6" s="242">
        <x:v>48.5</x:v>
      </x:c>
      <x:c r="K6" s="246">
        <x:v>96.5</x:v>
      </x:c>
    </x:row>
    <x:row r="7" spans="1:11" s="215" customFormat="1" ht="23.25" customHeight="1">
      <x:c r="A7" s="237">
        <x:v>3</x:v>
      </x:c>
      <x:c r="B7" s="238" t="s">
        <x:v>96</x:v>
      </x:c>
      <x:c r="C7" s="239">
        <x:v>84986</x:v>
      </x:c>
      <x:c r="D7" s="240">
        <x:v>12449550</x:v>
      </x:c>
      <x:c r="E7" s="241">
        <x:v>7</x:v>
      </x:c>
      <x:c r="F7" s="242">
        <x:v>47</x:v>
      </x:c>
      <x:c r="G7" s="243">
        <x:v>25135</x:v>
      </x:c>
      <x:c r="H7" s="244">
        <x:v>25135000</x:v>
      </x:c>
      <x:c r="I7" s="245">
        <x:v>3</x:v>
      </x:c>
      <x:c r="J7" s="242">
        <x:v>49</x:v>
      </x:c>
      <x:c r="K7" s="246">
        <x:v>96</x:v>
      </x:c>
    </x:row>
    <x:row r="8" spans="1:11" s="215" customFormat="1" ht="23.25" customHeight="1">
      <x:c r="A8" s="237">
        <x:v>4</x:v>
      </x:c>
      <x:c r="B8" s="238" t="s">
        <x:v>80</x:v>
      </x:c>
      <x:c r="C8" s="239">
        <x:v>255702</x:v>
      </x:c>
      <x:c r="D8" s="240">
        <x:v>33435450</x:v>
      </x:c>
      <x:c r="E8" s="241">
        <x:v>1</x:v>
      </x:c>
      <x:c r="F8" s="242">
        <x:v>50</x:v>
      </x:c>
      <x:c r="G8" s="243">
        <x:v>14789</x:v>
      </x:c>
      <x:c r="H8" s="244">
        <x:v>14789000</x:v>
      </x:c>
      <x:c r="I8" s="245">
        <x:v>11</x:v>
      </x:c>
      <x:c r="J8" s="242">
        <x:v>45</x:v>
      </x:c>
      <x:c r="K8" s="246">
        <x:v>95</x:v>
      </x:c>
    </x:row>
    <x:row r="9" spans="1:11" s="215" customFormat="1" ht="23.25" customHeight="1">
      <x:c r="A9" s="237">
        <x:v>5</x:v>
      </x:c>
      <x:c r="B9" s="238" t="s">
        <x:v>87</x:v>
      </x:c>
      <x:c r="C9" s="239">
        <x:v>194785</x:v>
      </x:c>
      <x:c r="D9" s="240">
        <x:v>26680280</x:v>
      </x:c>
      <x:c r="E9" s="241">
        <x:v>4</x:v>
      </x:c>
      <x:c r="F9" s="242">
        <x:v>48.5</x:v>
      </x:c>
      <x:c r="G9" s="243">
        <x:v>16356</x:v>
      </x:c>
      <x:c r="H9" s="244">
        <x:v>16356000</x:v>
      </x:c>
      <x:c r="I9" s="245">
        <x:v>8</x:v>
      </x:c>
      <x:c r="J9" s="242">
        <x:v>46.5</x:v>
      </x:c>
      <x:c r="K9" s="246">
        <x:v>95</x:v>
      </x:c>
    </x:row>
    <x:row r="10" spans="1:11" s="215" customFormat="1" ht="23.25" customHeight="1">
      <x:c r="A10" s="237">
        <x:v>6</x:v>
      </x:c>
      <x:c r="B10" s="238" t="s">
        <x:v>98</x:v>
      </x:c>
      <x:c r="C10" s="239">
        <x:v>55630</x:v>
      </x:c>
      <x:c r="D10" s="240">
        <x:v>8875090</x:v>
      </x:c>
      <x:c r="E10" s="241">
        <x:v>10</x:v>
      </x:c>
      <x:c r="F10" s="242">
        <x:v>45.5</x:v>
      </x:c>
      <x:c r="G10" s="243">
        <x:v>19582</x:v>
      </x:c>
      <x:c r="H10" s="244">
        <x:v>19582000</x:v>
      </x:c>
      <x:c r="I10" s="245">
        <x:v>5</x:v>
      </x:c>
      <x:c r="J10" s="242">
        <x:v>48</x:v>
      </x:c>
      <x:c r="K10" s="246">
        <x:v>93.5</x:v>
      </x:c>
    </x:row>
    <x:row r="11" spans="1:11" s="215" customFormat="1" ht="23.25" customHeight="1">
      <x:c r="A11" s="237">
        <x:v>7</x:v>
      </x:c>
      <x:c r="B11" s="238" t="s">
        <x:v>93</x:v>
      </x:c>
      <x:c r="C11" s="239">
        <x:v>60092</x:v>
      </x:c>
      <x:c r="D11" s="240">
        <x:v>9096360</x:v>
      </x:c>
      <x:c r="E11" s="241">
        <x:v>9</x:v>
      </x:c>
      <x:c r="F11" s="242">
        <x:v>46</x:v>
      </x:c>
      <x:c r="G11" s="243">
        <x:v>19008</x:v>
      </x:c>
      <x:c r="H11" s="244">
        <x:v>19008000</x:v>
      </x:c>
      <x:c r="I11" s="245">
        <x:v>7</x:v>
      </x:c>
      <x:c r="J11" s="242">
        <x:v>47</x:v>
      </x:c>
      <x:c r="K11" s="246">
        <x:v>93</x:v>
      </x:c>
    </x:row>
    <x:row r="12" spans="1:11" s="215" customFormat="1" ht="23.25" customHeight="1">
      <x:c r="A12" s="237">
        <x:v>8</x:v>
      </x:c>
      <x:c r="B12" s="238" t="s">
        <x:v>90</x:v>
      </x:c>
      <x:c r="C12" s="239">
        <x:v>61796</x:v>
      </x:c>
      <x:c r="D12" s="240">
        <x:v>9152160</x:v>
      </x:c>
      <x:c r="E12" s="241">
        <x:v>8</x:v>
      </x:c>
      <x:c r="F12" s="242">
        <x:v>46.5</x:v>
      </x:c>
      <x:c r="G12" s="243">
        <x:v>14345</x:v>
      </x:c>
      <x:c r="H12" s="244">
        <x:v>14345000</x:v>
      </x:c>
      <x:c r="I12" s="245">
        <x:v>14</x:v>
      </x:c>
      <x:c r="J12" s="242">
        <x:v>43.5</x:v>
      </x:c>
      <x:c r="K12" s="246">
        <x:v>90</x:v>
      </x:c>
    </x:row>
    <x:row r="13" spans="1:11" s="215" customFormat="1" ht="23.25" customHeight="1">
      <x:c r="A13" s="237">
        <x:v>9</x:v>
      </x:c>
      <x:c r="B13" s="247" t="s">
        <x:v>103</x:v>
      </x:c>
      <x:c r="C13" s="239">
        <x:v>208046</x:v>
      </x:c>
      <x:c r="D13" s="240">
        <x:v>29948890</x:v>
      </x:c>
      <x:c r="E13" s="241">
        <x:v>3</x:v>
      </x:c>
      <x:c r="F13" s="242">
        <x:v>49</x:v>
      </x:c>
      <x:c r="G13" s="243">
        <x:v>10032</x:v>
      </x:c>
      <x:c r="H13" s="244">
        <x:v>10032000</x:v>
      </x:c>
      <x:c r="I13" s="245">
        <x:v>20</x:v>
      </x:c>
      <x:c r="J13" s="242">
        <x:v>40.5</x:v>
      </x:c>
      <x:c r="K13" s="246">
        <x:v>89.5</x:v>
      </x:c>
    </x:row>
    <x:row r="14" spans="1:11" s="215" customFormat="1" ht="23.25" customHeight="1">
      <x:c r="A14" s="237">
        <x:v>10</x:v>
      </x:c>
      <x:c r="B14" s="238" t="s">
        <x:v>85</x:v>
      </x:c>
      <x:c r="C14" s="239">
        <x:v>9188</x:v>
      </x:c>
      <x:c r="D14" s="240">
        <x:v>1508300</x:v>
      </x:c>
      <x:c r="E14" s="241">
        <x:v>21</x:v>
      </x:c>
      <x:c r="F14" s="242">
        <x:v>40</x:v>
      </x:c>
      <x:c r="G14" s="243">
        <x:v>27457</x:v>
      </x:c>
      <x:c r="H14" s="244">
        <x:v>27457000</x:v>
      </x:c>
      <x:c r="I14" s="245">
        <x:v>2</x:v>
      </x:c>
      <x:c r="J14" s="242">
        <x:v>49.5</x:v>
      </x:c>
      <x:c r="K14" s="246">
        <x:v>89.5</x:v>
      </x:c>
    </x:row>
    <x:row r="15" spans="1:11" s="215" customFormat="1" ht="23.25" customHeight="1">
      <x:c r="A15" s="237">
        <x:v>11</x:v>
      </x:c>
      <x:c r="B15" s="238" t="s">
        <x:v>77</x:v>
      </x:c>
      <x:c r="C15" s="239">
        <x:v>15837</x:v>
      </x:c>
      <x:c r="D15" s="240">
        <x:v>2331870</x:v>
      </x:c>
      <x:c r="E15" s="241">
        <x:v>19</x:v>
      </x:c>
      <x:c r="F15" s="242">
        <x:v>41</x:v>
      </x:c>
      <x:c r="G15" s="243">
        <x:v>19252</x:v>
      </x:c>
      <x:c r="H15" s="244">
        <x:v>19252000</x:v>
      </x:c>
      <x:c r="I15" s="245">
        <x:v>6</x:v>
      </x:c>
      <x:c r="J15" s="242">
        <x:v>47.5</x:v>
      </x:c>
      <x:c r="K15" s="246">
        <x:v>88.5</x:v>
      </x:c>
    </x:row>
    <x:row r="16" spans="1:11" s="215" customFormat="1" ht="23.25" customHeight="1">
      <x:c r="A16" s="237">
        <x:v>12</x:v>
      </x:c>
      <x:c r="B16" s="238" t="s">
        <x:v>97</x:v>
      </x:c>
      <x:c r="C16" s="239">
        <x:v>23007</x:v>
      </x:c>
      <x:c r="D16" s="240">
        <x:v>3929320</x:v>
      </x:c>
      <x:c r="E16" s="241">
        <x:v>15</x:v>
      </x:c>
      <x:c r="F16" s="242">
        <x:v>43</x:v>
      </x:c>
      <x:c r="G16" s="243">
        <x:v>14997</x:v>
      </x:c>
      <x:c r="H16" s="244">
        <x:v>14997000</x:v>
      </x:c>
      <x:c r="I16" s="245">
        <x:v>10</x:v>
      </x:c>
      <x:c r="J16" s="242">
        <x:v>45.5</x:v>
      </x:c>
      <x:c r="K16" s="246">
        <x:v>88.5</x:v>
      </x:c>
    </x:row>
    <x:row r="17" spans="1:11" s="215" customFormat="1" ht="23.25" customHeight="1">
      <x:c r="A17" s="237">
        <x:v>13</x:v>
      </x:c>
      <x:c r="B17" s="238" t="s">
        <x:v>92</x:v>
      </x:c>
      <x:c r="C17" s="239">
        <x:v>106044</x:v>
      </x:c>
      <x:c r="D17" s="240">
        <x:v>14662500</x:v>
      </x:c>
      <x:c r="E17" s="241">
        <x:v>6</x:v>
      </x:c>
      <x:c r="F17" s="242">
        <x:v>47.5</x:v>
      </x:c>
      <x:c r="G17" s="243">
        <x:v>9349</x:v>
      </x:c>
      <x:c r="H17" s="244">
        <x:v>9349000</x:v>
      </x:c>
      <x:c r="I17" s="245">
        <x:v>22</x:v>
      </x:c>
      <x:c r="J17" s="242">
        <x:v>39.5</x:v>
      </x:c>
      <x:c r="K17" s="246">
        <x:v>87</x:v>
      </x:c>
    </x:row>
    <x:row r="18" spans="1:11" s="215" customFormat="1" ht="23.25" customHeight="1">
      <x:c r="A18" s="237">
        <x:v>14</x:v>
      </x:c>
      <x:c r="B18" s="238" t="s">
        <x:v>94</x:v>
      </x:c>
      <x:c r="C18" s="239">
        <x:v>33828</x:v>
      </x:c>
      <x:c r="D18" s="240">
        <x:v>4884160</x:v>
      </x:c>
      <x:c r="E18" s="241">
        <x:v>13</x:v>
      </x:c>
      <x:c r="F18" s="242">
        <x:v>44</x:v>
      </x:c>
      <x:c r="G18" s="243">
        <x:v>12586</x:v>
      </x:c>
      <x:c r="H18" s="244">
        <x:v>12586000</x:v>
      </x:c>
      <x:c r="I18" s="245">
        <x:v>15</x:v>
      </x:c>
      <x:c r="J18" s="242">
        <x:v>43</x:v>
      </x:c>
      <x:c r="K18" s="246">
        <x:v>87</x:v>
      </x:c>
    </x:row>
    <x:row r="19" spans="1:11" s="215" customFormat="1" ht="23.25" customHeight="1">
      <x:c r="A19" s="237">
        <x:v>15</x:v>
      </x:c>
      <x:c r="B19" s="238" t="s">
        <x:v>83</x:v>
      </x:c>
      <x:c r="C19" s="239">
        <x:v>11637</x:v>
      </x:c>
      <x:c r="D19" s="240">
        <x:v>1520240</x:v>
      </x:c>
      <x:c r="E19" s="241">
        <x:v>20</x:v>
      </x:c>
      <x:c r="F19" s="242">
        <x:v>40.5</x:v>
      </x:c>
      <x:c r="G19" s="243">
        <x:v>15694</x:v>
      </x:c>
      <x:c r="H19" s="244">
        <x:v>15694000</x:v>
      </x:c>
      <x:c r="I19" s="245">
        <x:v>9</x:v>
      </x:c>
      <x:c r="J19" s="242">
        <x:v>46</x:v>
      </x:c>
      <x:c r="K19" s="246">
        <x:v>86.5</x:v>
      </x:c>
    </x:row>
    <x:row r="20" spans="1:11" s="215" customFormat="1" ht="23.25" customHeight="1">
      <x:c r="A20" s="237">
        <x:v>16</x:v>
      </x:c>
      <x:c r="B20" s="238" t="s">
        <x:v>101</x:v>
      </x:c>
      <x:c r="C20" s="239">
        <x:v>17956</x:v>
      </x:c>
      <x:c r="D20" s="240">
        <x:v>2902060</x:v>
      </x:c>
      <x:c r="E20" s="241">
        <x:v>18</x:v>
      </x:c>
      <x:c r="F20" s="242">
        <x:v>41.5</x:v>
      </x:c>
      <x:c r="G20" s="243">
        <x:v>14619</x:v>
      </x:c>
      <x:c r="H20" s="244">
        <x:v>14619000</x:v>
      </x:c>
      <x:c r="I20" s="245">
        <x:v>12</x:v>
      </x:c>
      <x:c r="J20" s="242">
        <x:v>44.5</x:v>
      </x:c>
      <x:c r="K20" s="246">
        <x:v>86</x:v>
      </x:c>
    </x:row>
    <x:row r="21" spans="1:11" s="215" customFormat="1" ht="23.25" customHeight="1">
      <x:c r="A21" s="237">
        <x:v>17</x:v>
      </x:c>
      <x:c r="B21" s="238" t="s">
        <x:v>91</x:v>
      </x:c>
      <x:c r="C21" s="239">
        <x:v>37157</x:v>
      </x:c>
      <x:c r="D21" s="240">
        <x:v>5282910</x:v>
      </x:c>
      <x:c r="E21" s="241">
        <x:v>12</x:v>
      </x:c>
      <x:c r="F21" s="242">
        <x:v>44.5</x:v>
      </x:c>
      <x:c r="G21" s="243">
        <x:v>10398</x:v>
      </x:c>
      <x:c r="H21" s="244">
        <x:v>10398000</x:v>
      </x:c>
      <x:c r="I21" s="245">
        <x:v>19</x:v>
      </x:c>
      <x:c r="J21" s="242">
        <x:v>41</x:v>
      </x:c>
      <x:c r="K21" s="246">
        <x:v>85.5</x:v>
      </x:c>
    </x:row>
    <x:row r="22" spans="1:11" s="215" customFormat="1" ht="23.25" customHeight="1">
      <x:c r="A22" s="237">
        <x:v>18</x:v>
      </x:c>
      <x:c r="B22" s="238" t="s">
        <x:v>84</x:v>
      </x:c>
      <x:c r="C22" s="239">
        <x:v>65112</x:v>
      </x:c>
      <x:c r="D22" s="240">
        <x:v>8555520</x:v>
      </x:c>
      <x:c r="E22" s="241">
        <x:v>11</x:v>
      </x:c>
      <x:c r="F22" s="242">
        <x:v>45</x:v>
      </x:c>
      <x:c r="G22" s="243">
        <x:v>9970</x:v>
      </x:c>
      <x:c r="H22" s="244">
        <x:v>9970000</x:v>
      </x:c>
      <x:c r="I22" s="245">
        <x:v>21</x:v>
      </x:c>
      <x:c r="J22" s="242">
        <x:v>40</x:v>
      </x:c>
      <x:c r="K22" s="246">
        <x:v>85</x:v>
      </x:c>
    </x:row>
    <x:row r="23" spans="1:11" s="215" customFormat="1" ht="23.25" customHeight="1">
      <x:c r="A23" s="237">
        <x:v>19</x:v>
      </x:c>
      <x:c r="B23" s="238" t="s">
        <x:v>102</x:v>
      </x:c>
      <x:c r="C23" s="239">
        <x:v>26601</x:v>
      </x:c>
      <x:c r="D23" s="240">
        <x:v>3880320</x:v>
      </x:c>
      <x:c r="E23" s="241">
        <x:v>16</x:v>
      </x:c>
      <x:c r="F23" s="242">
        <x:v>42.5</x:v>
      </x:c>
      <x:c r="G23" s="243">
        <x:v>12484</x:v>
      </x:c>
      <x:c r="H23" s="244">
        <x:v>12484000</x:v>
      </x:c>
      <x:c r="I23" s="245">
        <x:v>16</x:v>
      </x:c>
      <x:c r="J23" s="242">
        <x:v>42.5</x:v>
      </x:c>
      <x:c r="K23" s="246">
        <x:v>85</x:v>
      </x:c>
    </x:row>
    <x:row r="24" spans="1:11" s="215" customFormat="1" ht="23.25" customHeight="1">
      <x:c r="A24" s="237">
        <x:v>20</x:v>
      </x:c>
      <x:c r="B24" s="238" t="s">
        <x:v>95</x:v>
      </x:c>
      <x:c r="C24" s="239">
        <x:v>30803</x:v>
      </x:c>
      <x:c r="D24" s="240">
        <x:v>4479660</x:v>
      </x:c>
      <x:c r="E24" s="241">
        <x:v>14</x:v>
      </x:c>
      <x:c r="F24" s="242">
        <x:v>43.5</x:v>
      </x:c>
      <x:c r="G24" s="243">
        <x:v>10614</x:v>
      </x:c>
      <x:c r="H24" s="244">
        <x:v>10614000</x:v>
      </x:c>
      <x:c r="I24" s="245">
        <x:v>18</x:v>
      </x:c>
      <x:c r="J24" s="242">
        <x:v>41.5</x:v>
      </x:c>
      <x:c r="K24" s="246">
        <x:v>85</x:v>
      </x:c>
    </x:row>
    <x:row r="25" spans="1:11" s="215" customFormat="1" ht="23.25" customHeight="1">
      <x:c r="A25" s="237">
        <x:v>21</x:v>
      </x:c>
      <x:c r="B25" s="238" t="s">
        <x:v>86</x:v>
      </x:c>
      <x:c r="C25" s="239">
        <x:v>8174</x:v>
      </x:c>
      <x:c r="D25" s="240">
        <x:v>1197160</x:v>
      </x:c>
      <x:c r="E25" s="241">
        <x:v>22</x:v>
      </x:c>
      <x:c r="F25" s="242">
        <x:v>39.5</x:v>
      </x:c>
      <x:c r="G25" s="243">
        <x:v>14519</x:v>
      </x:c>
      <x:c r="H25" s="244">
        <x:v>14519000</x:v>
      </x:c>
      <x:c r="I25" s="245">
        <x:v>13</x:v>
      </x:c>
      <x:c r="J25" s="242">
        <x:v>44</x:v>
      </x:c>
      <x:c r="K25" s="246">
        <x:v>83.5</x:v>
      </x:c>
    </x:row>
    <x:row r="26" spans="1:11" s="215" customFormat="1" ht="23.25" customHeight="1">
      <x:c r="A26" s="237">
        <x:v>22</x:v>
      </x:c>
      <x:c r="B26" s="238" t="s">
        <x:v>72</x:v>
      </x:c>
      <x:c r="C26" s="239">
        <x:v>18712</x:v>
      </x:c>
      <x:c r="D26" s="240">
        <x:v>3415580</x:v>
      </x:c>
      <x:c r="E26" s="241">
        <x:v>17</x:v>
      </x:c>
      <x:c r="F26" s="242">
        <x:v>42</x:v>
      </x:c>
      <x:c r="G26" s="243">
        <x:v>8194</x:v>
      </x:c>
      <x:c r="H26" s="244">
        <x:v>8194000</x:v>
      </x:c>
      <x:c r="I26" s="245">
        <x:v>23</x:v>
      </x:c>
      <x:c r="J26" s="242">
        <x:v>39</x:v>
      </x:c>
      <x:c r="K26" s="246">
        <x:v>81</x:v>
      </x:c>
    </x:row>
    <x:row r="27" spans="1:11" s="215" customFormat="1" ht="23.25" customHeight="1">
      <x:c r="A27" s="248">
        <x:v>23</x:v>
      </x:c>
      <x:c r="B27" s="249" t="s">
        <x:v>88</x:v>
      </x:c>
      <x:c r="C27" s="250">
        <x:v>0</x:v>
      </x:c>
      <x:c r="D27" s="251">
        <x:v>0</x:v>
      </x:c>
      <x:c r="E27" s="252">
        <x:v>23</x:v>
      </x:c>
      <x:c r="F27" s="253">
        <x:v>39</x:v>
      </x:c>
      <x:c r="G27" s="254">
        <x:v>11464</x:v>
      </x:c>
      <x:c r="H27" s="255">
        <x:v>11464000</x:v>
      </x:c>
      <x:c r="I27" s="256">
        <x:v>17</x:v>
      </x:c>
      <x:c r="J27" s="253">
        <x:v>42</x:v>
      </x:c>
      <x:c r="K27" s="257">
        <x:v>81</x:v>
      </x:c>
    </x:row>
    <x:row r="28" spans="2:9">
      <x:c r="B28" s="108"/>
      <x:c r="C28" s="108"/>
      <x:c r="D28" s="108"/>
      <x:c r="E28" s="108"/>
      <x:c r="F28" s="108"/>
      <x:c r="G28" s="108"/>
      <x:c r="H28" s="108"/>
      <x:c r="I28" s="108"/>
    </x:row>
  </x:sheetData>
  <x:mergeCells count="6">
    <x:mergeCell ref="B3:B4"/>
    <x:mergeCell ref="A3:A4"/>
    <x:mergeCell ref="K3:K4"/>
    <x:mergeCell ref="C3:F3"/>
    <x:mergeCell ref="G3:J3"/>
    <x:mergeCell ref="A1:K1"/>
  </x:mergeCells>
  <x:pageMargins left="0.19750000536441803" right="0.22750000655651093" top="0.98430556058883667" bottom="0.98430556058883667" header="0.51138889789581299" footer="0.51138889789581299"/>
  <x:pageSetup paperSize="9" scale="9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39"/>
  <x:sheetViews>
    <x:sheetView topLeftCell="A1" zoomScaleNormal="100" workbookViewId="0">
      <x:selection activeCell="X14" activeCellId="0" sqref="X14:X14"/>
    </x:sheetView>
  </x:sheetViews>
  <x:sheetFormatPr defaultColWidth="9.00390625" defaultRowHeight="16.399999999999999"/>
  <x:cols>
    <x:col min="1" max="1" width="9" style="4"/>
    <x:col min="2" max="3" width="9.625" style="4" customWidth="1"/>
    <x:col min="4" max="4" width="6" style="4" customWidth="1"/>
    <x:col min="5" max="5" width="4.5" style="4" customWidth="1"/>
    <x:col min="6" max="6" width="1.5" style="2" customWidth="1"/>
    <x:col min="7" max="7" width="9" style="4"/>
    <x:col min="8" max="9" width="9.625" style="4" bestFit="1" customWidth="1"/>
    <x:col min="10" max="10" width="7.25" style="4" customWidth="1"/>
    <x:col min="11" max="11" width="4.5" style="4" customWidth="1"/>
    <x:col min="12" max="12" width="8.625" style="4" customWidth="1"/>
    <x:col min="13" max="13" width="4.5" style="4" customWidth="1"/>
    <x:col min="14" max="14" width="6.875" style="4" customWidth="1"/>
    <x:col min="15" max="15" width="4.625" style="4" customWidth="1"/>
    <x:col min="16" max="16" width="1.625" style="4" customWidth="1"/>
    <x:col min="17" max="17" width="10.25" style="4" customWidth="1"/>
    <x:col min="18" max="18" width="9" style="4" customWidth="1"/>
    <x:col min="19" max="19" width="8.875" style="4" customWidth="1"/>
    <x:col min="20" max="20" width="6.75" style="4" customWidth="1"/>
    <x:col min="21" max="21" width="5.375" style="4" customWidth="1"/>
    <x:col min="22" max="16384" width="9" style="4"/>
  </x:cols>
  <x:sheetData>
    <x:row r="1" spans="1:21" ht="32.450000000000003" customHeight="1">
      <x:c r="A1" s="177" t="s">
        <x:v>49</x:v>
      </x:c>
      <x:c r="B1" s="177"/>
      <x:c r="C1" s="177"/>
      <x:c r="D1" s="177"/>
      <x:c r="E1" s="177"/>
      <x:c r="F1" s="177"/>
      <x:c r="G1" s="177"/>
      <x:c r="H1" s="177"/>
      <x:c r="I1" s="177"/>
      <x:c r="J1" s="177"/>
      <x:c r="K1" s="177"/>
      <x:c r="L1" s="177" t="s">
        <x:v>47</x:v>
      </x:c>
      <x:c r="M1" s="177"/>
      <x:c r="N1" s="177"/>
      <x:c r="O1" s="177"/>
      <x:c r="P1" s="177"/>
      <x:c r="Q1" s="177"/>
      <x:c r="R1" s="177"/>
      <x:c r="S1" s="177"/>
      <x:c r="T1" s="177"/>
      <x:c r="U1" s="177"/>
    </x:row>
    <x:row r="2" spans="1:1" ht="16.149999999999999" customHeight="1">
      <x:c r="A2" s="1" t="s">
        <x:v>50</x:v>
      </x:c>
    </x:row>
    <x:row r="3" spans="2:21" ht="15.6" customHeight="1">
      <x:c r="B3" s="36">
        <x:v>245</x:v>
      </x:c>
      <x:c r="C3" s="36">
        <x:v>246</x:v>
      </x:c>
      <x:c r="D3" s="178" t="s">
        <x:v>10</x:v>
      </x:c>
      <x:c r="E3" s="178"/>
      <x:c r="K3" s="3"/>
      <x:c r="O3" s="39" t="s">
        <x:v>10</x:v>
      </x:c>
      <x:c r="U3" s="40" t="s">
        <x:v>14</x:v>
      </x:c>
    </x:row>
    <x:row r="4" spans="1:21" s="7" customFormat="1" ht="39.75" customHeight="1">
      <x:c r="A4" s="179" t="s">
        <x:v>89</x:v>
      </x:c>
      <x:c r="B4" s="181" t="s">
        <x:v>31</x:v>
      </x:c>
      <x:c r="C4" s="181"/>
      <x:c r="D4" s="181"/>
      <x:c r="E4" s="181"/>
      <x:c r="F4" s="5"/>
      <x:c r="G4" s="182" t="s">
        <x:v>89</x:v>
      </x:c>
      <x:c r="H4" s="184" t="s">
        <x:v>29</x:v>
      </x:c>
      <x:c r="I4" s="185"/>
      <x:c r="J4" s="185"/>
      <x:c r="K4" s="186"/>
      <x:c r="L4" s="187" t="s">
        <x:v>15</x:v>
      </x:c>
      <x:c r="M4" s="185"/>
      <x:c r="N4" s="188" t="s">
        <x:v>81</x:v>
      </x:c>
      <x:c r="O4" s="189" t="s">
        <x:v>42</x:v>
      </x:c>
      <x:c r="P4" s="6"/>
      <x:c r="Q4" s="179" t="s">
        <x:v>89</x:v>
      </x:c>
      <x:c r="R4" s="191" t="s">
        <x:v>8</x:v>
      </x:c>
      <x:c r="S4" s="192"/>
      <x:c r="T4" s="192"/>
      <x:c r="U4" s="193"/>
    </x:row>
    <x:row r="5" spans="1:21" s="7" customFormat="1" ht="15.6" customHeight="1">
      <x:c r="A5" s="180"/>
      <x:c r="B5" s="165" t="s">
        <x:v>74</x:v>
      </x:c>
      <x:c r="C5" s="165" t="s">
        <x:v>78</x:v>
      </x:c>
      <x:c r="D5" s="165" t="s">
        <x:v>25</x:v>
      </x:c>
      <x:c r="E5" s="166" t="s">
        <x:v>42</x:v>
      </x:c>
      <x:c r="F5" s="8"/>
      <x:c r="G5" s="183"/>
      <x:c r="H5" s="167" t="s">
        <x:v>74</x:v>
      </x:c>
      <x:c r="I5" s="165" t="s">
        <x:v>78</x:v>
      </x:c>
      <x:c r="J5" s="165" t="s">
        <x:v>25</x:v>
      </x:c>
      <x:c r="K5" s="165" t="s">
        <x:v>42</x:v>
      </x:c>
      <x:c r="L5" s="165" t="s">
        <x:v>74</x:v>
      </x:c>
      <x:c r="M5" s="168" t="s">
        <x:v>42</x:v>
      </x:c>
      <x:c r="N5" s="183"/>
      <x:c r="O5" s="190"/>
      <x:c r="P5" s="6"/>
      <x:c r="Q5" s="180"/>
      <x:c r="R5" s="165" t="s">
        <x:v>7</x:v>
      </x:c>
      <x:c r="S5" s="165" t="s">
        <x:v>11</x:v>
      </x:c>
      <x:c r="T5" s="165" t="s">
        <x:v>25</x:v>
      </x:c>
      <x:c r="U5" s="165" t="s">
        <x:v>42</x:v>
      </x:c>
    </x:row>
    <x:row r="6" spans="1:24" ht="15.6" customHeight="1">
      <x:c r="A6" s="142" t="s">
        <x:v>53</x:v>
      </x:c>
      <x:c r="B6" s="143">
        <x:v>68735</x:v>
      </x:c>
      <x:c r="C6" s="143">
        <x:v>63352</x:v>
      </x:c>
      <x:c r="D6" s="144">
        <x:f>(B6-C6)/C6*100</x:f>
        <x:v>8.4969693143073624</x:v>
      </x:c>
      <x:c r="E6" s="145">
        <x:f>RANK(D6,$D$6:$D$28,0)</x:f>
        <x:v>1</x:v>
      </x:c>
      <x:c r="F6" s="9"/>
      <x:c r="G6" s="146" t="s">
        <x:v>52</x:v>
      </x:c>
      <x:c r="H6" s="147">
        <x:f>3798+6961</x:f>
        <x:v>10759</x:v>
      </x:c>
      <x:c r="I6" s="147">
        <x:f>3044+6487</x:f>
        <x:v>9531</x:v>
      </x:c>
      <x:c r="J6" s="148">
        <x:f>(H6-I6)/I6*100</x:f>
        <x:v>12.88427237435736</x:v>
      </x:c>
      <x:c r="K6" s="149">
        <x:f>RANK(J6,$J$6:$J$27,0)</x:f>
        <x:v>1</x:v>
      </x:c>
      <x:c r="L6" s="150">
        <x:v>94.640000000000001</x:v>
      </x:c>
      <x:c r="M6" s="149">
        <x:f>RANK(L6,$L$6:$L$27,0)</x:f>
        <x:v>7</x:v>
      </x:c>
      <x:c r="N6" s="151">
        <x:f>60/22*(23-K6)+40/22*(23-M6)</x:f>
        <x:v>89.090909090909079</x:v>
      </x:c>
      <x:c r="O6" s="152">
        <x:f>RANK(N6,$N$6:$N$27,0)</x:f>
        <x:v>1</x:v>
      </x:c>
      <x:c r="P6" s="1"/>
      <x:c r="Q6" s="153" t="s">
        <x:v>71</x:v>
      </x:c>
      <x:c r="R6" s="154">
        <x:v>348678</x:v>
      </x:c>
      <x:c r="S6" s="154">
        <x:v>257212</x:v>
      </x:c>
      <x:c r="T6" s="155">
        <x:f>(R6-S6)/S6*100</x:f>
        <x:v>35.560549274528405</x:v>
      </x:c>
      <x:c r="U6" s="156">
        <x:f>RANK(T6,$T$6:$T$27,0)</x:f>
        <x:v>1</x:v>
      </x:c>
      <x:c r="X6" s="45"/>
    </x:row>
    <x:row r="7" spans="1:24" ht="15.6" customHeight="1">
      <x:c r="A7" s="10" t="s">
        <x:v>44</x:v>
      </x:c>
      <x:c r="B7" s="29">
        <x:v>39341</x:v>
      </x:c>
      <x:c r="C7" s="29">
        <x:v>36906</x:v>
      </x:c>
      <x:c r="D7" s="41">
        <x:f>(B7-C7)/C7*100</x:f>
        <x:v>6.5978431691323909</x:v>
      </x:c>
      <x:c r="E7" s="30">
        <x:f>RANK(D7,$D$6:$D$28,0)</x:f>
        <x:v>2</x:v>
      </x:c>
      <x:c r="F7" s="9"/>
      <x:c r="G7" s="15" t="s">
        <x:v>69</x:v>
      </x:c>
      <x:c r="H7" s="33">
        <x:f>9022+3129</x:f>
        <x:v>12151</x:v>
      </x:c>
      <x:c r="I7" s="33">
        <x:f>8138+3103</x:f>
        <x:v>11241</x:v>
      </x:c>
      <x:c r="J7" s="11">
        <x:f>(H7-I7)/I7*100</x:f>
        <x:v>8.0953651810337153</x:v>
      </x:c>
      <x:c r="K7" s="33">
        <x:f>RANK(J7,$J$6:$J$27,0)</x:f>
        <x:v>5</x:v>
      </x:c>
      <x:c r="L7" s="42">
        <x:v>95.069999999999993</x:v>
      </x:c>
      <x:c r="M7" s="34">
        <x:f>RANK(L7,$L$6:$L$27,0)</x:f>
        <x:v>4</x:v>
      </x:c>
      <x:c r="N7" s="12">
        <x:f>60/22*(23-K7)+40/22*(23-M7)</x:f>
        <x:v>83.636363636363626</x:v>
      </x:c>
      <x:c r="O7" s="37">
        <x:f>RANK(N7,$N$6:$N$27,0)</x:f>
        <x:v>2</x:v>
      </x:c>
      <x:c r="P7" s="1"/>
      <x:c r="Q7" s="10" t="s">
        <x:v>67</x:v>
      </x:c>
      <x:c r="R7" s="44">
        <x:v>116969</x:v>
      </x:c>
      <x:c r="S7" s="44">
        <x:v>110872</x:v>
      </x:c>
      <x:c r="T7" s="13">
        <x:f>(R7-S7)/S7*100</x:f>
        <x:v>5.4991341366620965</x:v>
      </x:c>
      <x:c r="U7" s="30">
        <x:f>RANK(T7,$T$6:$T$27,0)</x:f>
        <x:v>2</x:v>
      </x:c>
      <x:c r="X7" s="45"/>
    </x:row>
    <x:row r="8" spans="1:24" ht="15.6" customHeight="1">
      <x:c r="A8" s="10" t="s">
        <x:v>71</x:v>
      </x:c>
      <x:c r="B8" s="29">
        <x:v>31635</x:v>
      </x:c>
      <x:c r="C8" s="29">
        <x:v>29872</x:v>
      </x:c>
      <x:c r="D8" s="41">
        <x:f>(B8-C8)/C8*100</x:f>
        <x:v>5.901847884306374</x:v>
      </x:c>
      <x:c r="E8" s="30">
        <x:f>RANK(D8,$D$6:$D$28,0)</x:f>
        <x:v>3</x:v>
      </x:c>
      <x:c r="F8" s="9"/>
      <x:c r="G8" s="15" t="s">
        <x:v>54</x:v>
      </x:c>
      <x:c r="H8" s="33">
        <x:f>13288+7566</x:f>
        <x:v>20854</x:v>
      </x:c>
      <x:c r="I8" s="33">
        <x:f>12120+7280</x:f>
        <x:v>19400</x:v>
      </x:c>
      <x:c r="J8" s="11">
        <x:f>(H8-I8)/I8*100</x:f>
        <x:v>7.4948453608247423</x:v>
      </x:c>
      <x:c r="K8" s="33">
        <x:f>RANK(J8,$J$6:$J$27,0)</x:f>
        <x:v>7</x:v>
      </x:c>
      <x:c r="L8" s="42">
        <x:v>95.390000000000001</x:v>
      </x:c>
      <x:c r="M8" s="34">
        <x:f>RANK(L8,$L$6:$L$27,0)</x:f>
        <x:v>2</x:v>
      </x:c>
      <x:c r="N8" s="12">
        <x:f>60/22*(23-K8)+40/22*(23-M8)</x:f>
        <x:v>81.818181818181813</x:v>
      </x:c>
      <x:c r="O8" s="37">
        <x:f>RANK(N8,$N$6:$N$27,0)</x:f>
        <x:v>3</x:v>
      </x:c>
      <x:c r="P8" s="1"/>
      <x:c r="Q8" s="10" t="s">
        <x:v>69</x:v>
      </x:c>
      <x:c r="R8" s="44">
        <x:v>765679</x:v>
      </x:c>
      <x:c r="S8" s="44">
        <x:v>749903</x:v>
      </x:c>
      <x:c r="T8" s="13">
        <x:f>(R8-S8)/S8*100</x:f>
        <x:v>2.103738750211694</x:v>
      </x:c>
      <x:c r="U8" s="30">
        <x:f>RANK(T8,$T$6:$T$27,0)</x:f>
        <x:v>3</x:v>
      </x:c>
      <x:c r="X8" s="45"/>
    </x:row>
    <x:row r="9" spans="1:24" ht="15.6" customHeight="1">
      <x:c r="A9" s="10" t="s">
        <x:v>68</x:v>
      </x:c>
      <x:c r="B9" s="29">
        <x:v>38574</x:v>
      </x:c>
      <x:c r="C9" s="29">
        <x:v>36561</x:v>
      </x:c>
      <x:c r="D9" s="41">
        <x:f>(B9-C9)/C9*100</x:f>
        <x:v>5.5058669073603017</x:v>
      </x:c>
      <x:c r="E9" s="30">
        <x:f>RANK(D9,$D$6:$D$28,0)</x:f>
        <x:v>4</x:v>
      </x:c>
      <x:c r="F9" s="9"/>
      <x:c r="G9" s="15" t="s">
        <x:v>12</x:v>
      </x:c>
      <x:c r="H9" s="33">
        <x:f>3557+4380</x:f>
        <x:v>7937</x:v>
      </x:c>
      <x:c r="I9" s="33">
        <x:f>3259+4193</x:f>
        <x:v>7452</x:v>
      </x:c>
      <x:c r="J9" s="11">
        <x:f>(H9-I9)/I9*100</x:f>
        <x:v>6.5083199141170152</x:v>
      </x:c>
      <x:c r="K9" s="33">
        <x:f>RANK(J9,$J$6:$J$27,0)</x:f>
        <x:v>8</x:v>
      </x:c>
      <x:c r="L9" s="42">
        <x:v>95.079999999999998</x:v>
      </x:c>
      <x:c r="M9" s="34">
        <x:f>RANK(L9,$L$6:$L$27,0)</x:f>
        <x:v>3</x:v>
      </x:c>
      <x:c r="N9" s="12">
        <x:f>60/22*(23-K9)+40/22*(23-M9)</x:f>
        <x:v>77.272727272727266</x:v>
      </x:c>
      <x:c r="O9" s="37">
        <x:f>RANK(N9,$N$6:$N$27,0)</x:f>
        <x:v>4</x:v>
      </x:c>
      <x:c r="P9" s="1"/>
      <x:c r="Q9" s="10" t="s">
        <x:v>57</x:v>
      </x:c>
      <x:c r="R9" s="44">
        <x:v>211644</x:v>
      </x:c>
      <x:c r="S9" s="44">
        <x:v>207495</x:v>
      </x:c>
      <x:c r="T9" s="13">
        <x:f>(R9-S9)/S9*100</x:f>
        <x:v>1.9995662546085449</x:v>
      </x:c>
      <x:c r="U9" s="30">
        <x:f>RANK(T9,$T$6:$T$27,0)</x:f>
        <x:v>4</x:v>
      </x:c>
      <x:c r="X9" s="45"/>
    </x:row>
    <x:row r="10" spans="1:24" ht="15.6" customHeight="1">
      <x:c r="A10" s="10" t="s">
        <x:v>62</x:v>
      </x:c>
      <x:c r="B10" s="29">
        <x:v>32857</x:v>
      </x:c>
      <x:c r="C10" s="29">
        <x:v>31159</x:v>
      </x:c>
      <x:c r="D10" s="41">
        <x:f>(B10-C10)/C10*100</x:f>
        <x:v>5.4494688533008118</x:v>
      </x:c>
      <x:c r="E10" s="30">
        <x:f>RANK(D10,$D$6:$D$28,0)</x:f>
        <x:v>5</x:v>
      </x:c>
      <x:c r="F10" s="9"/>
      <x:c r="G10" s="15" t="s">
        <x:v>57</x:v>
      </x:c>
      <x:c r="H10" s="33">
        <x:f>7370+6032</x:f>
        <x:v>13402</x:v>
      </x:c>
      <x:c r="I10" s="33">
        <x:f>6529+5935</x:f>
        <x:v>12464</x:v>
      </x:c>
      <x:c r="J10" s="11">
        <x:f>(H10-I10)/I10*100</x:f>
        <x:v>7.5256739409499351</x:v>
      </x:c>
      <x:c r="K10" s="33">
        <x:f>RANK(J10,$J$6:$J$27,0)</x:f>
        <x:v>6</x:v>
      </x:c>
      <x:c r="L10" s="42">
        <x:v>94.25</x:v>
      </x:c>
      <x:c r="M10" s="34">
        <x:f>RANK(L10,$L$6:$L$27,0)</x:f>
        <x:v>10</x:v>
      </x:c>
      <x:c r="N10" s="12">
        <x:f>60/22*(23-K10)+40/22*(23-M10)</x:f>
        <x:v>70</x:v>
      </x:c>
      <x:c r="O10" s="37">
        <x:f>RANK(N10,$N$6:$N$27,0)</x:f>
        <x:v>5</x:v>
      </x:c>
      <x:c r="P10" s="1"/>
      <x:c r="Q10" s="10" t="s">
        <x:v>59</x:v>
      </x:c>
      <x:c r="R10" s="44">
        <x:v>319234</x:v>
      </x:c>
      <x:c r="S10" s="44">
        <x:v>317280</x:v>
      </x:c>
      <x:c r="T10" s="13">
        <x:f>(R10-S10)/S10*100</x:f>
        <x:v>0.61585980837115484</x:v>
      </x:c>
      <x:c r="U10" s="30">
        <x:f>RANK(T10,$T$6:$T$27,0)</x:f>
        <x:v>5</x:v>
      </x:c>
      <x:c r="X10" s="45"/>
    </x:row>
    <x:row r="11" spans="1:24" ht="15.6" customHeight="1">
      <x:c r="A11" s="10" t="s">
        <x:v>52</x:v>
      </x:c>
      <x:c r="B11" s="29">
        <x:v>43016</x:v>
      </x:c>
      <x:c r="C11" s="29">
        <x:v>41598</x:v>
      </x:c>
      <x:c r="D11" s="41">
        <x:f>(B11-C11)/C11*100</x:f>
        <x:v>3.4088177316217125</x:v>
      </x:c>
      <x:c r="E11" s="30">
        <x:f>RANK(D11,$D$6:$D$28,0)</x:f>
        <x:v>6</x:v>
      </x:c>
      <x:c r="F11" s="9"/>
      <x:c r="G11" s="15" t="s">
        <x:v>63</x:v>
      </x:c>
      <x:c r="H11" s="33">
        <x:f>3166+5160</x:f>
        <x:v>8326</x:v>
      </x:c>
      <x:c r="I11" s="33">
        <x:f>2670+4827</x:f>
        <x:v>7497</x:v>
      </x:c>
      <x:c r="J11" s="11">
        <x:f>(H11-I11)/I11*100</x:f>
        <x:v>11.057756435907697</x:v>
      </x:c>
      <x:c r="K11" s="33">
        <x:f>RANK(J11,$J$6:$J$27,0)</x:f>
        <x:v>2</x:v>
      </x:c>
      <x:c r="L11" s="42">
        <x:v>93</x:v>
      </x:c>
      <x:c r="M11" s="34">
        <x:f>RANK(L11,$L$6:$L$27,0)</x:f>
        <x:v>16</x:v>
      </x:c>
      <x:c r="N11" s="12">
        <x:f>60/22*(23-K11)+40/22*(23-M11)</x:f>
        <x:v>70</x:v>
      </x:c>
      <x:c r="O11" s="37">
        <x:f>RANK(N11,$N$6:$N$27,0)</x:f>
        <x:v>5</x:v>
      </x:c>
      <x:c r="P11" s="1"/>
      <x:c r="Q11" s="10" t="s">
        <x:v>54</x:v>
      </x:c>
      <x:c r="R11" s="44">
        <x:v>331203</x:v>
      </x:c>
      <x:c r="S11" s="44">
        <x:v>331508</x:v>
      </x:c>
      <x:c r="T11" s="13">
        <x:f>(R11-S11)/S11*100</x:f>
        <x:v>-0.092003812879327199</x:v>
      </x:c>
      <x:c r="U11" s="30">
        <x:f>RANK(T11,$T$6:$T$27,0)</x:f>
        <x:v>6</x:v>
      </x:c>
      <x:c r="X11" s="45"/>
    </x:row>
    <x:row r="12" spans="1:24" ht="15.6" customHeight="1">
      <x:c r="A12" s="10" t="s">
        <x:v>64</x:v>
      </x:c>
      <x:c r="B12" s="29">
        <x:v>36184</x:v>
      </x:c>
      <x:c r="C12" s="29">
        <x:v>35161</x:v>
      </x:c>
      <x:c r="D12" s="41">
        <x:f>(B12-C12)/C12*100</x:f>
        <x:v>2.9094735644606242</x:v>
      </x:c>
      <x:c r="E12" s="30">
        <x:f>RANK(D12,$D$6:$D$28,0)</x:f>
        <x:v>7</x:v>
      </x:c>
      <x:c r="F12" s="9"/>
      <x:c r="G12" s="15" t="s">
        <x:v>39</x:v>
      </x:c>
      <x:c r="H12" s="33">
        <x:f>6575+2580</x:f>
        <x:v>9155</x:v>
      </x:c>
      <x:c r="I12" s="33">
        <x:f>6062+2560</x:f>
        <x:v>8622</x:v>
      </x:c>
      <x:c r="J12" s="11">
        <x:f>(H12-I12)/I12*100</x:f>
        <x:v>6.1818603572257018</x:v>
      </x:c>
      <x:c r="K12" s="33">
        <x:f>RANK(J12,$J$6:$J$27,0)</x:f>
        <x:v>10</x:v>
      </x:c>
      <x:c r="L12" s="42">
        <x:v>94.980000000000004</x:v>
      </x:c>
      <x:c r="M12" s="34">
        <x:f>RANK(L12,$L$6:$L$27,0)</x:f>
        <x:v>5</x:v>
      </x:c>
      <x:c r="N12" s="12">
        <x:f>60/22*(23-K12)+40/22*(23-M12)</x:f>
        <x:v>68.181818181818187</x:v>
      </x:c>
      <x:c r="O12" s="37">
        <x:f>RANK(N12,$N$6:$N$27,0)</x:f>
        <x:v>7</x:v>
      </x:c>
      <x:c r="P12" s="1"/>
      <x:c r="Q12" s="10" t="s">
        <x:v>56</x:v>
      </x:c>
      <x:c r="R12" s="44">
        <x:v>105015</x:v>
      </x:c>
      <x:c r="S12" s="44">
        <x:v>105148</x:v>
      </x:c>
      <x:c r="T12" s="13">
        <x:f>(R12-S12)/S12*100</x:f>
        <x:v>-0.12648837828584472</x:v>
      </x:c>
      <x:c r="U12" s="30">
        <x:f>RANK(T12,$T$6:$T$27,0)</x:f>
        <x:v>7</x:v>
      </x:c>
      <x:c r="X12" s="45"/>
    </x:row>
    <x:row r="13" spans="1:24" ht="15.6" customHeight="1">
      <x:c r="A13" s="10" t="s">
        <x:v>39</x:v>
      </x:c>
      <x:c r="B13" s="29">
        <x:v>62736</x:v>
      </x:c>
      <x:c r="C13" s="29">
        <x:v>62596</x:v>
      </x:c>
      <x:c r="D13" s="41">
        <x:f>(B13-C13)/C13*100</x:f>
        <x:v>0.22365646367180012</x:v>
      </x:c>
      <x:c r="E13" s="30">
        <x:f>RANK(D13,$D$6:$D$28,0)</x:f>
        <x:v>8</x:v>
      </x:c>
      <x:c r="F13" s="9"/>
      <x:c r="G13" s="15" t="s">
        <x:v>58</x:v>
      </x:c>
      <x:c r="H13" s="33">
        <x:f>5381+9890</x:f>
        <x:v>15271</x:v>
      </x:c>
      <x:c r="I13" s="33">
        <x:f>5145+8831</x:f>
        <x:v>13976</x:v>
      </x:c>
      <x:c r="J13" s="11">
        <x:f>(H13-I13)/I13*100</x:f>
        <x:v>9.2658843732112199</x:v>
      </x:c>
      <x:c r="K13" s="33">
        <x:f>RANK(J13,$J$6:$J$27,0)</x:f>
        <x:v>3</x:v>
      </x:c>
      <x:c r="L13" s="42">
        <x:v>92.930000000000007</x:v>
      </x:c>
      <x:c r="M13" s="34">
        <x:f>RANK(L13,$L$6:$L$27,0)</x:f>
        <x:v>17</x:v>
      </x:c>
      <x:c r="N13" s="12">
        <x:f>60/22*(23-K13)+40/22*(23-M13)</x:f>
        <x:v>65.454545454545453</x:v>
      </x:c>
      <x:c r="O13" s="37">
        <x:f>RANK(N13,$N$6:$N$27,0)</x:f>
        <x:v>8</x:v>
      </x:c>
      <x:c r="P13" s="1"/>
      <x:c r="Q13" s="10" t="s">
        <x:v>64</x:v>
      </x:c>
      <x:c r="R13" s="44">
        <x:v>698974</x:v>
      </x:c>
      <x:c r="S13" s="44">
        <x:v>705634</x:v>
      </x:c>
      <x:c r="T13" s="13">
        <x:f>(R13-S13)/S13*100</x:f>
        <x:v>-0.94383207158385218</x:v>
      </x:c>
      <x:c r="U13" s="30">
        <x:f>RANK(T13,$T$6:$T$27,0)</x:f>
        <x:v>8</x:v>
      </x:c>
      <x:c r="X13" s="45"/>
    </x:row>
    <x:row r="14" spans="1:24" ht="15.6" customHeight="1">
      <x:c r="A14" s="10" t="s">
        <x:v>66</x:v>
      </x:c>
      <x:c r="B14" s="29">
        <x:v>18933</x:v>
      </x:c>
      <x:c r="C14" s="29">
        <x:v>18934</x:v>
      </x:c>
      <x:c r="D14" s="41">
        <x:f>(B14-C14)/C14*100</x:f>
        <x:v>-0.0052815041723882966</x:v>
      </x:c>
      <x:c r="E14" s="30">
        <x:f>RANK(D14,$D$6:$D$28,0)</x:f>
        <x:v>9</x:v>
      </x:c>
      <x:c r="F14" s="9"/>
      <x:c r="G14" s="15" t="s">
        <x:v>71</x:v>
      </x:c>
      <x:c r="H14" s="33">
        <x:f>4865+5207</x:f>
        <x:v>10072</x:v>
      </x:c>
      <x:c r="I14" s="33">
        <x:f>4560+4921</x:f>
        <x:v>9481</x:v>
      </x:c>
      <x:c r="J14" s="11">
        <x:f>(H14-I14)/I14*100</x:f>
        <x:v>6.2335196709207885</x:v>
      </x:c>
      <x:c r="K14" s="33">
        <x:f>RANK(J14,$J$6:$J$27,0)</x:f>
        <x:v>9</x:v>
      </x:c>
      <x:c r="L14" s="42">
        <x:v>93.760000000000005</x:v>
      </x:c>
      <x:c r="M14" s="34">
        <x:f>RANK(L14,$L$6:$L$27,0)</x:f>
        <x:v>13</x:v>
      </x:c>
      <x:c r="N14" s="12">
        <x:f>60/22*(23-K14)+40/22*(23-M14)</x:f>
        <x:v>56.36363636363636</x:v>
      </x:c>
      <x:c r="O14" s="37">
        <x:f>RANK(N14,$N$6:$N$27,0)</x:f>
        <x:v>9</x:v>
      </x:c>
      <x:c r="P14" s="1"/>
      <x:c r="Q14" s="10" t="s">
        <x:v>39</x:v>
      </x:c>
      <x:c r="R14" s="44">
        <x:v>521684</x:v>
      </x:c>
      <x:c r="S14" s="44">
        <x:v>531264</x:v>
      </x:c>
      <x:c r="T14" s="13">
        <x:f>(R14-S14)/S14*100</x:f>
        <x:v>-1.8032465967955669</x:v>
      </x:c>
      <x:c r="U14" s="30">
        <x:f>RANK(T14,$T$6:$T$27,0)</x:f>
        <x:v>9</x:v>
      </x:c>
      <x:c r="X14" s="45"/>
    </x:row>
    <x:row r="15" spans="1:24" ht="15.6" customHeight="1">
      <x:c r="A15" s="10" t="s">
        <x:v>59</x:v>
      </x:c>
      <x:c r="B15" s="29">
        <x:v>32288</x:v>
      </x:c>
      <x:c r="C15" s="29">
        <x:v>32291</x:v>
      </x:c>
      <x:c r="D15" s="41">
        <x:f>(B15-C15)/C15*100</x:f>
        <x:v>-0.0092905143848131064</x:v>
      </x:c>
      <x:c r="E15" s="30">
        <x:f>RANK(D15,$D$6:$D$28,0)</x:f>
        <x:v>10</x:v>
      </x:c>
      <x:c r="F15" s="9"/>
      <x:c r="G15" s="15" t="s">
        <x:v>53</x:v>
      </x:c>
      <x:c r="H15" s="33">
        <x:f>6882+9273</x:f>
        <x:v>16155</x:v>
      </x:c>
      <x:c r="I15" s="33">
        <x:f>6514+8334</x:f>
        <x:v>14848</x:v>
      </x:c>
      <x:c r="J15" s="11">
        <x:f>(H15-I15)/I15*100</x:f>
        <x:v>8.8025323275862064</x:v>
      </x:c>
      <x:c r="K15" s="33">
        <x:f>RANK(J15,$J$6:$J$27,0)</x:f>
        <x:v>4</x:v>
      </x:c>
      <x:c r="L15" s="42">
        <x:v>91.590000000000003</x:v>
      </x:c>
      <x:c r="M15" s="34">
        <x:f>RANK(L15,$L$6:$L$27,0)</x:f>
        <x:v>22</x:v>
      </x:c>
      <x:c r="N15" s="12">
        <x:f>60/22*(23-K15)+40/22*(23-M15)</x:f>
        <x:v>53.636363636363633</x:v>
      </x:c>
      <x:c r="O15" s="37">
        <x:f>RANK(N15,$N$6:$N$27,0)</x:f>
        <x:v>10</x:v>
      </x:c>
      <x:c r="P15" s="1"/>
      <x:c r="Q15" s="10" t="s">
        <x:v>12</x:v>
      </x:c>
      <x:c r="R15" s="44">
        <x:v>465460</x:v>
      </x:c>
      <x:c r="S15" s="44">
        <x:v>479862</x:v>
      </x:c>
      <x:c r="T15" s="13">
        <x:f>(R15-S15)/S15*100</x:f>
        <x:v>-3.0012795345328449</x:v>
      </x:c>
      <x:c r="U15" s="30">
        <x:f>RANK(T15,$T$6:$T$27,0)</x:f>
        <x:v>10</x:v>
      </x:c>
      <x:c r="X15" s="45"/>
    </x:row>
    <x:row r="16" spans="1:24" ht="15.6" customHeight="1">
      <x:c r="A16" s="10" t="s">
        <x:v>67</x:v>
      </x:c>
      <x:c r="B16" s="29">
        <x:v>42066</x:v>
      </x:c>
      <x:c r="C16" s="29">
        <x:v>42208</x:v>
      </x:c>
      <x:c r="D16" s="41">
        <x:f>(B16-C16)/C16*100</x:f>
        <x:v>-0.33642911296436695</x:v>
      </x:c>
      <x:c r="E16" s="30">
        <x:f>RANK(D16,$D$6:$D$28,0)</x:f>
        <x:v>11</x:v>
      </x:c>
      <x:c r="F16" s="9"/>
      <x:c r="G16" s="15" t="s">
        <x:v>59</x:v>
      </x:c>
      <x:c r="H16" s="33">
        <x:f>2867+6021</x:f>
        <x:v>8888</x:v>
      </x:c>
      <x:c r="I16" s="33">
        <x:f>2834+5661</x:f>
        <x:v>8495</x:v>
      </x:c>
      <x:c r="J16" s="11">
        <x:f>(H16-I16)/I16*100</x:f>
        <x:v>4.6262507357268978</x:v>
      </x:c>
      <x:c r="K16" s="33">
        <x:f>RANK(J16,$J$6:$J$27,0)</x:f>
        <x:v>12</x:v>
      </x:c>
      <x:c r="L16" s="42">
        <x:v>94.25</x:v>
      </x:c>
      <x:c r="M16" s="34">
        <x:f>RANK(L16,$L$6:$L$27,0)</x:f>
        <x:v>10</x:v>
      </x:c>
      <x:c r="N16" s="12">
        <x:f>60/22*(23-K16)+40/22*(23-M16)</x:f>
        <x:v>53.636363636363633</x:v>
      </x:c>
      <x:c r="O16" s="37">
        <x:f>RANK(N16,$N$6:$N$27,0)</x:f>
        <x:v>10</x:v>
      </x:c>
      <x:c r="P16" s="1"/>
      <x:c r="Q16" s="10" t="s">
        <x:v>52</x:v>
      </x:c>
      <x:c r="R16" s="44">
        <x:v>233092</x:v>
      </x:c>
      <x:c r="S16" s="44">
        <x:v>240591</x:v>
      </x:c>
      <x:c r="T16" s="13">
        <x:f>(R16-S16)/S16*100</x:f>
        <x:v>-3.1169079475125838</x:v>
      </x:c>
      <x:c r="U16" s="30">
        <x:f>RANK(T16,$T$6:$T$27,0)</x:f>
        <x:v>11</x:v>
      </x:c>
      <x:c r="X16" s="45"/>
    </x:row>
    <x:row r="17" spans="1:24" ht="15.6" customHeight="1">
      <x:c r="A17" s="10" t="s">
        <x:v>54</x:v>
      </x:c>
      <x:c r="B17" s="29">
        <x:v>74709</x:v>
      </x:c>
      <x:c r="C17" s="29">
        <x:v>75091</x:v>
      </x:c>
      <x:c r="D17" s="41">
        <x:f>(B17-C17)/C17*100</x:f>
        <x:v>-0.50871609114274674</x:v>
      </x:c>
      <x:c r="E17" s="30">
        <x:f>RANK(D17,$D$6:$D$28,0)</x:f>
        <x:v>12</x:v>
      </x:c>
      <x:c r="F17" s="9"/>
      <x:c r="G17" s="15" t="s">
        <x:v>56</x:v>
      </x:c>
      <x:c r="H17" s="33">
        <x:f>3769+5341</x:f>
        <x:v>9110</x:v>
      </x:c>
      <x:c r="I17" s="33">
        <x:f>3876+5225</x:f>
        <x:v>9101</x:v>
      </x:c>
      <x:c r="J17" s="11">
        <x:f>(H17-I17)/I17*100</x:f>
        <x:v>0.098890231842654649</x:v>
      </x:c>
      <x:c r="K17" s="33">
        <x:f>RANK(J17,$J$6:$J$27,0)</x:f>
        <x:v>17</x:v>
      </x:c>
      <x:c r="L17" s="42">
        <x:v>94.430000000000007</x:v>
      </x:c>
      <x:c r="M17" s="34">
        <x:f>RANK(L17,$L$6:$L$27,0)</x:f>
        <x:v>8</x:v>
      </x:c>
      <x:c r="N17" s="12">
        <x:f>60/22*(23-K17)+40/22*(23-M17)</x:f>
        <x:v>43.63636363636364</x:v>
      </x:c>
      <x:c r="O17" s="37">
        <x:f>RANK(N17,$N$6:$N$27,0)</x:f>
        <x:v>12</x:v>
      </x:c>
      <x:c r="P17" s="1"/>
      <x:c r="Q17" s="10" t="s">
        <x:v>44</x:v>
      </x:c>
      <x:c r="R17" s="44">
        <x:v>343626</x:v>
      </x:c>
      <x:c r="S17" s="44">
        <x:v>355405</x:v>
      </x:c>
      <x:c r="T17" s="13">
        <x:f>(R17-S17)/S17*100</x:f>
        <x:v>-3.3142471265176345</x:v>
      </x:c>
      <x:c r="U17" s="30">
        <x:f>RANK(T17,$T$6:$T$27,0)</x:f>
        <x:v>12</x:v>
      </x:c>
      <x:c r="X17" s="45"/>
    </x:row>
    <x:row r="18" spans="1:24" ht="15.6" customHeight="1">
      <x:c r="A18" s="10" t="s">
        <x:v>56</x:v>
      </x:c>
      <x:c r="B18" s="29">
        <x:v>37436</x:v>
      </x:c>
      <x:c r="C18" s="29">
        <x:v>37685</x:v>
      </x:c>
      <x:c r="D18" s="41">
        <x:f>(B18-C18)/C18*100</x:f>
        <x:v>-0.66074034761841582</x:v>
      </x:c>
      <x:c r="E18" s="30">
        <x:f>RANK(D18,$D$6:$D$28,0)</x:f>
        <x:v>13</x:v>
      </x:c>
      <x:c r="F18" s="9"/>
      <x:c r="G18" s="15" t="s">
        <x:v>55</x:v>
      </x:c>
      <x:c r="H18" s="33">
        <x:f>18142+11357</x:f>
        <x:v>29499</x:v>
      </x:c>
      <x:c r="I18" s="35">
        <x:f>20616+11267</x:f>
        <x:v>31883</x:v>
      </x:c>
      <x:c r="J18" s="11">
        <x:f>(H18-I18)/I18*100</x:f>
        <x:v>-7.4773390207947807</x:v>
      </x:c>
      <x:c r="K18" s="33">
        <x:f>RANK(J18,$J$6:$J$27,0)</x:f>
        <x:v>22</x:v>
      </x:c>
      <x:c r="L18" s="42">
        <x:v>96.230000000000004</x:v>
      </x:c>
      <x:c r="M18" s="34">
        <x:f>RANK(L18,$L$6:$L$27,0)</x:f>
        <x:v>1</x:v>
      </x:c>
      <x:c r="N18" s="12">
        <x:f>60/22*(23-K18)+40/22*(23-M18)</x:f>
        <x:v>42.727272727272727</x:v>
      </x:c>
      <x:c r="O18" s="37">
        <x:f>RANK(N18,$N$6:$N$27,0)</x:f>
        <x:v>13</x:v>
      </x:c>
      <x:c r="P18" s="1"/>
      <x:c r="Q18" s="10" t="s">
        <x:v>60</x:v>
      </x:c>
      <x:c r="R18" s="44">
        <x:v>298208</x:v>
      </x:c>
      <x:c r="S18" s="44">
        <x:v>309607</x:v>
      </x:c>
      <x:c r="T18" s="13">
        <x:f>(R18-S18)/S18*100</x:f>
        <x:v>-3.6817643011947405</x:v>
      </x:c>
      <x:c r="U18" s="30">
        <x:f>RANK(T18,$T$6:$T$27,0)</x:f>
        <x:v>13</x:v>
      </x:c>
      <x:c r="X18" s="45"/>
    </x:row>
    <x:row r="19" spans="1:24" ht="15.6" customHeight="1">
      <x:c r="A19" s="10" t="s">
        <x:v>12</x:v>
      </x:c>
      <x:c r="B19" s="29">
        <x:v>35021</x:v>
      </x:c>
      <x:c r="C19" s="29">
        <x:v>35262</x:v>
      </x:c>
      <x:c r="D19" s="41">
        <x:f>(B19-C19)/C19*100</x:f>
        <x:v>-0.68345527763598213</x:v>
      </x:c>
      <x:c r="E19" s="30">
        <x:f>RANK(D19,$D$6:$D$28,0)</x:f>
        <x:v>14</x:v>
      </x:c>
      <x:c r="F19" s="9"/>
      <x:c r="G19" s="15" t="s">
        <x:v>65</x:v>
      </x:c>
      <x:c r="H19" s="33">
        <x:f>3350+7801</x:f>
        <x:v>11151</x:v>
      </x:c>
      <x:c r="I19" s="33">
        <x:f>3611+7241</x:f>
        <x:v>10852</x:v>
      </x:c>
      <x:c r="J19" s="11">
        <x:f>(H19-I19)/I19*100</x:f>
        <x:v>2.7552524880206413</x:v>
      </x:c>
      <x:c r="K19" s="33">
        <x:f>RANK(J19,$J$6:$J$27,0)</x:f>
        <x:v>15</x:v>
      </x:c>
      <x:c r="L19" s="42">
        <x:v>93.5</x:v>
      </x:c>
      <x:c r="M19" s="34">
        <x:f>RANK(L19,$L$6:$L$27,0)</x:f>
        <x:v>14</x:v>
      </x:c>
      <x:c r="N19" s="12">
        <x:f>60/22*(23-K19)+40/22*(23-M19)</x:f>
        <x:v>38.18181818181818</x:v>
      </x:c>
      <x:c r="O19" s="37">
        <x:f>RANK(N19,$N$6:$N$27,0)</x:f>
        <x:v>14</x:v>
      </x:c>
      <x:c r="P19" s="1"/>
      <x:c r="Q19" s="10" t="s">
        <x:v>68</x:v>
      </x:c>
      <x:c r="R19" s="44">
        <x:v>192669</x:v>
      </x:c>
      <x:c r="S19" s="44">
        <x:v>200354</x:v>
      </x:c>
      <x:c r="T19" s="13">
        <x:f>(R19-S19)/S19*100</x:f>
        <x:v>-3.83571079189834</x:v>
      </x:c>
      <x:c r="U19" s="30">
        <x:f>RANK(T19,$T$6:$T$27,0)</x:f>
        <x:v>14</x:v>
      </x:c>
      <x:c r="X19" s="45"/>
    </x:row>
    <x:row r="20" spans="1:24" ht="15.6" customHeight="1">
      <x:c r="A20" s="10" t="s">
        <x:v>55</x:v>
      </x:c>
      <x:c r="B20" s="29">
        <x:v>122637</x:v>
      </x:c>
      <x:c r="C20" s="29">
        <x:v>124099</x:v>
      </x:c>
      <x:c r="D20" s="41">
        <x:f>(B20-C20)/C20*100</x:f>
        <x:v>-1.1780916848645033</x:v>
      </x:c>
      <x:c r="E20" s="30">
        <x:f>RANK(D20,$D$6:$D$28,0)</x:f>
        <x:v>15</x:v>
      </x:c>
      <x:c r="F20" s="9"/>
      <x:c r="G20" s="15" t="s">
        <x:v>62</x:v>
      </x:c>
      <x:c r="H20" s="33">
        <x:f>4963+8525</x:f>
        <x:v>13488</x:v>
      </x:c>
      <x:c r="I20" s="38">
        <x:f>3866+8183+803</x:f>
        <x:v>12852</x:v>
      </x:c>
      <x:c r="J20" s="11">
        <x:f>(H20-I20)/I20*100</x:f>
        <x:v>4.9486461251167135</x:v>
      </x:c>
      <x:c r="K20" s="33">
        <x:f>RANK(J20,$J$6:$J$27,0)</x:f>
        <x:v>11</x:v>
      </x:c>
      <x:c r="L20" s="42">
        <x:v>92.209999999999994</x:v>
      </x:c>
      <x:c r="M20" s="34">
        <x:f>RANK(L20,$L$6:$L$27,0)</x:f>
        <x:v>20</x:v>
      </x:c>
      <x:c r="N20" s="12">
        <x:f>60/22*(23-K20)+40/22*(23-M20)</x:f>
        <x:v>38.18181818181818</x:v>
      </x:c>
      <x:c r="O20" s="37">
        <x:f>RANK(N20,$N$6:$N$27,0)</x:f>
        <x:v>14</x:v>
      </x:c>
      <x:c r="P20" s="1"/>
      <x:c r="Q20" s="10" t="s">
        <x:v>63</x:v>
      </x:c>
      <x:c r="R20" s="44">
        <x:v>162127</x:v>
      </x:c>
      <x:c r="S20" s="44">
        <x:v>172777</x:v>
      </x:c>
      <x:c r="T20" s="13">
        <x:f>(R20-S20)/S20*100</x:f>
        <x:v>-6.1640148862406461</x:v>
      </x:c>
      <x:c r="U20" s="30">
        <x:f>RANK(T20,$T$6:$T$27,0)</x:f>
        <x:v>15</x:v>
      </x:c>
      <x:c r="X20" s="45"/>
    </x:row>
    <x:row r="21" spans="1:24" ht="15.6" customHeight="1">
      <x:c r="A21" s="10" t="s">
        <x:v>58</x:v>
      </x:c>
      <x:c r="B21" s="29">
        <x:v>66635</x:v>
      </x:c>
      <x:c r="C21" s="29">
        <x:v>67613</x:v>
      </x:c>
      <x:c r="D21" s="41">
        <x:f>(B21-C21)/C21*100</x:f>
        <x:v>-1.4464673953233844</x:v>
      </x:c>
      <x:c r="E21" s="30">
        <x:f>RANK(D21,$D$6:$D$28,0)</x:f>
        <x:v>16</x:v>
      </x:c>
      <x:c r="F21" s="9"/>
      <x:c r="G21" s="15" t="s">
        <x:v>40</x:v>
      </x:c>
      <x:c r="H21" s="33">
        <x:f>7171+5958</x:f>
        <x:v>13129</x:v>
      </x:c>
      <x:c r="I21" s="33">
        <x:f>8423+5677</x:f>
        <x:v>14100</x:v>
      </x:c>
      <x:c r="J21" s="11">
        <x:f>(H21-I21)/I21*100</x:f>
        <x:v>-6.8865248226950353</x:v>
      </x:c>
      <x:c r="K21" s="33">
        <x:f>RANK(J21,$J$6:$J$27,0)</x:f>
        <x:v>21</x:v>
      </x:c>
      <x:c r="L21" s="42">
        <x:v>94.670000000000002</x:v>
      </x:c>
      <x:c r="M21" s="34">
        <x:f>RANK(L21,$L$6:$L$27,0)</x:f>
        <x:v>6</x:v>
      </x:c>
      <x:c r="N21" s="12">
        <x:f>60/22*(23-K21)+40/22*(23-M21)</x:f>
        <x:v>36.36363636363636</x:v>
      </x:c>
      <x:c r="O21" s="37">
        <x:f>RANK(N21,$N$6:$N$27,0)</x:f>
        <x:v>16</x:v>
      </x:c>
      <x:c r="P21" s="1"/>
      <x:c r="Q21" s="10" t="s">
        <x:v>61</x:v>
      </x:c>
      <x:c r="R21" s="44">
        <x:v>259497</x:v>
      </x:c>
      <x:c r="S21" s="44">
        <x:v>280042</x:v>
      </x:c>
      <x:c r="T21" s="13">
        <x:f>(R21-S21)/S21*100</x:f>
        <x:v>-7.3363995400689896</x:v>
      </x:c>
      <x:c r="U21" s="30">
        <x:f>RANK(T21,$T$6:$T$27,0)</x:f>
        <x:v>16</x:v>
      </x:c>
      <x:c r="X21" s="45"/>
    </x:row>
    <x:row r="22" spans="1:24" ht="15.6" customHeight="1">
      <x:c r="A22" s="10" t="s">
        <x:v>63</x:v>
      </x:c>
      <x:c r="B22" s="29">
        <x:v>32074</x:v>
      </x:c>
      <x:c r="C22" s="29">
        <x:v>32701</x:v>
      </x:c>
      <x:c r="D22" s="41">
        <x:f>(B22-C22)/C22*100</x:f>
        <x:v>-1.9173725574141463</x:v>
      </x:c>
      <x:c r="E22" s="30">
        <x:f>RANK(D22,$D$6:$D$28,0)</x:f>
        <x:v>17</x:v>
      </x:c>
      <x:c r="F22" s="9"/>
      <x:c r="G22" s="15" t="s">
        <x:v>60</x:v>
      </x:c>
      <x:c r="H22" s="33">
        <x:f>2325+5924</x:f>
        <x:v>8249</x:v>
      </x:c>
      <x:c r="I22" s="33">
        <x:f>2428+5465</x:f>
        <x:v>7893</x:v>
      </x:c>
      <x:c r="J22" s="11">
        <x:f>(H22-I22)/I22*100</x:f>
        <x:v>4.5103256049664262</x:v>
      </x:c>
      <x:c r="K22" s="33">
        <x:f>RANK(J22,$J$6:$J$27,0)</x:f>
        <x:v>13</x:v>
      </x:c>
      <x:c r="L22" s="42">
        <x:v>92.890000000000001</x:v>
      </x:c>
      <x:c r="M22" s="34">
        <x:f>RANK(L22,$L$6:$L$27,0)</x:f>
        <x:v>18</x:v>
      </x:c>
      <x:c r="N22" s="12">
        <x:f>60/22*(23-K22)+40/22*(23-M22)</x:f>
        <x:v>36.36363636363636</x:v>
      </x:c>
      <x:c r="O22" s="37">
        <x:f>RANK(N22,$N$6:$N$27,0)</x:f>
        <x:v>16</x:v>
      </x:c>
      <x:c r="P22" s="1"/>
      <x:c r="Q22" s="10" t="s">
        <x:v>55</x:v>
      </x:c>
      <x:c r="R22" s="44">
        <x:v>741222</x:v>
      </x:c>
      <x:c r="S22" s="44">
        <x:v>820586</x:v>
      </x:c>
      <x:c r="T22" s="13">
        <x:f>(R22-S22)/S22*100</x:f>
        <x:v>-9.671624911953165</x:v>
      </x:c>
      <x:c r="U22" s="30">
        <x:f>RANK(T22,$T$6:$T$27,0)</x:f>
        <x:v>17</x:v>
      </x:c>
      <x:c r="W22" s="43"/>
      <x:c r="X22" s="45"/>
    </x:row>
    <x:row r="23" spans="1:24" ht="15.6" customHeight="1">
      <x:c r="A23" s="10" t="s">
        <x:v>60</x:v>
      </x:c>
      <x:c r="B23" s="29">
        <x:v>31272</x:v>
      </x:c>
      <x:c r="C23" s="29">
        <x:f>38099-6170</x:f>
        <x:v>31929</x:v>
      </x:c>
      <x:c r="D23" s="41">
        <x:f>(B23-C23)/C23*100</x:f>
        <x:v>-2.057690500798647</x:v>
      </x:c>
      <x:c r="E23" s="30">
        <x:f>RANK(D23,$D$6:$D$28,0)</x:f>
        <x:v>18</x:v>
      </x:c>
      <x:c r="F23" s="9"/>
      <x:c r="G23" s="15" t="s">
        <x:v>44</x:v>
      </x:c>
      <x:c r="H23" s="33">
        <x:f>4911+4042</x:f>
        <x:v>8953</x:v>
      </x:c>
      <x:c r="I23" s="33">
        <x:f>5517+3979</x:f>
        <x:v>9496</x:v>
      </x:c>
      <x:c r="J23" s="11">
        <x:f>(H23-I23)/I23*100</x:f>
        <x:v>-5.718197135636057</x:v>
      </x:c>
      <x:c r="K23" s="33">
        <x:f>RANK(J23,$J$6:$J$27,0)</x:f>
        <x:v>20</x:v>
      </x:c>
      <x:c r="L23" s="42">
        <x:v>94.290000000000006</x:v>
      </x:c>
      <x:c r="M23" s="34">
        <x:f>RANK(L23,$L$6:$L$27,0)</x:f>
        <x:v>9</x:v>
      </x:c>
      <x:c r="N23" s="12">
        <x:f>60/22*(23-K23)+40/22*(23-M23)</x:f>
        <x:v>33.636363636363633</x:v>
      </x:c>
      <x:c r="O23" s="37">
        <x:f>RANK(N23,$N$6:$N$27,0)</x:f>
        <x:v>18</x:v>
      </x:c>
      <x:c r="P23" s="1"/>
      <x:c r="Q23" s="10" t="s">
        <x:v>62</x:v>
      </x:c>
      <x:c r="R23" s="44">
        <x:f>368134+2574</x:f>
        <x:v>370708</x:v>
      </x:c>
      <x:c r="S23" s="44">
        <x:f>418686+1895</x:f>
        <x:v>420581</x:v>
      </x:c>
      <x:c r="T23" s="13">
        <x:f>(R23-S23)/S23*100</x:f>
        <x:v>-11.858120076750971</x:v>
      </x:c>
      <x:c r="U23" s="30">
        <x:f>RANK(T23,$T$6:$T$27,0)</x:f>
        <x:v>18</x:v>
      </x:c>
      <x:c r="X23" s="45"/>
    </x:row>
    <x:row r="24" spans="1:24" ht="15.6" customHeight="1">
      <x:c r="A24" s="10" t="s">
        <x:v>57</x:v>
      </x:c>
      <x:c r="B24" s="29">
        <x:v>60268</x:v>
      </x:c>
      <x:c r="C24" s="29">
        <x:v>61993</x:v>
      </x:c>
      <x:c r="D24" s="41">
        <x:f>(B24-C24)/C24*100</x:f>
        <x:v>-2.7825722258964722</x:v>
      </x:c>
      <x:c r="E24" s="30">
        <x:f>RANK(D24,$D$6:$D$28,0)</x:f>
        <x:v>19</x:v>
      </x:c>
      <x:c r="F24" s="9"/>
      <x:c r="G24" s="15" t="s">
        <x:v>67</x:v>
      </x:c>
      <x:c r="H24" s="33">
        <x:f>2575+6395</x:f>
        <x:v>8970</x:v>
      </x:c>
      <x:c r="I24" s="33">
        <x:f>2866+6127</x:f>
        <x:v>8993</x:v>
      </x:c>
      <x:c r="J24" s="11">
        <x:f>(H24-I24)/I24*100</x:f>
        <x:v>-0.25575447570332482</x:v>
      </x:c>
      <x:c r="K24" s="33">
        <x:f>RANK(J24,$J$6:$J$27,0)</x:f>
        <x:v>18</x:v>
      </x:c>
      <x:c r="L24" s="42">
        <x:v>93.829999999999998</x:v>
      </x:c>
      <x:c r="M24" s="34">
        <x:f>RANK(L24,$L$6:$L$27,0)</x:f>
        <x:v>12</x:v>
      </x:c>
      <x:c r="N24" s="12">
        <x:f>60/22*(23-K24)+40/22*(23-M24)</x:f>
        <x:v>33.636363636363633</x:v>
      </x:c>
      <x:c r="O24" s="37">
        <x:f>RANK(N24,$N$6:$N$27,0)</x:f>
        <x:v>18</x:v>
      </x:c>
      <x:c r="P24" s="1"/>
      <x:c r="Q24" s="10" t="s">
        <x:v>58</x:v>
      </x:c>
      <x:c r="R24" s="44">
        <x:v>307648</x:v>
      </x:c>
      <x:c r="S24" s="44">
        <x:v>350410</x:v>
      </x:c>
      <x:c r="T24" s="13">
        <x:f>(R24-S24)/S24*100</x:f>
        <x:v>-12.203418852201708</x:v>
      </x:c>
      <x:c r="U24" s="30">
        <x:f>RANK(T24,$T$6:$T$27,0)</x:f>
        <x:v>19</x:v>
      </x:c>
      <x:c r="X24" s="45"/>
    </x:row>
    <x:row r="25" spans="1:24" ht="15.6" customHeight="1">
      <x:c r="A25" s="10" t="s">
        <x:v>61</x:v>
      </x:c>
      <x:c r="B25" s="29">
        <x:v>24115</x:v>
      </x:c>
      <x:c r="C25" s="29">
        <x:v>24931</x:v>
      </x:c>
      <x:c r="D25" s="41">
        <x:f>(B25-C25)/C25*100</x:f>
        <x:v>-3.2730335726605428</x:v>
      </x:c>
      <x:c r="E25" s="30">
        <x:f>RANK(D25,$D$6:$D$28,0)</x:f>
        <x:v>20</x:v>
      </x:c>
      <x:c r="F25" s="9"/>
      <x:c r="G25" s="15" t="s">
        <x:v>61</x:v>
      </x:c>
      <x:c r="H25" s="33">
        <x:f>1793+4293</x:f>
        <x:v>6086</x:v>
      </x:c>
      <x:c r="I25" s="33">
        <x:f>1966+4086</x:f>
        <x:v>6052</x:v>
      </x:c>
      <x:c r="J25" s="11">
        <x:f>(H25-I25)/I25*100</x:f>
        <x:v>0.5617977528089888</x:v>
      </x:c>
      <x:c r="K25" s="33">
        <x:f>RANK(J25,$J$6:$J$27,0)</x:f>
        <x:v>16</x:v>
      </x:c>
      <x:c r="L25" s="42">
        <x:v>93.310000000000002</x:v>
      </x:c>
      <x:c r="M25" s="34">
        <x:f>RANK(L25,$L$6:$L$27,0)</x:f>
        <x:v>15</x:v>
      </x:c>
      <x:c r="N25" s="12">
        <x:f>60/22*(23-K25)+40/22*(23-M25)</x:f>
        <x:v>33.636363636363633</x:v>
      </x:c>
      <x:c r="O25" s="37">
        <x:f>RANK(N25,$N$6:$N$27,0)</x:f>
        <x:v>18</x:v>
      </x:c>
      <x:c r="P25" s="1"/>
      <x:c r="Q25" s="10" t="s">
        <x:v>53</x:v>
      </x:c>
      <x:c r="R25" s="44">
        <x:v>1434239</x:v>
      </x:c>
      <x:c r="S25" s="44">
        <x:v>1692148</x:v>
      </x:c>
      <x:c r="T25" s="13">
        <x:f>(R25-S25)/S25*100</x:f>
        <x:v>-15.241515517555202</x:v>
      </x:c>
      <x:c r="U25" s="30">
        <x:f>RANK(T25,$T$6:$T$27,0)</x:f>
        <x:v>20</x:v>
      </x:c>
      <x:c r="X25" s="45"/>
    </x:row>
    <x:row r="26" spans="1:24" ht="15.6" customHeight="1">
      <x:c r="A26" s="10" t="s">
        <x:v>65</x:v>
      </x:c>
      <x:c r="B26" s="29">
        <x:v>44321</x:v>
      </x:c>
      <x:c r="C26" s="29">
        <x:v>46402</x:v>
      </x:c>
      <x:c r="D26" s="41">
        <x:f>(B26-C26)/C26*100</x:f>
        <x:v>-4.4847204861859407</x:v>
      </x:c>
      <x:c r="E26" s="30">
        <x:f>RANK(D26,$D$6:$D$28,0)</x:f>
        <x:v>21</x:v>
      </x:c>
      <x:c r="F26" s="9"/>
      <x:c r="G26" s="15" t="s">
        <x:v>64</x:v>
      </x:c>
      <x:c r="H26" s="33">
        <x:f>3802+3169</x:f>
        <x:v>6971</x:v>
      </x:c>
      <x:c r="I26" s="33">
        <x:f>3432+3340</x:f>
        <x:v>6772</x:v>
      </x:c>
      <x:c r="J26" s="11">
        <x:f>(H26-I26)/I26*100</x:f>
        <x:v>2.9385705847607797</x:v>
      </x:c>
      <x:c r="K26" s="33">
        <x:f>RANK(J26,$J$6:$J$27,0)</x:f>
        <x:v>14</x:v>
      </x:c>
      <x:c r="L26" s="42">
        <x:v>91.849999999999994</x:v>
      </x:c>
      <x:c r="M26" s="34">
        <x:f>RANK(L26,$L$6:$L$27,0)</x:f>
        <x:v>21</x:v>
      </x:c>
      <x:c r="N26" s="12">
        <x:f>60/22*(23-K26)+40/22*(23-M26)</x:f>
        <x:v>28.18181818181818</x:v>
      </x:c>
      <x:c r="O26" s="37">
        <x:f>RANK(N26,$N$6:$N$27,0)</x:f>
        <x:v>21</x:v>
      </x:c>
      <x:c r="P26" s="1"/>
      <x:c r="Q26" s="10" t="s">
        <x:v>65</x:v>
      </x:c>
      <x:c r="R26" s="44">
        <x:v>194783</x:v>
      </x:c>
      <x:c r="S26" s="44">
        <x:v>243758</x:v>
      </x:c>
      <x:c r="T26" s="13">
        <x:f>(R26-S26)/S26*100</x:f>
        <x:v>-20.091648274107925</x:v>
      </x:c>
      <x:c r="U26" s="30">
        <x:f>RANK(T26,$T$6:$T$27,0)</x:f>
        <x:v>21</x:v>
      </x:c>
      <x:c r="X26" s="45"/>
    </x:row>
    <x:row r="27" spans="1:24" ht="15.6" customHeight="1">
      <x:c r="A27" s="10" t="s">
        <x:v>69</x:v>
      </x:c>
      <x:c r="B27" s="29">
        <x:v>56786</x:v>
      </x:c>
      <x:c r="C27" s="29">
        <x:v>59608</x:v>
      </x:c>
      <x:c r="D27" s="41">
        <x:f>(B27-C27)/C27*100</x:f>
        <x:v>-4.7342638572003759</x:v>
      </x:c>
      <x:c r="E27" s="30">
        <x:f>RANK(D27,$D$6:$D$28,0)</x:f>
        <x:v>22</x:v>
      </x:c>
      <x:c r="F27" s="9"/>
      <x:c r="G27" s="14" t="s">
        <x:v>68</x:v>
      </x:c>
      <x:c r="H27" s="33">
        <x:f>4777+6167</x:f>
        <x:v>10944</x:v>
      </x:c>
      <x:c r="I27" s="33">
        <x:f>5360+5999</x:f>
        <x:v>11359</x:v>
      </x:c>
      <x:c r="J27" s="11">
        <x:f>(H27-I27)/I27*100</x:f>
        <x:v>-3.6534906241746636</x:v>
      </x:c>
      <x:c r="K27" s="33">
        <x:f>RANK(J27,$J$6:$J$27,0)</x:f>
        <x:v>19</x:v>
      </x:c>
      <x:c r="L27" s="42">
        <x:v>92.430000000000007</x:v>
      </x:c>
      <x:c r="M27" s="34">
        <x:f>RANK(L27,$L$6:$L$27,0)</x:f>
        <x:v>19</x:v>
      </x:c>
      <x:c r="N27" s="12">
        <x:f>60/22*(23-K27)+40/22*(23-M27)</x:f>
        <x:v>18.18181818181818</x:v>
      </x:c>
      <x:c r="O27" s="37">
        <x:f>RANK(N27,$N$6:$N$27,0)</x:f>
        <x:v>22</x:v>
      </x:c>
      <x:c r="P27" s="1"/>
      <x:c r="Q27" s="10" t="s">
        <x:v>40</x:v>
      </x:c>
      <x:c r="R27" s="44">
        <x:v>572124</x:v>
      </x:c>
      <x:c r="S27" s="44">
        <x:v>783564</x:v>
      </x:c>
      <x:c r="T27" s="13">
        <x:f>(R27-S27)/S27*100</x:f>
        <x:v>-26.984394382590317</x:v>
      </x:c>
      <x:c r="U27" s="30">
        <x:f>RANK(T27,$T$6:$T$27,0)</x:f>
        <x:v>22</x:v>
      </x:c>
      <x:c r="X27" s="45"/>
    </x:row>
    <x:row r="28" spans="1:21" ht="15.6" customHeight="1">
      <x:c r="A28" s="10" t="s">
        <x:v>40</x:v>
      </x:c>
      <x:c r="B28" s="29">
        <x:v>71176</x:v>
      </x:c>
      <x:c r="C28" s="29">
        <x:v>75164</x:v>
      </x:c>
      <x:c r="D28" s="41">
        <x:f>(B28-C28)/C28*100</x:f>
        <x:v>-5.3057314671917402</x:v>
      </x:c>
      <x:c r="E28" s="30">
        <x:f>RANK(D28,$D$6:$D$28,0)</x:f>
        <x:v>23</x:v>
      </x:c>
      <x:c r="F28" s="9"/>
      <x:c r="G28" s="14" t="s">
        <x:v>66</x:v>
      </x:c>
      <x:c r="H28" s="174" t="s">
        <x:v>82</x:v>
      </x:c>
      <x:c r="I28" s="175"/>
      <x:c r="J28" s="175"/>
      <x:c r="K28" s="175"/>
      <x:c r="L28" s="175"/>
      <x:c r="M28" s="175"/>
      <x:c r="N28" s="175"/>
      <x:c r="O28" s="176"/>
      <x:c r="P28" s="1"/>
      <x:c r="Q28" s="10" t="s">
        <x:v>66</x:v>
      </x:c>
      <x:c r="R28" s="194" t="s">
        <x:v>9</x:v>
      </x:c>
      <x:c r="S28" s="195"/>
      <x:c r="T28" s="195"/>
      <x:c r="U28" s="196"/>
    </x:row>
    <x:row r="29" spans="1:21" ht="15.6" customHeight="1">
      <x:c r="A29" s="16" t="s">
        <x:v>75</x:v>
      </x:c>
      <x:c r="B29" s="31">
        <x:f>SUM(B6:B28)</x:f>
        <x:v>1102815</x:v>
      </x:c>
      <x:c r="C29" s="31">
        <x:f>SUM(C6:C28)</x:f>
        <x:v>1103116</x:v>
      </x:c>
      <x:c r="D29" s="18">
        <x:f>(B29-C29)/C29*100</x:f>
        <x:v>-0.027286341599614187</x:v>
      </x:c>
      <x:c r="E29" s="17"/>
      <x:c r="F29" s="9"/>
      <x:c r="G29" s="16" t="s">
        <x:v>75</x:v>
      </x:c>
      <x:c r="H29" s="31">
        <x:f>SUM(H6:H27)</x:f>
        <x:v>259520</x:v>
      </x:c>
      <x:c r="I29" s="31">
        <x:f>SUM(I6:I27)</x:f>
        <x:v>252360</x:v>
      </x:c>
      <x:c r="J29" s="19">
        <x:f>(H29-I29)/I29*100</x:f>
        <x:v>2.8372166745918528</x:v>
      </x:c>
      <x:c r="K29" s="19"/>
      <x:c r="L29" s="17"/>
      <x:c r="M29" s="17"/>
      <x:c r="N29" s="17"/>
      <x:c r="O29" s="20"/>
      <x:c r="P29" s="1"/>
      <x:c r="Q29" s="16" t="s">
        <x:v>75</x:v>
      </x:c>
      <x:c r="R29" s="31">
        <x:f>SUM(R6:R27)</x:f>
        <x:v>8994483</x:v>
      </x:c>
      <x:c r="S29" s="31">
        <x:f>SUM(S6:S27)</x:f>
        <x:v>9666001</x:v>
      </x:c>
      <x:c r="T29" s="18">
        <x:f>(R29-S29)/S29*100</x:f>
        <x:v>-6.9472163307245678</x:v>
      </x:c>
      <x:c r="U29" s="17"/>
    </x:row>
    <x:row r="30" spans="1:21" ht="15.6" customHeight="1">
      <x:c r="A30" s="21" t="s">
        <x:v>26</x:v>
      </x:c>
      <x:c r="B30" s="32">
        <x:f>B29/B3</x:f>
        <x:v>4501.2857142857147</x:v>
      </x:c>
      <x:c r="C30" s="32">
        <x:f>C29/C3</x:f>
        <x:v>4484.2113821138209</x:v>
      </x:c>
      <x:c r="D30" s="22">
        <x:f>(B30-C30)/C30*100</x:f>
        <x:v>0.3807655508836657</x:v>
      </x:c>
      <x:c r="E30" s="23"/>
      <x:c r="F30" s="9"/>
      <x:c r="G30" s="21" t="s">
        <x:v>26</x:v>
      </x:c>
      <x:c r="H30" s="32">
        <x:f>H29/B3</x:f>
        <x:v>1059.2653061224489</x:v>
      </x:c>
      <x:c r="I30" s="32">
        <x:f>I29/C3</x:f>
        <x:v>1025.8536585365853</x:v>
      </x:c>
      <x:c r="J30" s="22">
        <x:f>(H30-I30)/I30*100</x:f>
        <x:v>3.256960416120803</x:v>
      </x:c>
      <x:c r="K30" s="22"/>
      <x:c r="L30" s="23"/>
      <x:c r="M30" s="23"/>
      <x:c r="N30" s="23"/>
      <x:c r="O30" s="23"/>
      <x:c r="P30" s="1"/>
      <x:c r="Q30" s="21" t="s">
        <x:v>26</x:v>
      </x:c>
      <x:c r="R30" s="32">
        <x:f>R29/B3</x:f>
        <x:v>36712.175510204084</x:v>
      </x:c>
      <x:c r="S30" s="32">
        <x:f>S29/C3</x:f>
        <x:v>39292.686991869916</x:v>
      </x:c>
      <x:c r="T30" s="22">
        <x:f>(R30-S30)/S30*100</x:f>
        <x:v>-6.567409050441797</x:v>
      </x:c>
      <x:c r="U30" s="23"/>
    </x:row>
    <x:row r="31" spans="1:21" ht="15.6" customHeight="1">
      <x:c r="A31" s="1" t="s">
        <x:v>51</x:v>
      </x:c>
      <x:c r="F31" s="9"/>
      <x:c r="P31" s="1"/>
      <x:c r="Q31" s="1"/>
      <x:c r="R31" s="1"/>
      <x:c r="S31" s="1"/>
      <x:c r="T31" s="1"/>
      <x:c r="U31" s="1"/>
    </x:row>
    <x:row r="32" spans="2:16" ht="15.6" customHeight="1">
      <x:c r="B32" s="1"/>
      <x:c r="C32" s="1"/>
      <x:c r="D32" s="1"/>
      <x:c r="E32" s="1"/>
      <x:c r="F32" s="24"/>
      <x:c r="G32" s="1"/>
      <x:c r="H32" s="1"/>
      <x:c r="I32" s="1"/>
      <x:c r="J32" s="1"/>
      <x:c r="K32" s="1"/>
      <x:c r="L32" s="1"/>
      <x:c r="M32" s="1"/>
      <x:c r="N32" s="1"/>
      <x:c r="P32" s="27"/>
    </x:row>
    <x:row r="33" spans="1:14" ht="15.6" customHeight="1">
      <x:c r="A33" s="1"/>
      <x:c r="B33" s="1"/>
      <x:c r="C33" s="1"/>
      <x:c r="D33" s="1"/>
      <x:c r="E33" s="1"/>
      <x:c r="F33" s="24"/>
      <x:c r="G33" s="1"/>
      <x:c r="H33" s="1"/>
      <x:c r="I33" s="1"/>
      <x:c r="J33" s="1"/>
      <x:c r="K33" s="1"/>
      <x:c r="L33" s="1"/>
      <x:c r="M33" s="1"/>
      <x:c r="N33" s="1"/>
    </x:row>
    <x:row r="34" spans="6:23" ht="15.6" customHeight="1">
      <x:c r="F34" s="9"/>
      <x:c r="P34" s="1"/>
      <x:c r="V34" s="1"/>
      <x:c r="W34" s="1"/>
    </x:row>
    <x:row r="35" spans="6:23" ht="15.6" customHeight="1">
      <x:c r="F35" s="25"/>
      <x:c r="P35" s="1"/>
      <x:c r="V35" s="1"/>
      <x:c r="W35" s="1"/>
    </x:row>
    <x:row r="36" spans="6:6" ht="15.6" customHeight="1">
      <x:c r="F36" s="26"/>
    </x:row>
    <x:row r="37" ht="6" customHeight="1"/>
    <x:row r="38" spans="1:23" s="1" customFormat="1" ht="15" customHeight="1">
      <x:c r="A38" s="4"/>
      <x:c r="B38" s="4"/>
      <x:c r="C38" s="4"/>
      <x:c r="D38" s="4"/>
      <x:c r="E38" s="4"/>
      <x:c r="F38" s="28"/>
      <x:c r="G38" s="4"/>
      <x:c r="H38" s="4"/>
      <x:c r="I38" s="4"/>
      <x:c r="J38" s="4"/>
      <x:c r="K38" s="4"/>
      <x:c r="L38" s="4"/>
      <x:c r="M38" s="4"/>
      <x:c r="N38" s="4"/>
      <x:c r="O38" s="4"/>
      <x:c r="P38" s="4"/>
      <x:c r="Q38" s="4"/>
      <x:c r="R38" s="4"/>
      <x:c r="S38" s="4"/>
      <x:c r="T38" s="4"/>
      <x:c r="U38" s="4"/>
      <x:c r="V38" s="4"/>
      <x:c r="W38" s="4"/>
    </x:row>
    <x:row r="39" spans="1:23" s="1" customFormat="1" ht="15" customHeight="1">
      <x:c r="A39" s="4"/>
      <x:c r="B39" s="4"/>
      <x:c r="C39" s="4"/>
      <x:c r="D39" s="4"/>
      <x:c r="E39" s="4"/>
      <x:c r="F39" s="28"/>
      <x:c r="G39" s="4"/>
      <x:c r="H39" s="4"/>
      <x:c r="I39" s="4"/>
      <x:c r="J39" s="4"/>
      <x:c r="K39" s="4"/>
      <x:c r="L39" s="4"/>
      <x:c r="M39" s="4"/>
      <x:c r="N39" s="4"/>
      <x:c r="O39" s="4"/>
      <x:c r="P39" s="4"/>
      <x:c r="Q39" s="4"/>
      <x:c r="R39" s="4"/>
      <x:c r="S39" s="4"/>
      <x:c r="T39" s="4"/>
      <x:c r="U39" s="4"/>
      <x:c r="V39" s="4"/>
      <x:c r="W39" s="4"/>
    </x:row>
  </x:sheetData>
  <x:mergeCells count="13">
    <x:mergeCell ref="H28:O28"/>
    <x:mergeCell ref="A1:U1"/>
    <x:mergeCell ref="D3:E3"/>
    <x:mergeCell ref="A4:A5"/>
    <x:mergeCell ref="B4:E4"/>
    <x:mergeCell ref="G4:G5"/>
    <x:mergeCell ref="H4:K4"/>
    <x:mergeCell ref="L4:M4"/>
    <x:mergeCell ref="N4:N5"/>
    <x:mergeCell ref="O4:O5"/>
    <x:mergeCell ref="Q4:Q5"/>
    <x:mergeCell ref="R4:U4"/>
    <x:mergeCell ref="R28:U28"/>
  </x:mergeCells>
  <x:printOptions horizontalCentered="1" verticalCentered="0" headings="0" gridLines="0" gridLinesSet="1"/>
  <x:pageMargins left="0.15722222626209259" right="0.15722222626209259" top="0.39347222447395325" bottom="0.43291667103767395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J30"/>
  <x:sheetViews>
    <x:sheetView topLeftCell="A1" zoomScale="75" zoomScaleNormal="75" workbookViewId="0">
      <x:pane xSplit="2" ySplit="4" topLeftCell="C5" activePane="bottomRight" state="frozen"/>
      <x:selection pane="bottomRight" activeCell="L19" activeCellId="0" sqref="L19:L20"/>
    </x:sheetView>
  </x:sheetViews>
  <x:sheetFormatPr defaultColWidth="8.77734375" defaultRowHeight="13.35"/>
  <x:cols>
    <x:col min="1" max="1" width="15.37109375" style="49" customWidth="1"/>
    <x:col min="2" max="2" width="22.625" style="49" bestFit="1" customWidth="1"/>
    <x:col min="3" max="3" width="15.37109375" style="49" customWidth="1"/>
    <x:col min="4" max="4" width="15.37109375" style="50" customWidth="1"/>
    <x:col min="5" max="5" width="15.37109375" style="51" customWidth="1"/>
    <x:col min="6" max="6" width="13.875" style="50" customWidth="1"/>
    <x:col min="7" max="7" width="15.37109375" style="50" customWidth="1"/>
    <x:col min="8" max="8" width="15.37109375" style="51" customWidth="1"/>
    <x:col min="9" max="9" width="10.62109375" style="49" customWidth="1"/>
    <x:col min="10" max="16384" width="9.875" style="52"/>
  </x:cols>
  <x:sheetData>
    <x:row r="1" spans="1:9" ht="33.75" customHeight="1">
      <x:c r="A1" s="173" t="s">
        <x:v>48</x:v>
      </x:c>
      <x:c r="B1" s="173"/>
      <x:c r="C1" s="173"/>
      <x:c r="D1" s="173"/>
      <x:c r="E1" s="173"/>
      <x:c r="F1" s="173"/>
      <x:c r="G1" s="173"/>
      <x:c r="H1" s="173"/>
      <x:c r="I1" s="53"/>
    </x:row>
    <x:row r="2" spans="1:9" s="46" customFormat="1" ht="28.5" customHeight="1">
      <x:c r="A2" s="134" t="s">
        <x:v>0</x:v>
      </x:c>
      <x:c r="C2" s="54"/>
      <x:c r="D2" s="54"/>
      <x:c r="E2" s="54"/>
      <x:c r="F2" s="54"/>
      <x:c r="G2" s="54"/>
      <x:c r="H2" s="54" t="s">
        <x:v>17</x:v>
      </x:c>
      <x:c r="I2" s="54"/>
    </x:row>
    <x:row r="3" spans="1:9" s="46" customFormat="1" ht="25.5" customHeight="1">
      <x:c r="A3" s="197" t="s">
        <x:v>4</x:v>
      </x:c>
      <x:c r="B3" s="199" t="s">
        <x:v>43</x:v>
      </x:c>
      <x:c r="C3" s="136" t="s">
        <x:v>24</x:v>
      </x:c>
      <x:c r="D3" s="201" t="s">
        <x:v>23</x:v>
      </x:c>
      <x:c r="E3" s="202"/>
      <x:c r="F3" s="137"/>
      <x:c r="G3" s="203" t="s">
        <x:v>70</x:v>
      </x:c>
      <x:c r="H3" s="138" t="s">
        <x:v>6</x:v>
      </x:c>
      <x:c r="I3" s="55" t="s">
        <x:v>22</x:v>
      </x:c>
    </x:row>
    <x:row r="4" spans="1:9" s="46" customFormat="1" ht="26.25" customHeight="1">
      <x:c r="A4" s="198"/>
      <x:c r="B4" s="200"/>
      <x:c r="C4" s="139" t="s">
        <x:v>21</x:v>
      </x:c>
      <x:c r="D4" s="139" t="s">
        <x:v>19</x:v>
      </x:c>
      <x:c r="E4" s="139" t="s">
        <x:v>20</x:v>
      </x:c>
      <x:c r="F4" s="140" t="s">
        <x:v>21</x:v>
      </x:c>
      <x:c r="G4" s="204"/>
      <x:c r="H4" s="141" t="s">
        <x:v>23</x:v>
      </x:c>
      <x:c r="I4" s="55" t="s">
        <x:v>42</x:v>
      </x:c>
    </x:row>
    <x:row r="5" spans="1:9" s="47" customFormat="1" ht="26.25" customHeight="1">
      <x:c r="A5" s="56">
        <x:v>1</x:v>
      </x:c>
      <x:c r="B5" s="57" t="s">
        <x:v>60</x:v>
      </x:c>
      <x:c r="C5" s="58">
        <x:v>3669058000</x:v>
      </x:c>
      <x:c r="D5" s="58">
        <x:v>384387580</x:v>
      </x:c>
      <x:c r="E5" s="58">
        <x:v>4372424240</x:v>
      </x:c>
      <x:c r="F5" s="59">
        <x:v>119.17021317188225</x:v>
      </x:c>
      <x:c r="G5" s="60">
        <x:v>-1.021684886809493</x:v>
      </x:c>
      <x:c r="H5" s="61">
        <x:v>290568750</x:v>
      </x:c>
      <x:c r="I5" s="62">
        <x:v>8</x:v>
      </x:c>
    </x:row>
    <x:row r="6" spans="1:9" s="47" customFormat="1" ht="25.5" customHeight="1">
      <x:c r="A6" s="63">
        <x:v>2</x:v>
      </x:c>
      <x:c r="B6" s="64" t="s">
        <x:v>57</x:v>
      </x:c>
      <x:c r="C6" s="65">
        <x:v>6736694000</x:v>
      </x:c>
      <x:c r="D6" s="65">
        <x:v>737173440</x:v>
      </x:c>
      <x:c r="E6" s="65">
        <x:v>7552182410</x:v>
      </x:c>
      <x:c r="F6" s="66">
        <x:v>112.10517221058282</x:v>
      </x:c>
      <x:c r="G6" s="67">
        <x:v>31.417430585117391</x:v>
      </x:c>
      <x:c r="H6" s="68">
        <x:v>510844100</x:v>
      </x:c>
      <x:c r="I6" s="62">
        <x:v>2</x:v>
      </x:c>
    </x:row>
    <x:row r="7" spans="1:9" s="47" customFormat="1" ht="25.5" customHeight="1">
      <x:c r="A7" s="63">
        <x:v>3</x:v>
      </x:c>
      <x:c r="B7" s="64" t="s">
        <x:v>64</x:v>
      </x:c>
      <x:c r="C7" s="65">
        <x:v>5167374000</x:v>
      </x:c>
      <x:c r="D7" s="65">
        <x:v>564591680</x:v>
      </x:c>
      <x:c r="E7" s="65">
        <x:v>5703119260</x:v>
      </x:c>
      <x:c r="F7" s="66">
        <x:v>110.36784370552625</x:v>
      </x:c>
      <x:c r="G7" s="67">
        <x:v>8.2869182262908403</x:v>
      </x:c>
      <x:c r="H7" s="68">
        <x:v>442667500</x:v>
      </x:c>
      <x:c r="I7" s="62">
        <x:v>5</x:v>
      </x:c>
    </x:row>
    <x:row r="8" spans="1:9" s="47" customFormat="1" ht="25.5" customHeight="1">
      <x:c r="A8" s="63">
        <x:v>4</x:v>
      </x:c>
      <x:c r="B8" s="64" t="s">
        <x:v>40</x:v>
      </x:c>
      <x:c r="C8" s="65">
        <x:v>5456000000</x:v>
      </x:c>
      <x:c r="D8" s="65">
        <x:v>625045390</x:v>
      </x:c>
      <x:c r="E8" s="65">
        <x:v>6009333570</x:v>
      </x:c>
      <x:c r="F8" s="66">
        <x:v>110.14174431818182</x:v>
      </x:c>
      <x:c r="G8" s="67">
        <x:v>-5.1363839231548418</x:v>
      </x:c>
      <x:c r="H8" s="68">
        <x:v>497986200</x:v>
      </x:c>
      <x:c r="I8" s="62">
        <x:v>14</x:v>
      </x:c>
    </x:row>
    <x:row r="9" spans="1:9" s="47" customFormat="1" ht="25.5" customHeight="1">
      <x:c r="A9" s="63">
        <x:v>5</x:v>
      </x:c>
      <x:c r="B9" s="64" t="s">
        <x:v>12</x:v>
      </x:c>
      <x:c r="C9" s="65">
        <x:v>5052850000</x:v>
      </x:c>
      <x:c r="D9" s="65">
        <x:v>540414250</x:v>
      </x:c>
      <x:c r="E9" s="65">
        <x:v>5404010380</x:v>
      </x:c>
      <x:c r="F9" s="66">
        <x:v>106.94974875565275</x:v>
      </x:c>
      <x:c r="G9" s="67">
        <x:v>-7.2309734598333009</x:v>
      </x:c>
      <x:c r="H9" s="68">
        <x:v>444279460</x:v>
      </x:c>
      <x:c r="I9" s="62">
        <x:v>18</x:v>
      </x:c>
    </x:row>
    <x:row r="10" spans="1:9" s="47" customFormat="1" ht="25.5" customHeight="1">
      <x:c r="A10" s="63">
        <x:v>6</x:v>
      </x:c>
      <x:c r="B10" s="64" t="s">
        <x:v>62</x:v>
      </x:c>
      <x:c r="C10" s="65">
        <x:v>4564379000</x:v>
      </x:c>
      <x:c r="D10" s="65">
        <x:v>417251570</x:v>
      </x:c>
      <x:c r="E10" s="65">
        <x:v>4765004200</x:v>
      </x:c>
      <x:c r="F10" s="66">
        <x:v>104.39545445284013</x:v>
      </x:c>
      <x:c r="G10" s="67">
        <x:v>58.641040693365355</x:v>
      </x:c>
      <x:c r="H10" s="68">
        <x:v>367572600</x:v>
      </x:c>
      <x:c r="I10" s="62">
        <x:v>1</x:v>
      </x:c>
    </x:row>
    <x:row r="11" spans="1:9" s="47" customFormat="1" ht="25.5" customHeight="1">
      <x:c r="A11" s="63">
        <x:v>7</x:v>
      </x:c>
      <x:c r="B11" s="64" t="s">
        <x:v>52</x:v>
      </x:c>
      <x:c r="C11" s="65">
        <x:v>3664000000</x:v>
      </x:c>
      <x:c r="D11" s="65">
        <x:v>376870130</x:v>
      </x:c>
      <x:c r="E11" s="65">
        <x:v>3822941830</x:v>
      </x:c>
      <x:c r="F11" s="66">
        <x:v>104.33793204148472</x:v>
      </x:c>
      <x:c r="G11" s="67">
        <x:v>-14.557067715580029</x:v>
      </x:c>
      <x:c r="H11" s="68">
        <x:v>307493020</x:v>
      </x:c>
      <x:c r="I11" s="62">
        <x:v>20</x:v>
      </x:c>
    </x:row>
    <x:row r="12" spans="1:9" s="47" customFormat="1" ht="25.5" customHeight="1">
      <x:c r="A12" s="63">
        <x:v>8</x:v>
      </x:c>
      <x:c r="B12" s="64" t="s">
        <x:v>69</x:v>
      </x:c>
      <x:c r="C12" s="65">
        <x:v>8524392000</x:v>
      </x:c>
      <x:c r="D12" s="65">
        <x:v>834644800</x:v>
      </x:c>
      <x:c r="E12" s="65">
        <x:v>8773628180</x:v>
      </x:c>
      <x:c r="F12" s="66">
        <x:v>102.9238000786449</x:v>
      </x:c>
      <x:c r="G12" s="67">
        <x:v>-2.9463465773062025</x:v>
      </x:c>
      <x:c r="H12" s="68">
        <x:v>682862670</x:v>
      </x:c>
      <x:c r="I12" s="62">
        <x:v>10</x:v>
      </x:c>
    </x:row>
    <x:row r="13" spans="1:10" s="47" customFormat="1" ht="25.5" customHeight="1">
      <x:c r="A13" s="63">
        <x:v>9</x:v>
      </x:c>
      <x:c r="B13" s="64" t="s">
        <x:v>55</x:v>
      </x:c>
      <x:c r="C13" s="65">
        <x:v>12524164000</x:v>
      </x:c>
      <x:c r="D13" s="65">
        <x:v>1441237200</x:v>
      </x:c>
      <x:c r="E13" s="65">
        <x:v>12535634780</x:v>
      </x:c>
      <x:c r="F13" s="66">
        <x:v>100.09158918711061</x:v>
      </x:c>
      <x:c r="G13" s="67">
        <x:v>-0.3845484603343774</x:v>
      </x:c>
      <x:c r="H13" s="68">
        <x:v>1249932790</x:v>
      </x:c>
      <x:c r="I13" s="62">
        <x:v>7</x:v>
      </x:c>
      <x:c r="J13" s="69"/>
    </x:row>
    <x:row r="14" spans="1:9" s="48" customFormat="1" ht="25.5" customHeight="1">
      <x:c r="A14" s="70">
        <x:v>10</x:v>
      </x:c>
      <x:c r="B14" s="71" t="s">
        <x:v>67</x:v>
      </x:c>
      <x:c r="C14" s="72">
        <x:v>2637285000</x:v>
      </x:c>
      <x:c r="D14" s="65">
        <x:v>264089170</x:v>
      </x:c>
      <x:c r="E14" s="72">
        <x:v>2583170380</x:v>
      </x:c>
      <x:c r="F14" s="73">
        <x:v>97.948093588671682</x:v>
      </x:c>
      <x:c r="G14" s="74">
        <x:v>1.128737591797746</x:v>
      </x:c>
      <x:c r="H14" s="75">
        <x:v>205809720</x:v>
      </x:c>
      <x:c r="I14" s="76">
        <x:v>6</x:v>
      </x:c>
    </x:row>
    <x:row r="15" spans="1:9" s="48" customFormat="1" ht="25.5" customHeight="1">
      <x:c r="A15" s="63">
        <x:v>11</x:v>
      </x:c>
      <x:c r="B15" s="64" t="s">
        <x:v>61</x:v>
      </x:c>
      <x:c r="C15" s="65">
        <x:v>2054000000</x:v>
      </x:c>
      <x:c r="D15" s="65">
        <x:v>225520610</x:v>
      </x:c>
      <x:c r="E15" s="65">
        <x:v>2011475310</x:v>
      </x:c>
      <x:c r="F15" s="66">
        <x:v>97.929664556962024</x:v>
      </x:c>
      <x:c r="G15" s="67">
        <x:v>-2.7133316423672671</x:v>
      </x:c>
      <x:c r="H15" s="68">
        <x:v>179915600</x:v>
      </x:c>
      <x:c r="I15" s="76">
        <x:v>9</x:v>
      </x:c>
    </x:row>
    <x:row r="16" spans="1:9" s="48" customFormat="1" ht="25.5" customHeight="1">
      <x:c r="A16" s="70">
        <x:v>12</x:v>
      </x:c>
      <x:c r="B16" s="71" t="s">
        <x:v>65</x:v>
      </x:c>
      <x:c r="C16" s="72">
        <x:v>5007304000</x:v>
      </x:c>
      <x:c r="D16" s="65">
        <x:v>457934150</x:v>
      </x:c>
      <x:c r="E16" s="72">
        <x:v>4897805300</x:v>
      </x:c>
      <x:c r="F16" s="73">
        <x:v>97.813220447570188</x:v>
      </x:c>
      <x:c r="G16" s="74">
        <x:v>-3.3809072661079242</x:v>
      </x:c>
      <x:c r="H16" s="75">
        <x:v>349003460</x:v>
      </x:c>
      <x:c r="I16" s="76">
        <x:v>11</x:v>
      </x:c>
    </x:row>
    <x:row r="17" spans="1:9" s="48" customFormat="1" ht="25.5" customHeight="1">
      <x:c r="A17" s="70">
        <x:v>13</x:v>
      </x:c>
      <x:c r="B17" s="71" t="s">
        <x:v>54</x:v>
      </x:c>
      <x:c r="C17" s="72">
        <x:v>7161607000</x:v>
      </x:c>
      <x:c r="D17" s="65">
        <x:v>749584800</x:v>
      </x:c>
      <x:c r="E17" s="72">
        <x:v>6995030340</x:v>
      </x:c>
      <x:c r="F17" s="73">
        <x:v>97.674032378487112</x:v>
      </x:c>
      <x:c r="G17" s="74">
        <x:v>-3.8022061907716509</x:v>
      </x:c>
      <x:c r="H17" s="75">
        <x:v>635015620</x:v>
      </x:c>
      <x:c r="I17" s="76">
        <x:v>12</x:v>
      </x:c>
    </x:row>
    <x:row r="18" spans="1:9" s="48" customFormat="1" ht="25.5" customHeight="1">
      <x:c r="A18" s="63">
        <x:v>14</x:v>
      </x:c>
      <x:c r="B18" s="64" t="s">
        <x:v>71</x:v>
      </x:c>
      <x:c r="C18" s="65">
        <x:v>3206108000</x:v>
      </x:c>
      <x:c r="D18" s="65">
        <x:v>369189060</x:v>
      </x:c>
      <x:c r="E18" s="65">
        <x:v>3129435290</x:v>
      </x:c>
      <x:c r="F18" s="66">
        <x:v>97.608542506989778</x:v>
      </x:c>
      <x:c r="G18" s="67">
        <x:v>-27.15774967338379</x:v>
      </x:c>
      <x:c r="H18" s="68">
        <x:v>305393540</x:v>
      </x:c>
      <x:c r="I18" s="76">
        <x:v>21</x:v>
      </x:c>
    </x:row>
    <x:row r="19" spans="1:9" s="48" customFormat="1" ht="25.5" customHeight="1">
      <x:c r="A19" s="63">
        <x:v>15</x:v>
      </x:c>
      <x:c r="B19" s="64" t="s">
        <x:v>59</x:v>
      </x:c>
      <x:c r="C19" s="65">
        <x:v>3455658000</x:v>
      </x:c>
      <x:c r="D19" s="65">
        <x:v>335308270</x:v>
      </x:c>
      <x:c r="E19" s="65">
        <x:v>3356016520</x:v>
      </x:c>
      <x:c r="F19" s="66">
        <x:v>97.11656998464548</x:v>
      </x:c>
      <x:c r="G19" s="67">
        <x:v>-4.7309938281799742</x:v>
      </x:c>
      <x:c r="H19" s="68">
        <x:v>269831540</x:v>
      </x:c>
      <x:c r="I19" s="76">
        <x:v>13</x:v>
      </x:c>
    </x:row>
    <x:row r="20" spans="1:9" s="48" customFormat="1" ht="25.5" customHeight="1">
      <x:c r="A20" s="63">
        <x:v>16</x:v>
      </x:c>
      <x:c r="B20" s="64" t="s">
        <x:v>56</x:v>
      </x:c>
      <x:c r="C20" s="65">
        <x:v>3222000000</x:v>
      </x:c>
      <x:c r="D20" s="65">
        <x:v>362976540</x:v>
      </x:c>
      <x:c r="E20" s="65">
        <x:v>3117577900</x:v>
      </x:c>
      <x:c r="F20" s="66">
        <x:v>96.759090626939795</x:v>
      </x:c>
      <x:c r="G20" s="67">
        <x:v>8.5713468607517829</x:v>
      </x:c>
      <x:c r="H20" s="68">
        <x:v>281952610</x:v>
      </x:c>
      <x:c r="I20" s="76">
        <x:v>4</x:v>
      </x:c>
    </x:row>
    <x:row r="21" spans="1:9" s="48" customFormat="1" ht="25.5" customHeight="1">
      <x:c r="A21" s="70">
        <x:v>17</x:v>
      </x:c>
      <x:c r="B21" s="71" t="s">
        <x:v>39</x:v>
      </x:c>
      <x:c r="C21" s="72">
        <x:v>5822797000</x:v>
      </x:c>
      <x:c r="D21" s="65">
        <x:v>650926900</x:v>
      </x:c>
      <x:c r="E21" s="72">
        <x:v>5559720850</x:v>
      </x:c>
      <x:c r="F21" s="73">
        <x:v>95.48196253450017</x:v>
      </x:c>
      <x:c r="G21" s="74">
        <x:v>10.862213720373926</x:v>
      </x:c>
      <x:c r="H21" s="75">
        <x:v>524224960</x:v>
      </x:c>
      <x:c r="I21" s="76">
        <x:v>3</x:v>
      </x:c>
    </x:row>
    <x:row r="22" spans="1:9" s="48" customFormat="1" ht="25.5" customHeight="1">
      <x:c r="A22" s="63">
        <x:v>18</x:v>
      </x:c>
      <x:c r="B22" s="64" t="s">
        <x:v>53</x:v>
      </x:c>
      <x:c r="C22" s="65">
        <x:v>7514244000</x:v>
      </x:c>
      <x:c r="D22" s="65">
        <x:v>688789030</x:v>
      </x:c>
      <x:c r="E22" s="65">
        <x:v>7117138190</x:v>
      </x:c>
      <x:c r="F22" s="66">
        <x:v>94.715292582993044</x:v>
      </x:c>
      <x:c r="G22" s="67">
        <x:v>-7.1098111754803295</x:v>
      </x:c>
      <x:c r="H22" s="68">
        <x:v>573562530</x:v>
      </x:c>
      <x:c r="I22" s="76">
        <x:v>17</x:v>
      </x:c>
    </x:row>
    <x:row r="23" spans="1:9" s="48" customFormat="1" ht="25.5" customHeight="1">
      <x:c r="A23" s="63">
        <x:v>19</x:v>
      </x:c>
      <x:c r="B23" s="64" t="s">
        <x:v>68</x:v>
      </x:c>
      <x:c r="C23" s="65">
        <x:v>3336235000</x:v>
      </x:c>
      <x:c r="D23" s="65">
        <x:v>342162950</x:v>
      </x:c>
      <x:c r="E23" s="65">
        <x:v>3140615120</x:v>
      </x:c>
      <x:c r="F23" s="66">
        <x:v>94.136507769986224</x:v>
      </x:c>
      <x:c r="G23" s="67">
        <x:v>-5.8844988761019295</x:v>
      </x:c>
      <x:c r="H23" s="68">
        <x:v>278902740</x:v>
      </x:c>
      <x:c r="I23" s="76">
        <x:v>15</x:v>
      </x:c>
    </x:row>
    <x:row r="24" spans="1:9" s="48" customFormat="1" ht="25.5" customHeight="1">
      <x:c r="A24" s="63">
        <x:v>20</x:v>
      </x:c>
      <x:c r="B24" s="64" t="s">
        <x:v>58</x:v>
      </x:c>
      <x:c r="C24" s="65">
        <x:v>6588799000</x:v>
      </x:c>
      <x:c r="D24" s="65">
        <x:v>616756760</x:v>
      </x:c>
      <x:c r="E24" s="65">
        <x:v>6198442580</x:v>
      </x:c>
      <x:c r="F24" s="66">
        <x:v>94.075454115385824</x:v>
      </x:c>
      <x:c r="G24" s="67">
        <x:v>-7.6024679601229606</x:v>
      </x:c>
      <x:c r="H24" s="68">
        <x:v>500352940</x:v>
      </x:c>
      <x:c r="I24" s="76">
        <x:v>19</x:v>
      </x:c>
    </x:row>
    <x:row r="25" spans="1:9" s="48" customFormat="1" ht="25.5" customHeight="1">
      <x:c r="A25" s="70">
        <x:v>21</x:v>
      </x:c>
      <x:c r="B25" s="71" t="s">
        <x:v>44</x:v>
      </x:c>
      <x:c r="C25" s="72">
        <x:v>5175427000</x:v>
      </x:c>
      <x:c r="D25" s="65">
        <x:v>388533650</x:v>
      </x:c>
      <x:c r="E25" s="72">
        <x:v>4847341130</x:v>
      </x:c>
      <x:c r="F25" s="73">
        <x:v>93.660699493974121</x:v>
      </x:c>
      <x:c r="G25" s="74">
        <x:v>-32.821731450666256</x:v>
      </x:c>
      <x:c r="H25" s="75">
        <x:v>269519510</x:v>
      </x:c>
      <x:c r="I25" s="76">
        <x:v>22</x:v>
      </x:c>
    </x:row>
    <x:row r="26" spans="1:9" s="48" customFormat="1" ht="25.5" customHeight="1">
      <x:c r="A26" s="63">
        <x:v>22</x:v>
      </x:c>
      <x:c r="B26" s="64" t="s">
        <x:v>63</x:v>
      </x:c>
      <x:c r="C26" s="65">
        <x:v>4030553000</x:v>
      </x:c>
      <x:c r="D26" s="65">
        <x:v>443461280</x:v>
      </x:c>
      <x:c r="E26" s="65">
        <x:v>3699670950</x:v>
      </x:c>
      <x:c r="F26" s="66">
        <x:v>91.790653788698478</x:v>
      </x:c>
      <x:c r="G26" s="67">
        <x:v>-6.16662813322848</x:v>
      </x:c>
      <x:c r="H26" s="68">
        <x:v>359755010</x:v>
      </x:c>
      <x:c r="I26" s="76">
        <x:v>16</x:v>
      </x:c>
    </x:row>
    <x:row r="27" spans="1:9" s="48" customFormat="1" ht="25.5" customHeight="1">
      <x:c r="A27" s="63">
        <x:v>23</x:v>
      </x:c>
      <x:c r="B27" s="64" t="s">
        <x:v>66</x:v>
      </x:c>
      <x:c r="C27" s="65">
        <x:v>2127000000</x:v>
      </x:c>
      <x:c r="D27" s="65">
        <x:v>176181320</x:v>
      </x:c>
      <x:c r="E27" s="65">
        <x:v>1923934190</x:v>
      </x:c>
      <x:c r="F27" s="66">
        <x:v>90.452947343676541</x:v>
      </x:c>
      <x:c r="G27" s="67">
        <x:v>-47.619362906713825</x:v>
      </x:c>
      <x:c r="H27" s="68">
        <x:v>152627130</x:v>
      </x:c>
      <x:c r="I27" s="76">
        <x:v>23</x:v>
      </x:c>
    </x:row>
    <x:row r="28" spans="1:9" s="48" customFormat="1" ht="25.5" customHeight="1">
      <x:c r="A28" s="77"/>
      <x:c r="B28" s="78" t="s">
        <x:v>1</x:v>
      </x:c>
      <x:c r="C28" s="79">
        <x:v>8657000000</x:v>
      </x:c>
      <x:c r="D28" s="79">
        <x:v>1861168860</x:v>
      </x:c>
      <x:c r="E28" s="79">
        <x:v>11603360540</x:v>
      </x:c>
      <x:c r="F28" s="80">
        <x:v>134.0344292480074</x:v>
      </x:c>
      <x:c r="G28" s="81">
        <x:v>102.0527908270528</x:v>
      </x:c>
      <x:c r="H28" s="82">
        <x:v>1861148800</x:v>
      </x:c>
      <x:c r="I28" s="76"/>
    </x:row>
    <x:row r="29" spans="1:9" s="46" customFormat="1" ht="25.5" customHeight="1">
      <x:c r="A29" s="83" t="s">
        <x:v>41</x:v>
      </x:c>
      <x:c r="B29" s="84"/>
      <x:c r="C29" s="85">
        <x:v>126815394000</x:v>
      </x:c>
      <x:c r="D29" s="85">
        <x:v>13854199390</x:v>
      </x:c>
      <x:c r="E29" s="86">
        <x:v>129119013440</x:v>
      </x:c>
      <x:c r="F29" s="87">
        <x:v>101.81651404245133</x:v>
      </x:c>
      <x:c r="G29" s="88">
        <x:v>1.1570083085663097</x:v>
      </x:c>
      <x:c r="H29" s="89">
        <x:v>11541222800</x:v>
      </x:c>
      <x:c r="I29" s="90"/>
    </x:row>
    <x:row r="30" spans="1:8" ht="28.5" customHeight="1">
      <x:c r="A30" s="91"/>
      <x:c r="B30" s="92" t="s">
        <x:v>73</x:v>
      </x:c>
      <x:c r="C30" s="93">
        <x:v>1460466000</x:v>
      </x:c>
      <x:c r="D30" s="94"/>
      <x:c r="E30" s="95"/>
      <x:c r="F30" s="96"/>
      <x:c r="G30" s="97"/>
      <x:c r="H30" s="98"/>
    </x:row>
  </x:sheetData>
  <x:mergeCells count="5">
    <x:mergeCell ref="A1:H1"/>
    <x:mergeCell ref="A3:A4"/>
    <x:mergeCell ref="B3:B4"/>
    <x:mergeCell ref="D3:E3"/>
    <x:mergeCell ref="G3:G4"/>
  </x:mergeCells>
  <x:printOptions horizontalCentered="1" verticalCentered="1" headings="0" gridLines="0" gridLinesSet="1"/>
  <x:pageMargins left="0.35430556535720825" right="0.19666667282581329" top="0.47236111760139465" bottom="0.47236111760139465" header="0.47236111760139465" footer="0.51138889789581299"/>
  <x:pageSetup paperSize="9" scale="67" firstPageNumber="1" fitToWidth="1" fitToHeight="1" orientation="landscape" usePrinterDefaults="1" blackAndWhite="0" draft="0" useFirstPageNumber="0" horizontalDpi="600" verticalDpi="600" copies="1"/>
  <x:rowBreaks count="1" manualBreakCount="1">
    <x:brk id="29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G26"/>
  <x:sheetViews>
    <x:sheetView topLeftCell="A1" zoomScaleNormal="100" workbookViewId="0">
      <x:selection activeCell="M13" activeCellId="0" sqref="M13:M13"/>
    </x:sheetView>
  </x:sheetViews>
  <x:sheetFormatPr defaultColWidth="9.00390625" defaultRowHeight="16.399999999999999"/>
  <x:cols>
    <x:col min="2" max="3" width="14.125" bestFit="1" customWidth="1"/>
    <x:col min="4" max="4" width="15.75" bestFit="1" customWidth="1"/>
    <x:col min="5" max="5" width="15.75" customWidth="1"/>
    <x:col min="6" max="6" width="10.125" customWidth="1"/>
  </x:cols>
  <x:sheetData>
    <x:row r="1" spans="1:7" ht="36.75" customHeight="1">
      <x:c r="A1" s="208" t="s">
        <x:v>46</x:v>
      </x:c>
      <x:c r="B1" s="208"/>
      <x:c r="C1" s="208"/>
      <x:c r="D1" s="208"/>
      <x:c r="E1" s="208"/>
      <x:c r="F1" s="208"/>
      <x:c r="G1" s="208"/>
    </x:row>
    <x:row r="2" spans="1:7">
      <x:c r="A2" s="205" t="s">
        <x:v>13</x:v>
      </x:c>
      <x:c r="B2" s="205" t="s">
        <x:v>5</x:v>
      </x:c>
      <x:c r="C2" s="205" t="s">
        <x:v>2</x:v>
      </x:c>
      <x:c r="D2" s="205" t="s">
        <x:v>16</x:v>
      </x:c>
      <x:c r="E2" s="206" t="s">
        <x:v>18</x:v>
      </x:c>
      <x:c r="F2" s="205" t="s">
        <x:v>41</x:v>
      </x:c>
      <x:c r="G2" s="205" t="s">
        <x:v>42</x:v>
      </x:c>
    </x:row>
    <x:row r="3" spans="1:7">
      <x:c r="A3" s="206"/>
      <x:c r="B3" s="206"/>
      <x:c r="C3" s="206"/>
      <x:c r="D3" s="206"/>
      <x:c r="E3" s="207"/>
      <x:c r="F3" s="206"/>
      <x:c r="G3" s="206"/>
    </x:row>
    <x:row r="4" spans="1:7" ht="21.75" customHeight="1">
      <x:c r="A4" s="157" t="s">
        <x:v>69</x:v>
      </x:c>
      <x:c r="B4" s="158">
        <x:v>20</x:v>
      </x:c>
      <x:c r="C4" s="158">
        <x:v>55.245252582071679</x:v>
      </x:c>
      <x:c r="D4" s="158">
        <x:v>9.9196821978021994</x:v>
      </x:c>
      <x:c r="E4" s="158">
        <x:v>10</x:v>
      </x:c>
      <x:c r="F4" s="158">
        <x:v>95.164934779873889</x:v>
      </x:c>
      <x:c r="G4" s="159">
        <x:v>1</x:v>
      </x:c>
    </x:row>
    <x:row r="5" spans="1:7" ht="21.75" customHeight="1">
      <x:c r="A5" s="99" t="s">
        <x:v>39</x:v>
      </x:c>
      <x:c r="B5" s="100">
        <x:v>16.473253393602917</x:v>
      </x:c>
      <x:c r="C5" s="100">
        <x:v>53.825384755709202</x:v>
      </x:c>
      <x:c r="D5" s="100">
        <x:v>7.48143698901099</x:v>
      </x:c>
      <x:c r="E5" s="100">
        <x:v>5</x:v>
      </x:c>
      <x:c r="F5" s="101">
        <x:v>82.780075138323113</x:v>
      </x:c>
      <x:c r="G5" s="102">
        <x:v>2</x:v>
      </x:c>
    </x:row>
    <x:row r="6" spans="1:7" ht="21.75" customHeight="1">
      <x:c r="A6" s="103" t="s">
        <x:v>55</x:v>
      </x:c>
      <x:c r="B6" s="104">
        <x:v>18.563654072166543</x:v>
      </x:c>
      <x:c r="C6" s="104">
        <x:v>53.221791811083492</x:v>
      </x:c>
      <x:c r="D6" s="104">
        <x:v>0</x:v>
      </x:c>
      <x:c r="E6" s="104">
        <x:v>10</x:v>
      </x:c>
      <x:c r="F6" s="105">
        <x:v>81.785445883250034</x:v>
      </x:c>
      <x:c r="G6" s="106">
        <x:v>3</x:v>
      </x:c>
    </x:row>
    <x:row r="7" spans="1:7" ht="21.75" customHeight="1">
      <x:c r="A7" s="107" t="s">
        <x:v>60</x:v>
      </x:c>
      <x:c r="B7" s="104">
        <x:v>15.157767603912966</x:v>
      </x:c>
      <x:c r="C7" s="104">
        <x:v>54.234524761344552</x:v>
      </x:c>
      <x:c r="D7" s="104">
        <x:v>10</x:v>
      </x:c>
      <x:c r="E7" s="104">
        <x:v>0</x:v>
      </x:c>
      <x:c r="F7" s="105">
        <x:v>79.392292365257518</x:v>
      </x:c>
      <x:c r="G7" s="106">
        <x:v>4</x:v>
      </x:c>
    </x:row>
    <x:row r="8" spans="1:7" ht="21.75" customHeight="1">
      <x:c r="A8" s="107" t="s">
        <x:v>57</x:v>
      </x:c>
      <x:c r="B8" s="104">
        <x:v>15.742709700163021</x:v>
      </x:c>
      <x:c r="C8" s="104">
        <x:v>55.438715384551166</x:v>
      </x:c>
      <x:c r="D8" s="104">
        <x:v>0</x:v>
      </x:c>
      <x:c r="E8" s="104">
        <x:v>5</x:v>
      </x:c>
      <x:c r="F8" s="105">
        <x:v>76.181425084714192</x:v>
      </x:c>
      <x:c r="G8" s="106">
        <x:v>5</x:v>
      </x:c>
    </x:row>
    <x:row r="9" spans="1:7" ht="21.75" customHeight="1">
      <x:c r="A9" s="103" t="s">
        <x:v>54</x:v>
      </x:c>
      <x:c r="B9" s="104">
        <x:v>15.510463202045557</x:v>
      </x:c>
      <x:c r="C9" s="104">
        <x:v>60</x:v>
      </x:c>
      <x:c r="D9" s="104">
        <x:v>0</x:v>
      </x:c>
      <x:c r="E9" s="104">
        <x:v>0</x:v>
      </x:c>
      <x:c r="F9" s="105">
        <x:v>75.510463202045557</x:v>
      </x:c>
      <x:c r="G9" s="106">
        <x:v>6</x:v>
      </x:c>
    </x:row>
    <x:row r="10" spans="1:7" ht="21.75" customHeight="1">
      <x:c r="A10" s="107" t="s">
        <x:v>53</x:v>
      </x:c>
      <x:c r="B10" s="104">
        <x:v>15.495286173269838</x:v>
      </x:c>
      <x:c r="C10" s="104">
        <x:v>57.387642865552081</x:v>
      </x:c>
      <x:c r="D10" s="104">
        <x:v>0</x:v>
      </x:c>
      <x:c r="E10" s="104">
        <x:v>0</x:v>
      </x:c>
      <x:c r="F10" s="105">
        <x:v>72.882929038821914</x:v>
      </x:c>
      <x:c r="G10" s="106">
        <x:v>7</x:v>
      </x:c>
    </x:row>
    <x:row r="11" spans="1:7" ht="21.75" customHeight="1">
      <x:c r="A11" s="103" t="s">
        <x:v>40</x:v>
      </x:c>
      <x:c r="B11" s="104">
        <x:v>17.192865287201471</x:v>
      </x:c>
      <x:c r="C11" s="104">
        <x:v>54.359398332155827</x:v>
      </x:c>
      <x:c r="D11" s="104">
        <x:v>0</x:v>
      </x:c>
      <x:c r="E11" s="104">
        <x:v>0</x:v>
      </x:c>
      <x:c r="F11" s="105">
        <x:v>71.552263619357291</x:v>
      </x:c>
      <x:c r="G11" s="106">
        <x:v>8</x:v>
      </x:c>
    </x:row>
    <x:row r="12" spans="1:7" ht="21.75" customHeight="1">
      <x:c r="A12" s="107" t="s">
        <x:v>61</x:v>
      </x:c>
      <x:c r="B12" s="104">
        <x:v>15.315597651853965</x:v>
      </x:c>
      <x:c r="C12" s="104">
        <x:v>53.869217337133556</x:v>
      </x:c>
      <x:c r="D12" s="104">
        <x:v>2.3088285714285712</x:v>
      </x:c>
      <x:c r="E12" s="104">
        <x:v>0</x:v>
      </x:c>
      <x:c r="F12" s="105">
        <x:v>71.493643560416103</x:v>
      </x:c>
      <x:c r="G12" s="106">
        <x:v>9</x:v>
      </x:c>
    </x:row>
    <x:row r="13" spans="1:7" ht="21.75" customHeight="1">
      <x:c r="A13" s="107" t="s">
        <x:v>62</x:v>
      </x:c>
      <x:c r="B13" s="104">
        <x:v>15.117663852719666</x:v>
      </x:c>
      <x:c r="C13" s="104">
        <x:v>53.860562076155098</x:v>
      </x:c>
      <x:c r="D13" s="104">
        <x:v>2.197802197802198</x:v>
      </x:c>
      <x:c r="E13" s="104">
        <x:v>0</x:v>
      </x:c>
      <x:c r="F13" s="105">
        <x:v>71.176028126676968</x:v>
      </x:c>
      <x:c r="G13" s="106">
        <x:v>10</x:v>
      </x:c>
    </x:row>
    <x:row r="14" spans="1:7" ht="21.75" customHeight="1">
      <x:c r="A14" s="103" t="s">
        <x:v>64</x:v>
      </x:c>
      <x:c r="B14" s="104">
        <x:v>15.32618855710782</x:v>
      </x:c>
      <x:c r="C14" s="104">
        <x:v>55.65032461908045</x:v>
      </x:c>
      <x:c r="D14" s="104">
        <x:v>0</x:v>
      </x:c>
      <x:c r="E14" s="104">
        <x:v>0</x:v>
      </x:c>
      <x:c r="F14" s="105">
        <x:v>70.976513176188263</x:v>
      </x:c>
      <x:c r="G14" s="106">
        <x:v>11</x:v>
      </x:c>
    </x:row>
    <x:row r="15" spans="1:7" ht="21.75" customHeight="1">
      <x:c r="A15" s="103" t="s">
        <x:v>71</x:v>
      </x:c>
      <x:c r="B15" s="104">
        <x:v>15.252172693327338</x:v>
      </x:c>
      <x:c r="C15" s="104">
        <x:v>55.546589040181971</x:v>
      </x:c>
      <x:c r="D15" s="104">
        <x:v>0</x:v>
      </x:c>
      <x:c r="E15" s="104">
        <x:v>0</x:v>
      </x:c>
      <x:c r="F15" s="105">
        <x:v>70.798761733509309</x:v>
      </x:c>
      <x:c r="G15" s="106">
        <x:v>12</x:v>
      </x:c>
    </x:row>
    <x:row r="16" spans="1:7" ht="21.75" customHeight="1">
      <x:c r="A16" s="103" t="s">
        <x:v>66</x:v>
      </x:c>
      <x:c r="B16" s="104">
        <x:v>15.315693126507533</x:v>
      </x:c>
      <x:c r="C16" s="104">
        <x:v>53.818379228002364</x:v>
      </x:c>
      <x:c r="D16" s="104">
        <x:v>0.50549450549450547</x:v>
      </x:c>
      <x:c r="E16" s="104">
        <x:v>0</x:v>
      </x:c>
      <x:c r="F16" s="105">
        <x:v>69.639566860004408</x:v>
      </x:c>
      <x:c r="G16" s="106">
        <x:v>13</x:v>
      </x:c>
    </x:row>
    <x:row r="17" spans="1:7" ht="21.75" customHeight="1">
      <x:c r="A17" s="107" t="s">
        <x:v>65</x:v>
      </x:c>
      <x:c r="B17" s="104">
        <x:v>15.431590313687359</x:v>
      </x:c>
      <x:c r="C17" s="104">
        <x:v>53.923757159241106</x:v>
      </x:c>
      <x:c r="D17" s="104">
        <x:v>0</x:v>
      </x:c>
      <x:c r="E17" s="104">
        <x:v>0</x:v>
      </x:c>
      <x:c r="F17" s="105">
        <x:v>69.355347472928457</x:v>
      </x:c>
      <x:c r="G17" s="106">
        <x:v>14</x:v>
      </x:c>
    </x:row>
    <x:row r="18" spans="1:7" ht="21.75" customHeight="1">
      <x:c r="A18" s="107" t="s">
        <x:v>52</x:v>
      </x:c>
      <x:c r="B18" s="104">
        <x:v>15.337686198807738</x:v>
      </x:c>
      <x:c r="C18" s="104">
        <x:v>53.397034036763252</x:v>
      </x:c>
      <x:c r="D18" s="104">
        <x:v>0</x:v>
      </x:c>
      <x:c r="E18" s="104">
        <x:v>0</x:v>
      </x:c>
      <x:c r="F18" s="105">
        <x:v>68.73472023557099</x:v>
      </x:c>
      <x:c r="G18" s="106">
        <x:v>15</x:v>
      </x:c>
    </x:row>
    <x:row r="19" spans="1:7" ht="21.75" customHeight="1">
      <x:c r="A19" s="107" t="s">
        <x:v>58</x:v>
      </x:c>
      <x:c r="B19" s="104">
        <x:v>15.225984330196408</x:v>
      </x:c>
      <x:c r="C19" s="104">
        <x:v>53.289177860033803</x:v>
      </x:c>
      <x:c r="D19" s="104">
        <x:v>0</x:v>
      </x:c>
      <x:c r="E19" s="104">
        <x:v>0</x:v>
      </x:c>
      <x:c r="F19" s="105">
        <x:v>68.515162190230214</x:v>
      </x:c>
      <x:c r="G19" s="106">
        <x:v>16</x:v>
      </x:c>
    </x:row>
    <x:row r="20" spans="1:7" ht="21.75" customHeight="1">
      <x:c r="A20" s="103" t="s">
        <x:v>67</x:v>
      </x:c>
      <x:c r="B20" s="104">
        <x:v>15.047010129891287</x:v>
      </x:c>
      <x:c r="C20" s="104">
        <x:v>53.394945093997485</x:v>
      </x:c>
      <x:c r="D20" s="104">
        <x:v>0</x:v>
      </x:c>
      <x:c r="E20" s="104">
        <x:v>0</x:v>
      </x:c>
      <x:c r="F20" s="105">
        <x:v>68.441955223888769</x:v>
      </x:c>
      <x:c r="G20" s="106">
        <x:v>17</x:v>
      </x:c>
    </x:row>
    <x:row r="21" spans="1:7" ht="21.75" customHeight="1">
      <x:c r="A21" s="107" t="s">
        <x:v>12</x:v>
      </x:c>
      <x:c r="B21" s="104">
        <x:v>15.380305930840127</x:v>
      </x:c>
      <x:c r="C21" s="104">
        <x:v>52.605877888794303</x:v>
      </x:c>
      <x:c r="D21" s="104">
        <x:v>0</x:v>
      </x:c>
      <x:c r="E21" s="104">
        <x:v>0</x:v>
      </x:c>
      <x:c r="F21" s="105">
        <x:v>67.986183819634434</x:v>
      </x:c>
      <x:c r="G21" s="106">
        <x:v>18</x:v>
      </x:c>
    </x:row>
    <x:row r="22" spans="1:7" ht="21.75" customHeight="1">
      <x:c r="A22" s="103" t="s">
        <x:v>56</x:v>
      </x:c>
      <x:c r="B22" s="104">
        <x:v>15.101908464273894</x:v>
      </x:c>
      <x:c r="C22" s="104">
        <x:v>50.599045648684665</x:v>
      </x:c>
      <x:c r="D22" s="104">
        <x:v>2.197802197802198</x:v>
      </x:c>
      <x:c r="E22" s="104">
        <x:v>0</x:v>
      </x:c>
      <x:c r="F22" s="105">
        <x:v>67.89875631076076</x:v>
      </x:c>
      <x:c r="G22" s="106">
        <x:v>19</x:v>
      </x:c>
    </x:row>
    <x:row r="23" spans="1:7" ht="21.75" customHeight="1">
      <x:c r="A23" s="103" t="s">
        <x:v>68</x:v>
      </x:c>
      <x:c r="B23" s="104">
        <x:v>15.245171163636639</x:v>
      </x:c>
      <x:c r="C23" s="104">
        <x:v>52.651908622867992</x:v>
      </x:c>
      <x:c r="D23" s="104">
        <x:v>0</x:v>
      </x:c>
      <x:c r="E23" s="104">
        <x:v>0</x:v>
      </x:c>
      <x:c r="F23" s="105">
        <x:v>67.897079786504634</x:v>
      </x:c>
      <x:c r="G23" s="106">
        <x:v>20</x:v>
      </x:c>
    </x:row>
    <x:row r="24" spans="1:7" ht="21.75" customHeight="1">
      <x:c r="A24" s="103" t="s">
        <x:v>44</x:v>
      </x:c>
      <x:c r="B24" s="104">
        <x:v>14.92165656321103</x:v>
      </x:c>
      <x:c r="C24" s="104">
        <x:v>52.509208911603821</x:v>
      </x:c>
      <x:c r="D24" s="104">
        <x:v>0</x:v>
      </x:c>
      <x:c r="E24" s="104">
        <x:v>0</x:v>
      </x:c>
      <x:c r="F24" s="105">
        <x:v>67.430865474814851</x:v>
      </x:c>
      <x:c r="G24" s="106">
        <x:v>21</x:v>
      </x:c>
    </x:row>
    <x:row r="25" spans="1:7" ht="21.75" customHeight="1">
      <x:c r="A25" s="107" t="s">
        <x:v>63</x:v>
      </x:c>
      <x:c r="B25" s="104">
        <x:v>15.05898395964234</x:v>
      </x:c>
      <x:c r="C25" s="104">
        <x:v>52.093070240252629</x:v>
      </x:c>
      <x:c r="D25" s="104">
        <x:v>0</x:v>
      </x:c>
      <x:c r="E25" s="104">
        <x:v>0</x:v>
      </x:c>
      <x:c r="F25" s="105">
        <x:v>67.152054199894962</x:v>
      </x:c>
      <x:c r="G25" s="106">
        <x:v>22</x:v>
      </x:c>
    </x:row>
    <x:row r="26" spans="1:7" ht="21.75" customHeight="1">
      <x:c r="A26" s="107" t="s">
        <x:v>59</x:v>
      </x:c>
      <x:c r="B26" s="104">
        <x:v>15.294176792214637</x:v>
      </x:c>
      <x:c r="C26" s="104">
        <x:v>51.26727469411793</x:v>
      </x:c>
      <x:c r="D26" s="104">
        <x:v>0</x:v>
      </x:c>
      <x:c r="E26" s="104">
        <x:v>0</x:v>
      </x:c>
      <x:c r="F26" s="105">
        <x:v>66.561451486332572</x:v>
      </x:c>
      <x:c r="G26" s="106">
        <x:v>23</x:v>
      </x:c>
    </x:row>
  </x:sheetData>
  <x:autoFilter ref="A3:G3"/>
  <x:mergeCells count="8">
    <x:mergeCell ref="A2:A3"/>
    <x:mergeCell ref="G2:G3"/>
    <x:mergeCell ref="B2:B3"/>
    <x:mergeCell ref="C2:C3"/>
    <x:mergeCell ref="D2:D3"/>
    <x:mergeCell ref="F2:F3"/>
    <x:mergeCell ref="E2:E3"/>
    <x:mergeCell ref="A1:G1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93" firstPageNumber="1" fitToWidth="1" fitToHeight="1" orientation="portrait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G57"/>
  <x:sheetViews>
    <x:sheetView showGridLines="0" topLeftCell="A1" zoomScaleNormal="100" workbookViewId="0">
      <x:pane xSplit="1" ySplit="4" topLeftCell="B5" activePane="bottomRight" state="frozen"/>
      <x:selection pane="bottomRight" activeCell="C19" activeCellId="0" sqref="C14:XFD19"/>
    </x:sheetView>
  </x:sheetViews>
  <x:sheetFormatPr defaultColWidth="0" defaultRowHeight="16.399999999999999"/>
  <x:cols>
    <x:col min="1" max="1" width="0.75" style="115" customWidth="1"/>
    <x:col min="2" max="2" width="5.875" style="116" bestFit="1" customWidth="1"/>
    <x:col min="3" max="3" width="17.375" style="116" customWidth="1"/>
    <x:col min="4" max="4" width="14" style="117" customWidth="1"/>
    <x:col min="5" max="6" width="14" style="116" customWidth="1"/>
    <x:col min="7" max="7" width="5" style="115" customWidth="1"/>
    <x:col min="8" max="27" width="0" style="116" hidden="1" customWidth="1"/>
    <x:col min="28" max="16384" width="9" style="116" hidden="1"/>
  </x:cols>
  <x:sheetData>
    <x:row r="1" spans="2:6" ht="32.450000000000003" customHeight="1">
      <x:c r="B1" s="210" t="s">
        <x:v>45</x:v>
      </x:c>
      <x:c r="C1" s="210"/>
      <x:c r="D1" s="210"/>
      <x:c r="E1" s="210"/>
      <x:c r="F1" s="210"/>
    </x:row>
    <x:row r="2" spans="2:6">
      <x:c r="B2" s="118"/>
      <x:c r="D2" s="119"/>
      <x:c r="F2" s="120" t="s">
        <x:v>3</x:v>
      </x:c>
    </x:row>
    <x:row r="3" spans="1:7" s="110" customFormat="1" ht="28.899999999999999" customHeight="1">
      <x:c r="A3" s="121"/>
      <x:c r="B3" s="211" t="s">
        <x:v>42</x:v>
      </x:c>
      <x:c r="C3" s="213" t="s">
        <x:v>43</x:v>
      </x:c>
      <x:c r="D3" s="213" t="s">
        <x:v>30</x:v>
      </x:c>
      <x:c r="E3" s="213"/>
      <x:c r="F3" s="213"/>
      <x:c r="G3" s="121"/>
    </x:row>
    <x:row r="4" spans="1:7" s="110" customFormat="1" ht="23.449999999999999" customHeight="1">
      <x:c r="A4" s="121"/>
      <x:c r="B4" s="212"/>
      <x:c r="C4" s="214"/>
      <x:c r="D4" s="169" t="s">
        <x:v>27</x:v>
      </x:c>
      <x:c r="E4" s="169" t="s">
        <x:v>28</x:v>
      </x:c>
      <x:c r="F4" s="170" t="s">
        <x:v>33</x:v>
      </x:c>
      <x:c r="G4" s="121"/>
    </x:row>
    <x:row r="5" spans="1:7" s="111" customFormat="1" ht="19.5" customHeight="1">
      <x:c r="A5" s="122"/>
      <x:c r="B5" s="160">
        <x:v>1</x:v>
      </x:c>
      <x:c r="C5" s="161" t="s">
        <x:v>60</x:v>
      </x:c>
      <x:c r="D5" s="162">
        <x:v>74500</x:v>
      </x:c>
      <x:c r="E5" s="163">
        <x:v>110020</x:v>
      </x:c>
      <x:c r="F5" s="164">
        <x:v>147.6778523489933</x:v>
      </x:c>
      <x:c r="G5" s="127"/>
    </x:row>
    <x:row r="6" spans="1:7" s="111" customFormat="1" ht="19.5" customHeight="1">
      <x:c r="A6" s="122"/>
      <x:c r="B6" s="123">
        <x:v>2</x:v>
      </x:c>
      <x:c r="C6" s="135" t="s">
        <x:v>71</x:v>
      </x:c>
      <x:c r="D6" s="124">
        <x:v>60416.666666666664</x:v>
      </x:c>
      <x:c r="E6" s="125">
        <x:v>82370</x:v>
      </x:c>
      <x:c r="F6" s="126">
        <x:v>136.33655172413793</x:v>
      </x:c>
      <x:c r="G6" s="127"/>
    </x:row>
    <x:row r="7" spans="1:7" s="111" customFormat="1" ht="19.5" customHeight="1">
      <x:c r="A7" s="122"/>
      <x:c r="B7" s="123">
        <x:v>3</x:v>
      </x:c>
      <x:c r="C7" s="135" t="s">
        <x:v>65</x:v>
      </x:c>
      <x:c r="D7" s="124">
        <x:v>106000</x:v>
      </x:c>
      <x:c r="E7" s="125">
        <x:v>133440</x:v>
      </x:c>
      <x:c r="F7" s="126">
        <x:v>125.88679245283019</x:v>
      </x:c>
      <x:c r="G7" s="127"/>
    </x:row>
    <x:row r="8" spans="1:7" s="111" customFormat="1" ht="18.75" customHeight="1">
      <x:c r="A8" s="122"/>
      <x:c r="B8" s="123">
        <x:v>4</x:v>
      </x:c>
      <x:c r="C8" s="135" t="s">
        <x:v>44</x:v>
      </x:c>
      <x:c r="D8" s="124">
        <x:v>62166.666666666664</x:v>
      </x:c>
      <x:c r="E8" s="125">
        <x:v>70410</x:v>
      </x:c>
      <x:c r="F8" s="126">
        <x:v>113.26005361930297</x:v>
      </x:c>
      <x:c r="G8" s="127"/>
    </x:row>
    <x:row r="9" spans="1:7" s="111" customFormat="1" ht="19.5" customHeight="1">
      <x:c r="A9" s="122"/>
      <x:c r="B9" s="123">
        <x:v>5</x:v>
      </x:c>
      <x:c r="C9" s="135" t="s">
        <x:v>40</x:v>
      </x:c>
      <x:c r="D9" s="124">
        <x:v>96333.333333333328</x:v>
      </x:c>
      <x:c r="E9" s="125">
        <x:v>102660</x:v>
      </x:c>
      <x:c r="F9" s="126">
        <x:v>106.56747404844292</x:v>
      </x:c>
      <x:c r="G9" s="127"/>
    </x:row>
    <x:row r="10" spans="1:7" s="111" customFormat="1" ht="19.5" customHeight="1">
      <x:c r="A10" s="122"/>
      <x:c r="B10" s="123">
        <x:v>7</x:v>
      </x:c>
      <x:c r="C10" s="135" t="s">
        <x:v>53</x:v>
      </x:c>
      <x:c r="D10" s="124">
        <x:v>104833.33333333333</x:v>
      </x:c>
      <x:c r="E10" s="125">
        <x:v>110950</x:v>
      </x:c>
      <x:c r="F10" s="126">
        <x:v>105.83465818759936</x:v>
      </x:c>
      <x:c r="G10" s="127"/>
    </x:row>
    <x:row r="11" spans="1:7" s="111" customFormat="1" ht="19.5" customHeight="1">
      <x:c r="A11" s="122"/>
      <x:c r="B11" s="123">
        <x:v>6</x:v>
      </x:c>
      <x:c r="C11" s="135" t="s">
        <x:v>52</x:v>
      </x:c>
      <x:c r="D11" s="124">
        <x:v>125166.66666666667</x:v>
      </x:c>
      <x:c r="E11" s="125">
        <x:v>131730</x:v>
      </x:c>
      <x:c r="F11" s="126">
        <x:v>105.24367509986683</x:v>
      </x:c>
      <x:c r="G11" s="127"/>
    </x:row>
    <x:row r="12" spans="1:7" s="112" customFormat="1" ht="19.5" customHeight="1">
      <x:c r="A12" s="122"/>
      <x:c r="B12" s="123">
        <x:v>8</x:v>
      </x:c>
      <x:c r="C12" s="135" t="s">
        <x:v>62</x:v>
      </x:c>
      <x:c r="D12" s="124">
        <x:v>20833.333333333332</x:v>
      </x:c>
      <x:c r="E12" s="125">
        <x:v>21620</x:v>
      </x:c>
      <x:c r="F12" s="126">
        <x:v>103.776</x:v>
      </x:c>
      <x:c r="G12" s="127"/>
    </x:row>
    <x:row r="13" spans="1:7" s="111" customFormat="1" ht="19.5" customHeight="1">
      <x:c r="A13" s="122"/>
      <x:c r="B13" s="123">
        <x:v>9</x:v>
      </x:c>
      <x:c r="C13" s="135" t="s">
        <x:v>68</x:v>
      </x:c>
      <x:c r="D13" s="124">
        <x:v>72833.333333333328</x:v>
      </x:c>
      <x:c r="E13" s="125">
        <x:v>73800</x:v>
      </x:c>
      <x:c r="F13" s="126">
        <x:v>101.32723112128149</x:v>
      </x:c>
      <x:c r="G13" s="127"/>
    </x:row>
    <x:row r="14" spans="1:7" s="111" customFormat="1" ht="19.5" customHeight="1">
      <x:c r="A14" s="122"/>
      <x:c r="B14" s="123">
        <x:v>10</x:v>
      </x:c>
      <x:c r="C14" s="135" t="s">
        <x:v>39</x:v>
      </x:c>
      <x:c r="D14" s="124">
        <x:v>85500</x:v>
      </x:c>
      <x:c r="E14" s="125">
        <x:v>77590</x:v>
      </x:c>
      <x:c r="F14" s="126">
        <x:v>90.748538011695913</x:v>
      </x:c>
      <x:c r="G14" s="127"/>
    </x:row>
    <x:row r="15" spans="1:7" s="111" customFormat="1" ht="19.5" customHeight="1">
      <x:c r="A15" s="122"/>
      <x:c r="B15" s="123">
        <x:v>11</x:v>
      </x:c>
      <x:c r="C15" s="135" t="s">
        <x:v>61</x:v>
      </x:c>
      <x:c r="D15" s="124">
        <x:v>75416.666666666672</x:v>
      </x:c>
      <x:c r="E15" s="125">
        <x:v>67770</x:v>
      </x:c>
      <x:c r="F15" s="126">
        <x:v>89.860773480662985</x:v>
      </x:c>
      <x:c r="G15" s="127"/>
    </x:row>
    <x:row r="16" spans="1:7" s="111" customFormat="1" ht="19.5" customHeight="1">
      <x:c r="A16" s="122"/>
      <x:c r="B16" s="123">
        <x:v>12</x:v>
      </x:c>
      <x:c r="C16" s="135" t="s">
        <x:v>69</x:v>
      </x:c>
      <x:c r="D16" s="124">
        <x:v>95000</x:v>
      </x:c>
      <x:c r="E16" s="125">
        <x:v>85000</x:v>
      </x:c>
      <x:c r="F16" s="126">
        <x:v>89.473684210526315</x:v>
      </x:c>
      <x:c r="G16" s="127"/>
    </x:row>
    <x:row r="17" spans="1:7" s="111" customFormat="1" ht="19.5" customHeight="1">
      <x:c r="A17" s="122"/>
      <x:c r="B17" s="123">
        <x:v>13</x:v>
      </x:c>
      <x:c r="C17" s="135" t="s">
        <x:v>66</x:v>
      </x:c>
      <x:c r="D17" s="124">
        <x:v>75583.333333333328</x:v>
      </x:c>
      <x:c r="E17" s="125">
        <x:v>66810</x:v>
      </x:c>
      <x:c r="F17" s="126">
        <x:v>88.392502756339582</x:v>
      </x:c>
      <x:c r="G17" s="127"/>
    </x:row>
    <x:row r="18" spans="1:7" s="111" customFormat="1" ht="19.5" customHeight="1">
      <x:c r="A18" s="122"/>
      <x:c r="B18" s="123">
        <x:v>14</x:v>
      </x:c>
      <x:c r="C18" s="135" t="s">
        <x:v>12</x:v>
      </x:c>
      <x:c r="D18" s="124">
        <x:v>64583.333333333336</x:v>
      </x:c>
      <x:c r="E18" s="125">
        <x:v>53210</x:v>
      </x:c>
      <x:c r="F18" s="126">
        <x:v>82.38967741935484</x:v>
      </x:c>
      <x:c r="G18" s="127"/>
    </x:row>
    <x:row r="19" spans="1:7" s="111" customFormat="1" ht="19.5" customHeight="1">
      <x:c r="A19" s="122"/>
      <x:c r="B19" s="123">
        <x:v>15</x:v>
      </x:c>
      <x:c r="C19" s="135" t="s">
        <x:v>54</x:v>
      </x:c>
      <x:c r="D19" s="124">
        <x:v>64250</x:v>
      </x:c>
      <x:c r="E19" s="125">
        <x:v>52040</x:v>
      </x:c>
      <x:c r="F19" s="126">
        <x:v>80.996108949416339</x:v>
      </x:c>
      <x:c r="G19" s="127"/>
    </x:row>
    <x:row r="20" spans="1:7" s="111" customFormat="1" ht="19.5" customHeight="1">
      <x:c r="A20" s="122"/>
      <x:c r="B20" s="123">
        <x:v>16</x:v>
      </x:c>
      <x:c r="C20" s="135" t="s">
        <x:v>67</x:v>
      </x:c>
      <x:c r="D20" s="124">
        <x:v>81416.666666666672</x:v>
      </x:c>
      <x:c r="E20" s="125">
        <x:v>65760</x:v>
      </x:c>
      <x:c r="F20" s="126">
        <x:v>80.769703172978495</x:v>
      </x:c>
      <x:c r="G20" s="127"/>
    </x:row>
    <x:row r="21" spans="1:7" s="113" customFormat="1" ht="19.5" customHeight="1">
      <x:c r="A21" s="122"/>
      <x:c r="B21" s="123">
        <x:v>17</x:v>
      </x:c>
      <x:c r="C21" s="135" t="s">
        <x:v>55</x:v>
      </x:c>
      <x:c r="D21" s="124">
        <x:v>103333.33333333333</x:v>
      </x:c>
      <x:c r="E21" s="125">
        <x:v>83170</x:v>
      </x:c>
      <x:c r="F21" s="126">
        <x:v>80.48709677419356</x:v>
      </x:c>
      <x:c r="G21" s="127"/>
    </x:row>
    <x:row r="22" spans="1:7" s="111" customFormat="1" ht="19.5" customHeight="1">
      <x:c r="A22" s="122"/>
      <x:c r="B22" s="123">
        <x:v>18</x:v>
      </x:c>
      <x:c r="C22" s="135" t="s">
        <x:v>56</x:v>
      </x:c>
      <x:c r="D22" s="124">
        <x:v>72500</x:v>
      </x:c>
      <x:c r="E22" s="125">
        <x:v>57750</x:v>
      </x:c>
      <x:c r="F22" s="126">
        <x:v>79.65517241379311</x:v>
      </x:c>
      <x:c r="G22" s="127"/>
    </x:row>
    <x:row r="23" spans="1:7" s="114" customFormat="1" ht="19.5" customHeight="1">
      <x:c r="A23" s="122"/>
      <x:c r="B23" s="123">
        <x:v>19</x:v>
      </x:c>
      <x:c r="C23" s="135" t="s">
        <x:v>59</x:v>
      </x:c>
      <x:c r="D23" s="124">
        <x:v>68916.666666666672</x:v>
      </x:c>
      <x:c r="E23" s="125">
        <x:v>54540</x:v>
      </x:c>
      <x:c r="F23" s="126">
        <x:v>79.139056831922602</x:v>
      </x:c>
      <x:c r="G23" s="127"/>
    </x:row>
    <x:row r="24" spans="1:7" s="111" customFormat="1" ht="19.5" customHeight="1">
      <x:c r="A24" s="122"/>
      <x:c r="B24" s="123">
        <x:v>20</x:v>
      </x:c>
      <x:c r="C24" s="135" t="s">
        <x:v>63</x:v>
      </x:c>
      <x:c r="D24" s="124">
        <x:v>55666.666666666664</x:v>
      </x:c>
      <x:c r="E24" s="125">
        <x:v>41050</x:v>
      </x:c>
      <x:c r="F24" s="126">
        <x:v>73.742514970059887</x:v>
      </x:c>
      <x:c r="G24" s="127"/>
    </x:row>
    <x:row r="25" spans="1:7" s="111" customFormat="1" ht="19.5" customHeight="1">
      <x:c r="A25" s="122"/>
      <x:c r="B25" s="123">
        <x:v>21</x:v>
      </x:c>
      <x:c r="C25" s="135" t="s">
        <x:v>58</x:v>
      </x:c>
      <x:c r="D25" s="124">
        <x:v>99416.666666666672</x:v>
      </x:c>
      <x:c r="E25" s="125">
        <x:v>71320</x:v>
      </x:c>
      <x:c r="F25" s="126">
        <x:v>71.738474434199489</x:v>
      </x:c>
      <x:c r="G25" s="127"/>
    </x:row>
    <x:row r="26" spans="1:7" s="111" customFormat="1">
      <x:c r="A26" s="122"/>
      <x:c r="B26" s="123">
        <x:v>22</x:v>
      </x:c>
      <x:c r="C26" s="135" t="s">
        <x:v>64</x:v>
      </x:c>
      <x:c r="D26" s="124">
        <x:v>64916.666666666664</x:v>
      </x:c>
      <x:c r="E26" s="125">
        <x:v>44140</x:v>
      </x:c>
      <x:c r="F26" s="126">
        <x:v>67.994865211810023</x:v>
      </x:c>
      <x:c r="G26" s="127"/>
    </x:row>
    <x:row r="27" spans="1:7" s="111" customFormat="1" ht="19.5" customHeight="1">
      <x:c r="A27" s="122"/>
      <x:c r="B27" s="123">
        <x:v>23</x:v>
      </x:c>
      <x:c r="C27" s="135" t="s">
        <x:v>57</x:v>
      </x:c>
      <x:c r="D27" s="124">
        <x:v>62083.333333333336</x:v>
      </x:c>
      <x:c r="E27" s="125">
        <x:v>42110</x:v>
      </x:c>
      <x:c r="F27" s="126">
        <x:v>67.82818791946309</x:v>
      </x:c>
      <x:c r="G27" s="127"/>
    </x:row>
    <x:row r="28" spans="1:7" s="111" customFormat="1" ht="22.5" customHeight="1">
      <x:c r="A28" s="122"/>
      <x:c r="B28" s="209" t="s">
        <x:v>36</x:v>
      </x:c>
      <x:c r="C28" s="209"/>
      <x:c r="D28" s="128">
        <x:v>1791666.6666666667</x:v>
      </x:c>
      <x:c r="E28" s="129">
        <x:f>SUM(E5:E27)</x:f>
        <x:v>1699260</x:v>
      </x:c>
      <x:c r="F28" s="130">
        <x:v>95.901150474418614</x:v>
      </x:c>
      <x:c r="G28" s="127"/>
    </x:row>
    <x:row r="29" spans="1:7" s="111" customFormat="1">
      <x:c r="A29" s="122"/>
      <x:c r="D29" s="131"/>
      <x:c r="G29" s="122"/>
    </x:row>
    <x:row r="34" spans="4:7">
      <x:c r="D34" s="132"/>
      <x:c r="E34" s="132"/>
      <x:c r="F34" s="132"/>
      <x:c r="G34" s="133"/>
    </x:row>
    <x:row r="35" spans="4:7">
      <x:c r="D35" s="132"/>
      <x:c r="E35" s="132"/>
      <x:c r="F35" s="132"/>
      <x:c r="G35" s="133"/>
    </x:row>
    <x:row r="36" spans="4:7">
      <x:c r="D36" s="132"/>
      <x:c r="E36" s="132"/>
      <x:c r="F36" s="132"/>
      <x:c r="G36" s="133"/>
    </x:row>
    <x:row r="37" spans="4:7">
      <x:c r="D37" s="132"/>
      <x:c r="E37" s="132"/>
      <x:c r="F37" s="132"/>
      <x:c r="G37" s="133"/>
    </x:row>
    <x:row r="38" spans="4:7">
      <x:c r="D38" s="132"/>
      <x:c r="E38" s="132"/>
      <x:c r="F38" s="132"/>
      <x:c r="G38" s="133"/>
    </x:row>
    <x:row r="39" spans="4:7">
      <x:c r="D39" s="132"/>
      <x:c r="E39" s="132"/>
      <x:c r="F39" s="132"/>
      <x:c r="G39" s="133"/>
    </x:row>
    <x:row r="40" spans="4:7">
      <x:c r="D40" s="132"/>
      <x:c r="E40" s="132"/>
      <x:c r="F40" s="132"/>
      <x:c r="G40" s="133"/>
    </x:row>
    <x:row r="41" spans="4:7">
      <x:c r="D41" s="132"/>
      <x:c r="E41" s="132"/>
      <x:c r="F41" s="132"/>
      <x:c r="G41" s="133"/>
    </x:row>
    <x:row r="42" spans="4:7">
      <x:c r="D42" s="132"/>
      <x:c r="E42" s="132"/>
      <x:c r="F42" s="132"/>
      <x:c r="G42" s="133"/>
    </x:row>
    <x:row r="43" spans="4:7">
      <x:c r="D43" s="132"/>
      <x:c r="E43" s="132"/>
      <x:c r="F43" s="132"/>
      <x:c r="G43" s="133"/>
    </x:row>
    <x:row r="44" spans="4:7">
      <x:c r="D44" s="132"/>
      <x:c r="E44" s="132"/>
      <x:c r="F44" s="132"/>
      <x:c r="G44" s="133"/>
    </x:row>
    <x:row r="45" spans="4:7">
      <x:c r="D45" s="132"/>
      <x:c r="E45" s="132"/>
      <x:c r="F45" s="132"/>
      <x:c r="G45" s="133"/>
    </x:row>
    <x:row r="46" spans="4:7">
      <x:c r="D46" s="132"/>
      <x:c r="E46" s="132"/>
      <x:c r="F46" s="132"/>
      <x:c r="G46" s="133"/>
    </x:row>
    <x:row r="47" spans="4:7">
      <x:c r="D47" s="132"/>
      <x:c r="E47" s="132"/>
      <x:c r="F47" s="132"/>
      <x:c r="G47" s="133"/>
    </x:row>
    <x:row r="48" spans="4:7">
      <x:c r="D48" s="132"/>
      <x:c r="E48" s="132"/>
      <x:c r="F48" s="132"/>
      <x:c r="G48" s="133"/>
    </x:row>
    <x:row r="49" spans="4:7">
      <x:c r="D49" s="132"/>
      <x:c r="E49" s="132"/>
      <x:c r="F49" s="132"/>
      <x:c r="G49" s="133"/>
    </x:row>
    <x:row r="50" spans="4:7">
      <x:c r="D50" s="132"/>
      <x:c r="E50" s="132"/>
      <x:c r="F50" s="132"/>
      <x:c r="G50" s="133"/>
    </x:row>
    <x:row r="51" spans="4:7">
      <x:c r="D51" s="132"/>
      <x:c r="E51" s="132"/>
      <x:c r="F51" s="132"/>
      <x:c r="G51" s="133"/>
    </x:row>
    <x:row r="52" spans="4:7">
      <x:c r="D52" s="132"/>
      <x:c r="E52" s="132"/>
      <x:c r="F52" s="132"/>
      <x:c r="G52" s="133"/>
    </x:row>
    <x:row r="53" spans="4:7">
      <x:c r="D53" s="132"/>
      <x:c r="E53" s="132"/>
      <x:c r="F53" s="132"/>
      <x:c r="G53" s="133"/>
    </x:row>
    <x:row r="54" spans="4:7">
      <x:c r="D54" s="132"/>
      <x:c r="E54" s="132"/>
      <x:c r="F54" s="132"/>
      <x:c r="G54" s="133"/>
    </x:row>
    <x:row r="55" spans="4:7">
      <x:c r="D55" s="132"/>
      <x:c r="E55" s="132"/>
      <x:c r="F55" s="132"/>
      <x:c r="G55" s="133"/>
    </x:row>
    <x:row r="56" spans="4:7">
      <x:c r="D56" s="132"/>
      <x:c r="E56" s="132"/>
      <x:c r="F56" s="132"/>
      <x:c r="G56" s="133"/>
    </x:row>
    <x:row r="57" spans="4:4">
      <x:c r="D57" s="132"/>
    </x:row>
  </x:sheetData>
  <x:mergeCells count="5">
    <x:mergeCell ref="B28:C28"/>
    <x:mergeCell ref="B1:F1"/>
    <x:mergeCell ref="B3:B4"/>
    <x:mergeCell ref="C3:C4"/>
    <x:mergeCell ref="D3:F3"/>
  </x:mergeCells>
  <x:conditionalFormatting sqref="C5:C27">
    <x:cfRule type="cellIs" dxfId="0" priority="1" operator="lessThanOrEqual">
      <x:formula>0.15</x:formula>
    </x:cfRule>
  </x:conditionalFormatting>
  <x:printOptions horizontalCentered="1" verticalCentered="0" headings="0" gridLines="0" gridLinesSet="1"/>
  <x:pageMargins left="0.19666667282581329" right="0.11777777969837189" top="0.59041666984558105" bottom="0.39347222447395325" header="0.19666667282581329" footer="0.1966666728258132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통상</vt:lpstr>
      <vt:lpstr>소포</vt:lpstr>
      <vt:lpstr>국제</vt:lpstr>
      <vt:lpstr>예금</vt:lpstr>
      <vt:lpstr>보험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18</cp:revision>
  <cp:lastPrinted>2017-12-18T05:04:31.000</cp:lastPrinted>
  <dcterms:created xsi:type="dcterms:W3CDTF">2017-11-14T07:09:08.000</dcterms:created>
  <dcterms:modified xsi:type="dcterms:W3CDTF">2018-01-10T05:07:53.302</dcterms:modified>
</cp:coreProperties>
</file>