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395" windowHeight="12210"/>
  </x:bookViews>
  <x:sheets>
    <x:sheet name="통상" sheetId="1" r:id="rId4"/>
    <x:sheet name="EMS" sheetId="2" r:id="rId5"/>
    <x:sheet name="소포" sheetId="3" r:id="rId6"/>
    <x:sheet name="예금" sheetId="4" r:id="rId7"/>
    <x:sheet name="보험" sheetId="5" r:id="rId8"/>
  </x:sheets>
  <x:externalReferences>
    <x:externalReference r:id="rId9"/>
    <x:externalReference r:id="rId10"/>
    <x:externalReference r:id="rId11"/>
    <x:externalReference r:id="rId12"/>
    <x:externalReference r:id="rId13"/>
  </x:externalReferences>
  <x:definedNames>
    <x:definedName name="_xlnm._FilterDatabase" hidden="1">#REF!</x:definedName>
    <x:definedName name="당일실적">#REF!</x:definedName>
    <x:definedName name="순위">#REF!</x:definedName>
    <x:definedName name="전일실적">#REF!</x:definedName>
    <x:definedName name="증감">#REF!</x:definedName>
    <x:definedName name="_xlnm._FilterDatabase" hidden="1">#REF!</x:definedName>
    <x:definedName name="_xlnm._FilterDatabase" hidden="1">'[1]예금'!$B$4:$F$4</x:definedName>
    <x:definedName name="_xlnm._FilterDatabase" hidden="1">#REF!</x:definedName>
    <x:definedName name="_xlnm._FilterDatabase" localSheetId="1" hidden="1">EMS!$B$3:$E$3</x:definedName>
    <x:definedName name="_xlnm._FilterDatabase" localSheetId="3" hidden="1">'[4]예금'!$A$3:$G$3</x:definedName>
    <x:definedName name="_xlnm._FilterDatabase" localSheetId="4" hidden="1">보험!$C$6:$L$26</x:definedName>
    <x:definedName name="_xlnm.Print_Area">'[2]보험'!$A$1:$L$28</x:definedName>
    <x:definedName name="_xlnm.Print_Area">#REF!</x:definedName>
    <x:definedName name="_xlnm.Print_Area" localSheetId="1">'[3]EMS'!$A$1:$E$29</x:definedName>
    <x:definedName name="_xlnm.Print_Area" localSheetId="4">'[5]보험'!$B$1:$L$29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<x:sst xmlns:r="http://schemas.openxmlformats.org/officeDocument/2006/relationships" xmlns:c="http://schemas.openxmlformats.org/drawingml/2006/chart" xmlns:x="http://schemas.openxmlformats.org/spreadsheetml/2006/main" count="252" uniqueCount="108">
  <x:si>
    <x:t>2017년도 9월 예금사업 우수관서 선정내역</x:t>
  </x:si>
  <x:si>
    <x:t>2017. 9월 국제우편매출액 우수관서 선정 내역</x:t>
  </x:si>
  <x:si>
    <x:t>* 기간: 17.09.01. ~ 09.30.</x:t>
  </x:si>
  <x:si>
    <x:t>2017년도 9월 소포사업 우수관서 선정내역</x:t>
  </x:si>
  <x:si>
    <x:t>2017.9월 보험사업 우수국 선정내역</x:t>
  </x:si>
  <x:si>
    <x:t>2017. 9월 통상분야 우수관서 선정내역</x:t>
  </x:si>
  <x:si>
    <x:t>특별판매 이벤트 실적(전략상품,70%))</x:t>
  </x:si>
  <x:si>
    <x:t>서대문</x:t>
  </x:si>
  <x:si>
    <x:t>(단위:천원,건,%)</x:t>
  </x:si>
  <x:si>
    <x:t>소상공인(20%)</x:t>
  </x:si>
  <x:si>
    <x:t>수신고(20%)</x:t>
  </x:si>
  <x:si>
    <x:t>(단위 : 통, 원)</x:t>
  </x:si>
  <x:si>
    <x:t>어디서나카드(10%)</x:t>
  </x:si>
  <x:si>
    <x:t>요구불(50%)</x:t>
  </x:si>
  <x:si>
    <x:t>(단위 : 통, %)</x:t>
  </x:si>
  <x:si>
    <x:t>창구등기소포 물량</x:t>
  </x:si>
  <x:si>
    <x:t>개별(반품) 픽업 물량(60%)</x:t>
  </x:si>
  <x:si>
    <x:t>계약택배 매출액</x:t>
  </x:si>
  <x:si>
    <x:t>서울구로와 통합 관리</x:t>
  </x:si>
  <x:si>
    <x:t>서울송파</x:t>
  </x:si>
  <x:si>
    <x:t>접수물량</x:t>
  </x:si>
  <x:si>
    <x:t>목표
(C)</x:t>
  </x:si>
  <x:si>
    <x:t>스마트접수</x:t>
  </x:si>
  <x:si>
    <x:t>서울은평</x:t>
  </x:si>
  <x:si>
    <x:t>달성률
(A)</x:t>
  </x:si>
  <x:si>
    <x:t>2017.9월</x:t>
  </x:si>
  <x:si>
    <x:t>서울금천</x:t>
  </x:si>
  <x:si>
    <x:t>서울성북</x:t>
  </x:si>
  <x:si>
    <x:t>서울양천</x:t>
  </x:si>
  <x:si>
    <x:t>서울동작</x:t>
  </x:si>
  <x:si>
    <x:t>서울서초</x:t>
  </x:si>
  <x:si>
    <x:t>서울중랑</x:t>
  </x:si>
  <x:si>
    <x:t>서울관악</x:t>
  </x:si>
  <x:si>
    <x:t>서울도봉</x:t>
  </x:si>
  <x:si>
    <x:t>서울마포</x:t>
  </x:si>
  <x:si>
    <x:t>서울중앙</x:t>
  </x:si>
  <x:si>
    <x:t>서울광진</x:t>
  </x:si>
  <x:si>
    <x:t>서울강동</x:t>
  </x:si>
  <x:si>
    <x:t>서울강서</x:t>
  </x:si>
  <x:si>
    <x:t>서울용산</x:t>
  </x:si>
  <x:si>
    <x:t>서울노원</x:t>
  </x:si>
  <x:si>
    <x:t>서울강남</x:t>
  </x:si>
  <x:si>
    <x:t>서울구로</x:t>
  </x:si>
  <x:si>
    <x:t>준등기우편</x:t>
  </x:si>
  <x:si>
    <x:t>개인접수</x:t>
  </x:si>
  <x:si>
    <x:t>생활정보우편</x:t>
  </x:si>
  <x:si>
    <x:t>※ 근무일수 : 2017년 9월 (21일), 2016년 9월(19일)</x:t>
  </x:si>
  <x:si>
    <x:t>※ 2016년 물품지원실 창구등기 실적 이관(서울양천 -&gt; 동서울집)</x:t>
  </x:si>
  <x:si>
    <x:t>일평균</x:t>
  </x:si>
  <x:si>
    <x:t>계</x:t>
  </x:si>
  <x:si>
    <x:t>구분</x:t>
  </x:si>
  <x:si>
    <x:t>점 수</x:t>
  </x:si>
  <x:si>
    <x:t>-</x:t>
  </x:si>
  <x:si>
    <x:t>월목표</x:t>
  </x:si>
  <x:si>
    <x:t>여의도</x:t>
  </x:si>
  <x:si>
    <x:t>성장률 및 달성률(%)</x:t>
  </x:si>
  <x:si>
    <x:t>(단위 : 천원, %)</x:t>
  </x:si>
  <x:si>
    <x:t>9월 환산초회보험료(30%)</x:t>
  </x:si>
  <x:si>
    <x:t>기업반품
익일회수율(40%)</x:t>
  </x:si>
  <x:si>
    <x:t>환산점수
합계
(B)+(F)</x:t>
  </x:si>
  <x:si>
    <x:t>(단위: 백만원, %)</x:t>
  </x:si>
  <x:si>
    <x:t>환산점수
(B)=A*30%</x:t>
  </x:si>
  <x:si>
    <x:t>환산점수
(F)=E*70%</x:t>
  </x:si>
  <x:si>
    <x:t>서울구로우체국</x:t>
  </x:si>
  <x:si>
    <x:t>서대문우체국</x:t>
  </x:si>
  <x:si>
    <x:t>서울마포우체국</x:t>
  </x:si>
  <x:si>
    <x:t>서울관악우체국</x:t>
  </x:si>
  <x:si>
    <x:t>동대문우체국</x:t>
  </x:si>
  <x:si>
    <x:t>서울강남우체국</x:t>
  </x:si>
  <x:si>
    <x:t>광화문우체국</x:t>
  </x:si>
  <x:si>
    <x:t>서울중앙우체국</x:t>
  </x:si>
  <x:si>
    <x:t>서울강동우체국</x:t>
  </x:si>
  <x:si>
    <x:t>서울양천우체국</x:t>
  </x:si>
  <x:si>
    <x:t>서울강서우체국</x:t>
  </x:si>
  <x:si>
    <x:t>서울동작우체국</x:t>
  </x:si>
  <x:si>
    <x:t>서울서초우체국</x:t>
  </x:si>
  <x:si>
    <x:t>서울성북우체국</x:t>
  </x:si>
  <x:si>
    <x:t>서울용산우체국</x:t>
  </x:si>
  <x:si>
    <x:t>서울노원우체국</x:t>
  </x:si>
  <x:si>
    <x:t>서울중랑우체국</x:t>
  </x:si>
  <x:si>
    <x:t>서울송파우체국</x:t>
  </x:si>
  <x:si>
    <x:t>서울금천우체국</x:t>
  </x:si>
  <x:si>
    <x:t>서울은평우체국</x:t>
  </x:si>
  <x:si>
    <x:t>달성률
(E)</x:t>
  </x:si>
  <x:si>
    <x:t>실적
(D)</x:t>
  </x:si>
  <x:si>
    <x:t>2017.8월</x:t>
  </x:si>
  <x:si>
    <x:t>무집배국</x:t>
  </x:si>
  <x:si>
    <x:t>2016.9월</x:t>
  </x:si>
  <x:si>
    <x:t>합    계</x:t>
  </x:si>
  <x:si>
    <x:t>구    분</x:t>
  </x:si>
  <x:si>
    <x:t>종합
점수</x:t>
  </x:si>
  <x:si>
    <x:t>여의도우체국</x:t>
  </x:si>
  <x:si>
    <x:t>서울광진우체국</x:t>
  </x:si>
  <x:si>
    <x:t>서울도봉우체국</x:t>
  </x:si>
  <x:si>
    <x:t>동대문</x:t>
  </x:si>
  <x:si>
    <x:t>매출액</x:t>
  </x:si>
  <x:si>
    <x:t>이용률</x:t>
  </x:si>
  <x:si>
    <x:t>광화문</x:t>
  </x:si>
  <x:si>
    <x:t>순위</x:t>
  </x:si>
  <x:si>
    <x:t>합계</x:t>
  </x:si>
  <x:si>
    <x:t>총괄국</x:t>
  </x:si>
  <x:si>
    <x:t>실적</x:t>
  </x:si>
  <x:si>
    <x:t>국명</x:t>
  </x:si>
  <x:si>
    <x:t>우체국</x:t>
  </x:si>
  <x:si>
    <x:t>순 위</x:t>
  </x:si>
  <x:si>
    <x:t>증감률</x:t>
  </x:si>
  <x:si>
    <x:t>구 분</x:t>
  </x:si>
  <x:si>
    <x:t>국제우편물류센터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</x:si>
</x:sst>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8">
    <x:numFmt numFmtId="164" formatCode="_-* #,##0.0_-;\-* #,##0.0_-;_-* &quot;-&quot;_-;_-@_-"/>
    <x:numFmt numFmtId="165" formatCode="#,##0.0;[Red]\△#,##0.0"/>
    <x:numFmt numFmtId="166" formatCode="0.0_ "/>
    <x:numFmt numFmtId="167" formatCode="0_ "/>
    <x:numFmt numFmtId="168" formatCode="#,##0.0_ "/>
    <x:numFmt numFmtId="169" formatCode="#,##0_ "/>
    <x:numFmt numFmtId="170" formatCode="#,###,"/>
    <x:numFmt numFmtId="171" formatCode="0.00_ 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Arial"/>
      <x:sz val="10"/>
      <x:color rgb="ff000000"/>
    </x:font>
    <x:font>
      <x:name val="Arial"/>
      <x:sz val="10"/>
      <x:color rgb="ff000000"/>
      <x:b val="1"/>
    </x:font>
    <x:font>
      <x:name val="돋움"/>
      <x:sz val="11"/>
      <x:color rgb="ff000000"/>
    </x:font>
    <x:font>
      <x:name val="바탕"/>
      <x:sz val="10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</x:fonts>
  <x:fills count="22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92d050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8ffd8"/>
        <x:bgColor indexed="64"/>
      </x:patternFill>
    </x:fill>
    <x:fill>
      <x:patternFill patternType="solid">
        <x:fgColor rgb="ffffffff"/>
        <x:bgColor rgb="ffffffff"/>
      </x:patternFill>
    </x:fill>
    <x:fill>
      <x:patternFill patternType="solid">
        <x:fgColor rgb="ff17375e"/>
        <x:bgColor indexed="64"/>
      </x:patternFill>
    </x:fill>
  </x:fills>
  <x:borders count="2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 style="medium"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rgb="ff0070c0"/>
      </x:top>
      <x:bottom style="medium">
        <x:color rgb="ff0070c0"/>
      </x:bottom>
    </x:border>
  </x:borders>
  <x:cellStyleXfs count="257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41" fontId="7" fillId="0" borderId="0">
      <x:alignment horizontal="general" vertical="bottom"/>
    </x:xf>
    <x:xf numFmtId="9" fontId="7" fillId="0" borderId="0">
      <x:alignment horizontal="general" vertical="bottom"/>
    </x:xf>
    <x:xf numFmtId="0" fontId="8" fillId="0" borderId="0">
      <x:alignment horizontal="general" vertical="center"/>
    </x:xf>
    <x:xf numFmtId="0" fontId="0" fillId="0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9" fontId="7" fillId="0" borderId="0">
      <x:alignment horizontal="general" vertical="bottom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7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8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9" fillId="0" borderId="0">
      <x:alignment horizontal="general" vertical="bottom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01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5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52" applyNumberFormat="1" applyAlignment="1">
          <x:alignment horizontal="center" vertical="center"/>
        </x:xf>
      </mc:Fallback>
    </mc:AlternateContent>
    <x:xf numFmtId="0" fontId="0" fillId="15" borderId="0" xfId="252" applyNumberFormat="1" applyFill="1" applyAlignment="1">
      <x:alignment horizontal="general" vertical="center"/>
    </x:xf>
    <x:xf numFmtId="0" fontId="0" fillId="0" borderId="0" xfId="252" applyNumberFormat="1" applyAlignment="1">
      <x:alignment horizontal="general" vertical="center"/>
    </x:xf>
    <x:xf numFmtId="0" fontId="0" fillId="0" borderId="0" xfId="252" applyNumberFormat="1" applyFill="1" applyAlignment="1">
      <x:alignment horizontal="general" vertical="center"/>
    </x:xf>
    <x:xf numFmtId="0" fontId="10" fillId="0" borderId="0" xfId="252" applyNumberFormat="1" applyFont="1" applyAlignment="1">
      <x:alignment horizontal="general" vertical="center"/>
    </x:xf>
    <x:xf numFmtId="0" fontId="10" fillId="0" borderId="0" xfId="252" applyNumberFormat="1" applyFont="1" applyFill="1" applyAlignmen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11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2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2" fillId="0" borderId="0" xfId="0" applyNumberFormat="1" applyFont="1" applyFill="1" applyBorder="1" applyAlignment="1">
          <x:alignment horizontal="center" vertical="center"/>
        </x:xf>
      </mc:Fallback>
    </mc:AlternateContent>
    <x:xf numFmtId="168" fontId="13" fillId="0" borderId="2" xfId="227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 shrinkToFit="1"/>
        </x:xf>
      </mc:Fallback>
    </mc:AlternateContent>
    <x:xf numFmtId="168" fontId="13" fillId="0" borderId="2" xfId="227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9" fontId="13" fillId="0" borderId="2" xfId="227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3" fillId="0" borderId="2" xfId="227" applyNumberFormat="1" applyFont="1" applyBorder="1" applyAlignment="1">
          <x:alignment horizontal="right" vertical="center" shrinkToFit="1"/>
        </x:xf>
      </mc:Fallback>
    </mc:AlternateContent>
    <x:xf numFmtId="41" fontId="12" fillId="16" borderId="2" xfId="0" applyNumberFormat="1" applyFont="1" applyFill="1" applyBorder="1">
      <x:alignment horizontal="general" vertical="center"/>
    </x:xf>
    <x:xf numFmtId="164" fontId="12" fillId="16" borderId="2" xfId="0" applyNumberFormat="1" applyFont="1" applyFill="1" applyBorder="1">
      <x:alignment horizontal="general" vertical="center"/>
    </x:xf>
    <x:xf numFmtId="166" fontId="12" fillId="16" borderId="2" xfId="0" applyNumberFormat="1" applyFont="1" applyFill="1" applyBorder="1">
      <x:alignment horizontal="general" vertical="center"/>
    </x:xf>
    <x:xf numFmtId="168" fontId="12" fillId="0" borderId="2" xfId="227" applyNumberFormat="1" applyFont="1" applyBorder="1" applyAlignment="1">
      <x:alignment horizontal="general" vertical="center" shrinkToFit="1"/>
    </x:xf>
    <x:xf numFmtId="41" fontId="12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1" applyNumberFormat="1" applyFont="1" applyFill="1" applyBorder="1" applyAlignment="1" applyProtection="1">
      <x:alignment horizontal="general" vertical="center"/>
    </x:xf>
    <x:xf numFmtId="0" fontId="0" fillId="0" borderId="0" xfId="0" applyNumberFormat="1">
      <x:alignment horizontal="general" vertical="center"/>
    </x:xf>
    <x:xf numFmtId="0" fontId="13" fillId="0" borderId="0" xfId="0" applyNumberFormat="1" applyFo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x:xf numFmtId="41" fontId="12" fillId="0" borderId="0" xfId="227" applyNumberFormat="1" applyFont="1" applyFill="1" applyBorder="1">
      <x:alignment horizontal="general" vertical="bottom"/>
    </x:xf>
    <x:xf numFmtId="41" fontId="12" fillId="0" borderId="2" xfId="227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Fill="1" applyBorder="1" applyAlignment="1">
          <x:alignment horizontal="center" vertical="center"/>
        </x:xf>
      </mc:Fallback>
    </mc:AlternateContent>
    <x:xf numFmtId="41" fontId="13" fillId="0" borderId="2" xfId="227" applyNumberFormat="1" applyFont="1" applyBorder="1">
      <x:alignment horizontal="general" vertical="bottom"/>
    </x:xf>
    <x:xf numFmtId="41" fontId="13" fillId="0" borderId="2" xfId="227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 shrinkToFit="1"/>
        </x:xf>
      </mc:Fallback>
    </mc:AlternateContent>
    <x:xf numFmtId="41" fontId="13" fillId="0" borderId="2" xfId="227" applyNumberFormat="1" applyFont="1" applyBorder="1" applyAlignment="1">
      <x:alignment horizontal="general" vertical="center" shrinkToFit="1"/>
    </x:xf>
    <x:xf numFmtId="169" fontId="13" fillId="0" borderId="2" xfId="227" applyNumberFormat="1" applyFont="1" applyBorder="1" applyAlignment="1">
      <x:alignment horizontal="general" vertical="center" shrinkToFit="1"/>
    </x:xf>
    <x:xf numFmtId="164" fontId="13" fillId="0" borderId="2" xfId="227" applyNumberFormat="1" applyFont="1" applyBorder="1" applyAlignment="1">
      <x:alignment horizontal="general" vertical="center" shrinkToFit="1"/>
    </x:xf>
    <x:xf numFmtId="164" fontId="13" fillId="0" borderId="3" xfId="227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13" fillId="0" borderId="2" xfId="227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2" xfId="227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6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6" borderId="2" xfId="0" applyNumberFormat="1" applyFont="1" applyFill="1" applyBorder="1" applyAlignment="1">
          <x:alignment horizontal="center" vertical="center"/>
        </x:xf>
      </mc:Fallback>
    </mc:AlternateContent>
    <x:xf numFmtId="0" fontId="12" fillId="16" borderId="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Border="1" applyAlignment="1">
          <x:alignment horizontal="center" vertical="center"/>
        </x:xf>
      </mc:Fallback>
    </mc:AlternateContent>
    <x:xf numFmtId="0" fontId="12" fillId="0" borderId="2" xfId="0" applyNumberFormat="1" applyFont="1" applyBorder="1">
      <x:alignment horizontal="general" vertical="center"/>
    </x:xf>
    <x:xf numFmtId="41" fontId="13" fillId="0" borderId="0" xfId="227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12" fillId="0" borderId="0" xfId="0" applyNumberFormat="1" applyFont="1" applyFill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3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71" fontId="13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3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3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3" fillId="0" borderId="2" xfId="0" applyNumberFormat="1" applyFont="1" applyBorder="1" applyAlignment="1">
          <x:alignment horizontal="center" vertical="center"/>
        </x:xf>
      </mc:Fallback>
    </mc:AlternateContent>
    <x:xf numFmtId="0" fontId="0" fillId="13" borderId="0" xfId="252" applyNumberFormat="1" applyFill="1" applyAlignment="1">
      <x:alignment horizontal="general" vertical="center"/>
    </x:xf>
    <x:xf numFmtId="0" fontId="0" fillId="17" borderId="0" xfId="252" applyNumberFormat="1" applyFill="1" applyAlignment="1">
      <x:alignment horizontal="general" vertical="center"/>
    </x:xf>
    <x:xf numFmtId="0" fontId="0" fillId="18" borderId="0" xfId="252" applyNumberFormat="1" applyFill="1" applyAlignment="1">
      <x:alignment horizontal="general" vertical="center"/>
    </x:xf>
    <x:xf numFmtId="0" fontId="14" fillId="15" borderId="0" xfId="252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15" borderId="0" xfId="252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5" borderId="0" xfId="252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5" borderId="0" xfId="252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5" borderId="0" xfId="252" applyNumberFormat="1" applyFill="1" applyAlignment="1">
          <x:alignment horizontal="center" vertical="center"/>
        </x:xf>
      </mc:Fallback>
    </mc:AlternateContent>
    <x:xf numFmtId="41" fontId="0" fillId="15" borderId="0" xfId="252" applyNumberFormat="1" applyFill="1" applyAlignment="1">
      <x:alignment horizontal="general" vertical="center"/>
    </x:xf>
    <x:xf numFmtId="41" fontId="0" fillId="0" borderId="0" xfId="255" applyNumberFormat="1" applyAlignment="1">
      <x:alignment horizontal="general" vertical="center"/>
    </x:xf>
    <x:xf numFmtId="41" fontId="0" fillId="15" borderId="0" xfId="255" applyNumberForma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19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9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9" borderId="4" xfId="25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9" borderId="4" xfId="25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9" borderId="4" xfId="25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9" borderId="4" xfId="252" applyNumberFormat="1" applyFont="1" applyFill="1" applyBorder="1" applyAlignment="1">
          <x:alignment horizontal="center" vertical="center" wrapText="1" shrinkToFit="1"/>
        </x:xf>
      </mc:Fallback>
    </mc:AlternateContent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3" fillId="0" borderId="2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13" fillId="0" borderId="2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0" borderId="2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67" fontId="13" fillId="0" borderId="2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3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13" fillId="0" borderId="3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0" borderId="3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67" fontId="13" fillId="0" borderId="3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5" xfId="25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5" xfId="25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5" xfId="252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5" xfId="252" applyNumberFormat="1" applyFont="1" applyFill="1" applyBorder="1" applyAlignment="1">
          <x:alignment horizontal="distributed" vertical="center" shrinkToFit="1"/>
        </x:xf>
      </mc:Fallback>
    </mc:AlternateContent>
    <x:xf numFmtId="41" fontId="15" fillId="15" borderId="5" xfId="254" applyNumberFormat="1" applyFont="1" applyFill="1" applyBorder="1" applyAlignment="1">
      <x:alignment horizontal="general" vertical="center" shrinkToFit="1"/>
    </x:xf>
    <x:xf numFmtId="41" fontId="15" fillId="15" borderId="5" xfId="252" applyNumberFormat="1" applyFont="1" applyFill="1" applyBorder="1" applyAlignment="1">
      <x:alignment horizontal="general" vertical="center" shrinkToFit="1"/>
    </x:xf>
    <x:xf numFmtId="164" fontId="15" fillId="15" borderId="5" xfId="252" applyNumberFormat="1" applyFont="1" applyFill="1" applyBorder="1" applyAlignment="1">
      <x:alignment horizontal="general" vertical="center" shrinkToFit="1"/>
    </x:xf>
    <x:xf numFmtId="165" fontId="16" fillId="15" borderId="5" xfId="2" applyNumberFormat="1" applyFont="1" applyFill="1" applyBorder="1" applyAlignment="1">
      <x:alignment horizontal="general" vertical="center" shrinkToFit="1"/>
    </x:xf>
    <x:xf numFmtId="41" fontId="15" fillId="15" borderId="5" xfId="2" applyNumberFormat="1" applyFont="1" applyFill="1" applyBorder="1" applyAlignment="1">
      <x:alignment horizontal="general" vertical="center" shrinkToFit="1"/>
    </x:xf>
    <x:xf numFmtId="164" fontId="16" fillId="15" borderId="5" xfId="252" applyNumberFormat="1" applyFont="1" applyFill="1" applyBorder="1" applyAlignment="1">
      <x:alignment horizontal="general" vertical="center" shrinkToFit="1"/>
    </x:xf>
    <x:xf numFmtId="164" fontId="16" fillId="7" borderId="5" xfId="252" applyNumberFormat="1" applyFont="1" applyFill="1" applyBorder="1" applyAlignment="1">
      <x:alignment horizontal="general" vertical="center" shrinkToFit="1"/>
    </x:xf>
    <x:xf numFmtId="41" fontId="15" fillId="7" borderId="5" xfId="254" applyNumberFormat="1" applyFont="1" applyFill="1" applyBorder="1" applyAlignment="1">
      <x:alignment horizontal="general" vertical="center" shrinkToFit="1"/>
    </x:xf>
    <x:xf numFmtId="164" fontId="15" fillId="7" borderId="5" xfId="252" applyNumberFormat="1" applyFont="1" applyFill="1" applyBorder="1" applyAlignment="1">
      <x:alignment horizontal="general" vertical="center" shrinkToFit="1"/>
    </x:xf>
    <x:xf numFmtId="41" fontId="15" fillId="7" borderId="5" xfId="25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4" fontId="15" fillId="7" borderId="5" xfId="25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7" borderId="5" xfId="25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5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5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2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2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5" borderId="9" xfId="25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5" borderId="9" xfId="25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5" borderId="10" xfId="252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5" borderId="10" xfId="252" applyNumberFormat="1" applyFont="1" applyFill="1" applyBorder="1" applyAlignment="1">
          <x:alignment horizontal="distributed" vertical="center" shrinkToFit="1"/>
        </x:xf>
      </mc:Fallback>
    </mc:AlternateContent>
    <x:xf numFmtId="41" fontId="14" fillId="15" borderId="10" xfId="254" applyNumberFormat="1" applyFont="1" applyFill="1" applyBorder="1" applyAlignment="1">
      <x:alignment horizontal="general" vertical="center" shrinkToFit="1"/>
    </x:xf>
    <x:xf numFmtId="41" fontId="14" fillId="15" borderId="10" xfId="252" applyNumberFormat="1" applyFont="1" applyFill="1" applyBorder="1" applyAlignment="1">
      <x:alignment horizontal="general" vertical="center" shrinkToFit="1"/>
    </x:xf>
    <x:xf numFmtId="164" fontId="14" fillId="15" borderId="10" xfId="252" applyNumberFormat="1" applyFont="1" applyFill="1" applyBorder="1" applyAlignment="1">
      <x:alignment horizontal="general" vertical="center" shrinkToFit="1"/>
    </x:xf>
    <x:xf numFmtId="165" fontId="17" fillId="15" borderId="10" xfId="2" applyNumberFormat="1" applyFont="1" applyFill="1" applyBorder="1" applyAlignment="1">
      <x:alignment horizontal="general" vertical="center" shrinkToFit="1"/>
    </x:xf>
    <x:xf numFmtId="41" fontId="14" fillId="15" borderId="10" xfId="2" applyNumberFormat="1" applyFont="1" applyFill="1" applyBorder="1" applyAlignment="1">
      <x:alignment horizontal="general" vertical="center" shrinkToFit="1"/>
    </x:xf>
    <x:xf numFmtId="164" fontId="17" fillId="15" borderId="10" xfId="252" applyNumberFormat="1" applyFont="1" applyFill="1" applyBorder="1" applyAlignment="1">
      <x:alignment horizontal="general" vertical="center" shrinkToFit="1"/>
    </x:xf>
    <x:xf numFmtId="164" fontId="17" fillId="7" borderId="11" xfId="25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5" fillId="15" borderId="12" xfId="25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12" xfId="25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12" xfId="252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12" xfId="252" applyNumberFormat="1" applyFont="1" applyFill="1" applyBorder="1" applyAlignment="1">
          <x:alignment horizontal="distributed" vertical="center" shrinkToFit="1"/>
        </x:xf>
      </mc:Fallback>
    </mc:AlternateContent>
    <x:xf numFmtId="41" fontId="15" fillId="15" borderId="12" xfId="254" applyNumberFormat="1" applyFont="1" applyFill="1" applyBorder="1" applyAlignment="1">
      <x:alignment horizontal="general" vertical="center" shrinkToFit="1"/>
    </x:xf>
    <x:xf numFmtId="41" fontId="15" fillId="15" borderId="12" xfId="252" applyNumberFormat="1" applyFont="1" applyFill="1" applyBorder="1" applyAlignment="1">
      <x:alignment horizontal="general" vertical="center" shrinkToFit="1"/>
    </x:xf>
    <x:xf numFmtId="164" fontId="15" fillId="15" borderId="12" xfId="252" applyNumberFormat="1" applyFont="1" applyFill="1" applyBorder="1" applyAlignment="1">
      <x:alignment horizontal="general" vertical="center" shrinkToFit="1"/>
    </x:xf>
    <x:xf numFmtId="165" fontId="16" fillId="15" borderId="12" xfId="2" applyNumberFormat="1" applyFont="1" applyFill="1" applyBorder="1" applyAlignment="1">
      <x:alignment horizontal="general" vertical="center" shrinkToFit="1"/>
    </x:xf>
    <x:xf numFmtId="41" fontId="15" fillId="15" borderId="12" xfId="2" applyNumberFormat="1" applyFont="1" applyFill="1" applyBorder="1" applyAlignment="1">
      <x:alignment horizontal="general" vertical="center" shrinkToFit="1"/>
    </x:xf>
    <x:xf numFmtId="164" fontId="16" fillId="15" borderId="12" xfId="252" applyNumberFormat="1" applyFont="1" applyFill="1" applyBorder="1" applyAlignment="1">
      <x:alignment horizontal="general" vertical="center" shrinkToFit="1"/>
    </x:xf>
    <x:xf numFmtId="164" fontId="16" fillId="7" borderId="12" xfId="25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Fill="1" applyBorder="1" applyAlignment="1">
          <x:alignment horizontal="center" vertical="center"/>
        </x:xf>
      </mc:Fallback>
    </mc:AlternateContent>
    <x:xf numFmtId="41" fontId="12" fillId="0" borderId="8" xfId="227" applyNumberFormat="1" applyFont="1" applyBorder="1">
      <x:alignment horizontal="general" vertical="bottom"/>
    </x:xf>
    <x:xf numFmtId="168" fontId="12" fillId="0" borderId="8" xfId="227" applyNumberFormat="1" applyFont="1" applyBorder="1">
      <x:alignment horizontal="general" vertical="bottom"/>
    </x:xf>
    <x:xf numFmtId="41" fontId="12" fillId="0" borderId="6" xfId="227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NumberFormat="1" applyFont="1" applyFill="1" applyBorder="1" applyAlignment="1">
          <x:alignment horizontal="center" vertical="center"/>
        </x:xf>
      </mc:Fallback>
    </mc:AlternateContent>
    <x:xf numFmtId="41" fontId="13" fillId="0" borderId="3" xfId="227" applyNumberFormat="1" applyFont="1" applyBorder="1">
      <x:alignment horizontal="general" vertical="bottom"/>
    </x:xf>
    <x:xf numFmtId="168" fontId="13" fillId="0" borderId="3" xfId="227" applyNumberFormat="1" applyFont="1" applyBorder="1">
      <x:alignment horizontal="general" vertical="bottom"/>
    </x:xf>
    <x:xf numFmtId="41" fontId="13" fillId="0" borderId="3" xfId="227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NumberFormat="1" applyFont="1" applyBorder="1" applyAlignment="1">
          <x:alignment horizontal="center" vertical="center" shrinkToFit="1"/>
        </x:xf>
      </mc:Fallback>
    </mc:AlternateContent>
    <x:xf numFmtId="41" fontId="13" fillId="0" borderId="3" xfId="227" applyNumberFormat="1" applyFont="1" applyBorder="1" applyAlignment="1">
      <x:alignment horizontal="general" vertical="center" shrinkToFit="1"/>
    </x:xf>
    <x:xf numFmtId="168" fontId="13" fillId="0" borderId="3" xfId="227" applyNumberFormat="1" applyFont="1" applyBorder="1" applyAlignment="1">
      <x:alignment horizontal="general" vertical="center" shrinkToFit="1"/>
    </x:xf>
    <x:xf numFmtId="169" fontId="13" fillId="0" borderId="3" xfId="227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9" fontId="13" fillId="0" borderId="3" xfId="227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3" fillId="0" borderId="3" xfId="227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2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15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18" fillId="15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15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18" fillId="15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8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12" fillId="0" borderId="8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2" fillId="0" borderId="8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67" fontId="12" fillId="0" borderId="8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0" borderId="2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66" fontId="13" fillId="0" borderId="2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19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19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9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9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15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18" fillId="15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8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66" fontId="12" fillId="0" borderId="8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6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66" fontId="12" fillId="0" borderId="6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0" borderId="3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66" fontId="13" fillId="0" borderId="3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2" fillId="19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2" fillId="19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Border="1" applyAlignment="1">
          <x:alignment horizontal="center" vertical="center" shrinkToFit="1"/>
        </x:xf>
      </mc:Fallback>
    </mc:AlternateContent>
    <x:xf numFmtId="41" fontId="12" fillId="0" borderId="14" xfId="227" applyNumberFormat="1" applyFont="1" applyBorder="1" applyAlignment="1">
      <x:alignment horizontal="general" vertical="center" shrinkToFit="1"/>
    </x:xf>
    <x:xf numFmtId="168" fontId="12" fillId="0" borderId="14" xfId="227" applyNumberFormat="1" applyFont="1" applyBorder="1" applyAlignment="1">
      <x:alignment horizontal="general" vertical="center" shrinkToFit="1"/>
    </x:xf>
    <x:xf numFmtId="169" fontId="12" fillId="0" borderId="14" xfId="227" applyNumberFormat="1" applyFont="1" applyBorder="1" applyAlignment="1">
      <x:alignment horizontal="general" vertical="center" shrinkToFit="1"/>
    </x:xf>
    <x:xf numFmtId="164" fontId="12" fillId="0" borderId="14" xfId="227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9" fontId="12" fillId="0" borderId="15" xfId="227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2" fillId="0" borderId="15" xfId="227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9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9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9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9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5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5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5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13" fillId="15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15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13" fillId="15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5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13" fillId="15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5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13" fillId="15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15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13" fillId="15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5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13" fillId="15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256" applyNumberFormat="1">
      <x:alignment horizontal="general" vertical="center"/>
    </x:xf>
    <x:xf numFmtId="0" fontId="11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70" fontId="8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8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3" xfId="256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3" xfId="256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2" xfId="256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2" xfId="256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0" borderId="3" xfId="256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0" borderId="3" xfId="256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0" borderId="2" xfId="256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0" borderId="2" xfId="256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256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256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1" borderId="2" xfId="25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1" borderId="2" xfId="25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20" fillId="21" borderId="2" xfId="25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20" fillId="21" borderId="2" xfId="25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0" fillId="21" borderId="2" xfId="25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0" fillId="21" borderId="2" xfId="25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9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9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9" borderId="4" xfId="25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9" borderId="4" xfId="25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256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256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256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256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256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256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0" fillId="0" borderId="8" xfId="256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0" fillId="0" borderId="8" xfId="256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6" xfId="256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6" xfId="256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19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19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19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19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9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9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9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9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9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9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9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9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13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6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9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9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9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9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9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9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9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9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9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9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9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9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9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9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18" xfId="22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18" xfId="22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19" xfId="22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19" xfId="22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20" xfId="22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20" xfId="22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2" xfId="227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2" xfId="227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9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9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2" fillId="19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2" fillId="19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7" borderId="5" xfId="25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7" borderId="5" xfId="25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13" borderId="21" xfId="25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13" borderId="21" xfId="25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9" borderId="2" xfId="25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9" borderId="2" xfId="25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9" borderId="4" xfId="25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9" borderId="4" xfId="25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9" borderId="2" xfId="25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9" borderId="2" xfId="25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9" borderId="4" xfId="25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9" borderId="4" xfId="25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9" borderId="2" xfId="25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9" borderId="2" xfId="25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2" xfId="25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2" xfId="25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4" xfId="25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4" xfId="252" applyNumberFormat="1" applyFont="1" applyFill="1" applyBorder="1" applyAlignment="1">
          <x:alignment horizontal="center" vertical="center" wrapText="1" shrinkToFit="1"/>
        </x:xf>
      </mc:Fallback>
    </mc:AlternateContent>
  </x:cellXfs>
  <x:cellStyles count="257">
    <x:cellStyle name="20% - 강조색1 10" xfId="6"/>
    <x:cellStyle name="20% - 강조색1 11" xfId="7"/>
    <x:cellStyle name="20% - 강조색1 12" xfId="8"/>
    <x:cellStyle name="20% - 강조색1 13" xfId="9"/>
    <x:cellStyle name="20% - 강조색1 14" xfId="10"/>
    <x:cellStyle name="20% - 강조색1 15" xfId="11"/>
    <x:cellStyle name="20% - 강조색1 16" xfId="12"/>
    <x:cellStyle name="20% - 강조색1 17" xfId="13"/>
    <x:cellStyle name="20% - 강조색1 2" xfId="14"/>
    <x:cellStyle name="20% - 강조색1 3" xfId="15"/>
    <x:cellStyle name="20% - 강조색1 4" xfId="16"/>
    <x:cellStyle name="20% - 강조색1 5" xfId="17"/>
    <x:cellStyle name="20% - 강조색1 6" xfId="18"/>
    <x:cellStyle name="20% - 강조색1 7" xfId="19"/>
    <x:cellStyle name="20% - 강조색1 8" xfId="20"/>
    <x:cellStyle name="20% - 강조색1 9" xfId="21"/>
    <x:cellStyle name="20% - 강조색2 10" xfId="22"/>
    <x:cellStyle name="20% - 강조색2 11" xfId="23"/>
    <x:cellStyle name="20% - 강조색2 12" xfId="24"/>
    <x:cellStyle name="20% - 강조색2 13" xfId="25"/>
    <x:cellStyle name="20% - 강조색2 14" xfId="26"/>
    <x:cellStyle name="20% - 강조색2 15" xfId="27"/>
    <x:cellStyle name="20% - 강조색2 16" xfId="28"/>
    <x:cellStyle name="20% - 강조색2 17" xfId="29"/>
    <x:cellStyle name="20% - 강조색2 2" xfId="30"/>
    <x:cellStyle name="20% - 강조색2 3" xfId="31"/>
    <x:cellStyle name="20% - 강조색2 4" xfId="32"/>
    <x:cellStyle name="20% - 강조색2 5" xfId="33"/>
    <x:cellStyle name="20% - 강조색2 6" xfId="34"/>
    <x:cellStyle name="20% - 강조색2 7" xfId="35"/>
    <x:cellStyle name="20% - 강조색2 8" xfId="36"/>
    <x:cellStyle name="20% - 강조색2 9" xfId="37"/>
    <x:cellStyle name="20% - 강조색3 10" xfId="38"/>
    <x:cellStyle name="20% - 강조색3 11" xfId="39"/>
    <x:cellStyle name="20% - 강조색3 12" xfId="40"/>
    <x:cellStyle name="20% - 강조색3 13" xfId="41"/>
    <x:cellStyle name="20% - 강조색3 14" xfId="42"/>
    <x:cellStyle name="20% - 강조색3 15" xfId="43"/>
    <x:cellStyle name="20% - 강조색3 16" xfId="44"/>
    <x:cellStyle name="20% - 강조색3 17" xfId="45"/>
    <x:cellStyle name="20% - 강조색3 2" xfId="46"/>
    <x:cellStyle name="20% - 강조색3 3" xfId="47"/>
    <x:cellStyle name="20% - 강조색3 4" xfId="48"/>
    <x:cellStyle name="20% - 강조색3 5" xfId="49"/>
    <x:cellStyle name="20% - 강조색3 6" xfId="50"/>
    <x:cellStyle name="20% - 강조색3 7" xfId="51"/>
    <x:cellStyle name="20% - 강조색3 8" xfId="52"/>
    <x:cellStyle name="20% - 강조색3 9" xfId="53"/>
    <x:cellStyle name="20% - 강조색4 10" xfId="54"/>
    <x:cellStyle name="20% - 강조색4 11" xfId="55"/>
    <x:cellStyle name="20% - 강조색4 12" xfId="56"/>
    <x:cellStyle name="20% - 강조색4 13" xfId="57"/>
    <x:cellStyle name="20% - 강조색4 14" xfId="58"/>
    <x:cellStyle name="20% - 강조색4 15" xfId="59"/>
    <x:cellStyle name="20% - 강조색4 16" xfId="60"/>
    <x:cellStyle name="20% - 강조색4 17" xfId="61"/>
    <x:cellStyle name="20% - 강조색4 2" xfId="62"/>
    <x:cellStyle name="20% - 강조색4 3" xfId="63"/>
    <x:cellStyle name="20% - 강조색4 4" xfId="64"/>
    <x:cellStyle name="20% - 강조색4 5" xfId="65"/>
    <x:cellStyle name="20% - 강조색4 6" xfId="66"/>
    <x:cellStyle name="20% - 강조색4 7" xfId="67"/>
    <x:cellStyle name="20% - 강조색4 8" xfId="68"/>
    <x:cellStyle name="20% - 강조색4 9" xfId="69"/>
    <x:cellStyle name="20% - 강조색5 10" xfId="70"/>
    <x:cellStyle name="20% - 강조색5 11" xfId="71"/>
    <x:cellStyle name="20% - 강조색5 12" xfId="72"/>
    <x:cellStyle name="20% - 강조색5 13" xfId="73"/>
    <x:cellStyle name="20% - 강조색5 14" xfId="74"/>
    <x:cellStyle name="20% - 강조색5 15" xfId="75"/>
    <x:cellStyle name="20% - 강조색5 16" xfId="76"/>
    <x:cellStyle name="20% - 강조색5 17" xfId="77"/>
    <x:cellStyle name="20% - 강조색5 2" xfId="78"/>
    <x:cellStyle name="20% - 강조색5 3" xfId="79"/>
    <x:cellStyle name="20% - 강조색5 4" xfId="80"/>
    <x:cellStyle name="20% - 강조색5 5" xfId="81"/>
    <x:cellStyle name="20% - 강조색5 6" xfId="82"/>
    <x:cellStyle name="20% - 강조색5 7" xfId="83"/>
    <x:cellStyle name="20% - 강조색5 8" xfId="84"/>
    <x:cellStyle name="20% - 강조색5 9" xfId="85"/>
    <x:cellStyle name="20% - 강조색6 10" xfId="86"/>
    <x:cellStyle name="20% - 강조색6 11" xfId="87"/>
    <x:cellStyle name="20% - 강조색6 12" xfId="88"/>
    <x:cellStyle name="20% - 강조색6 13" xfId="89"/>
    <x:cellStyle name="20% - 강조색6 14" xfId="90"/>
    <x:cellStyle name="20% - 강조색6 15" xfId="91"/>
    <x:cellStyle name="20% - 강조색6 16" xfId="92"/>
    <x:cellStyle name="20% - 강조색6 17" xfId="93"/>
    <x:cellStyle name="20% - 강조색6 2" xfId="94"/>
    <x:cellStyle name="20% - 강조색6 3" xfId="95"/>
    <x:cellStyle name="20% - 강조색6 4" xfId="96"/>
    <x:cellStyle name="20% - 강조색6 5" xfId="97"/>
    <x:cellStyle name="20% - 강조색6 6" xfId="98"/>
    <x:cellStyle name="20% - 강조색6 7" xfId="99"/>
    <x:cellStyle name="20% - 강조색6 8" xfId="100"/>
    <x:cellStyle name="20% - 강조색6 9" xfId="101"/>
    <x:cellStyle name="40% - 강조색1 10" xfId="102"/>
    <x:cellStyle name="40% - 강조색1 11" xfId="103"/>
    <x:cellStyle name="40% - 강조색1 12" xfId="104"/>
    <x:cellStyle name="40% - 강조색1 13" xfId="105"/>
    <x:cellStyle name="40% - 강조색1 14" xfId="106"/>
    <x:cellStyle name="40% - 강조색1 15" xfId="107"/>
    <x:cellStyle name="40% - 강조색1 16" xfId="108"/>
    <x:cellStyle name="40% - 강조색1 17" xfId="109"/>
    <x:cellStyle name="40% - 강조색1 2" xfId="110"/>
    <x:cellStyle name="40% - 강조색1 3" xfId="111"/>
    <x:cellStyle name="40% - 강조색1 4" xfId="112"/>
    <x:cellStyle name="40% - 강조색1 5" xfId="113"/>
    <x:cellStyle name="40% - 강조색1 6" xfId="114"/>
    <x:cellStyle name="40% - 강조색1 7" xfId="115"/>
    <x:cellStyle name="40% - 강조색1 8" xfId="116"/>
    <x:cellStyle name="40% - 강조색1 9" xfId="117"/>
    <x:cellStyle name="40% - 강조색2 10" xfId="118"/>
    <x:cellStyle name="40% - 강조색2 11" xfId="119"/>
    <x:cellStyle name="40% - 강조색2 12" xfId="120"/>
    <x:cellStyle name="40% - 강조색2 13" xfId="121"/>
    <x:cellStyle name="40% - 강조색2 14" xfId="122"/>
    <x:cellStyle name="40% - 강조색2 15" xfId="123"/>
    <x:cellStyle name="40% - 강조색2 16" xfId="124"/>
    <x:cellStyle name="40% - 강조색2 17" xfId="125"/>
    <x:cellStyle name="40% - 강조색2 2" xfId="126"/>
    <x:cellStyle name="40% - 강조색2 3" xfId="127"/>
    <x:cellStyle name="40% - 강조색2 4" xfId="128"/>
    <x:cellStyle name="40% - 강조색2 5" xfId="129"/>
    <x:cellStyle name="40% - 강조색2 6" xfId="130"/>
    <x:cellStyle name="40% - 강조색2 7" xfId="131"/>
    <x:cellStyle name="40% - 강조색2 8" xfId="132"/>
    <x:cellStyle name="40% - 강조색2 9" xfId="133"/>
    <x:cellStyle name="40% - 강조색3 10" xfId="134"/>
    <x:cellStyle name="40% - 강조색3 11" xfId="135"/>
    <x:cellStyle name="40% - 강조색3 12" xfId="136"/>
    <x:cellStyle name="40% - 강조색3 13" xfId="137"/>
    <x:cellStyle name="40% - 강조색3 14" xfId="138"/>
    <x:cellStyle name="40% - 강조색3 15" xfId="139"/>
    <x:cellStyle name="40% - 강조색3 16" xfId="140"/>
    <x:cellStyle name="40% - 강조색3 17" xfId="141"/>
    <x:cellStyle name="40% - 강조색3 2" xfId="142"/>
    <x:cellStyle name="40% - 강조색3 3" xfId="143"/>
    <x:cellStyle name="40% - 강조색3 4" xfId="144"/>
    <x:cellStyle name="40% - 강조색3 5" xfId="145"/>
    <x:cellStyle name="40% - 강조색3 6" xfId="146"/>
    <x:cellStyle name="40% - 강조색3 7" xfId="147"/>
    <x:cellStyle name="40% - 강조색3 8" xfId="148"/>
    <x:cellStyle name="40% - 강조색3 9" xfId="149"/>
    <x:cellStyle name="40% - 강조색4 10" xfId="150"/>
    <x:cellStyle name="40% - 강조색4 11" xfId="151"/>
    <x:cellStyle name="40% - 강조색4 12" xfId="152"/>
    <x:cellStyle name="40% - 강조색4 13" xfId="153"/>
    <x:cellStyle name="40% - 강조색4 14" xfId="154"/>
    <x:cellStyle name="40% - 강조색4 15" xfId="155"/>
    <x:cellStyle name="40% - 강조색4 16" xfId="156"/>
    <x:cellStyle name="40% - 강조색4 17" xfId="157"/>
    <x:cellStyle name="40% - 강조색4 2" xfId="158"/>
    <x:cellStyle name="40% - 강조색4 3" xfId="159"/>
    <x:cellStyle name="40% - 강조색4 4" xfId="160"/>
    <x:cellStyle name="40% - 강조색4 5" xfId="161"/>
    <x:cellStyle name="40% - 강조색4 6" xfId="162"/>
    <x:cellStyle name="40% - 강조색4 7" xfId="163"/>
    <x:cellStyle name="40% - 강조색4 8" xfId="164"/>
    <x:cellStyle name="40% - 강조색4 9" xfId="165"/>
    <x:cellStyle name="40% - 강조색5 10" xfId="166"/>
    <x:cellStyle name="40% - 강조색5 11" xfId="167"/>
    <x:cellStyle name="40% - 강조색5 12" xfId="168"/>
    <x:cellStyle name="40% - 강조색5 13" xfId="169"/>
    <x:cellStyle name="40% - 강조색5 14" xfId="170"/>
    <x:cellStyle name="40% - 강조색5 15" xfId="171"/>
    <x:cellStyle name="40% - 강조색5 16" xfId="172"/>
    <x:cellStyle name="40% - 강조색5 17" xfId="173"/>
    <x:cellStyle name="40% - 강조색5 2" xfId="174"/>
    <x:cellStyle name="40% - 강조색5 3" xfId="175"/>
    <x:cellStyle name="40% - 강조색5 4" xfId="176"/>
    <x:cellStyle name="40% - 강조색5 5" xfId="177"/>
    <x:cellStyle name="40% - 강조색5 6" xfId="178"/>
    <x:cellStyle name="40% - 강조색5 7" xfId="179"/>
    <x:cellStyle name="40% - 강조색5 8" xfId="180"/>
    <x:cellStyle name="40% - 강조색5 9" xfId="181"/>
    <x:cellStyle name="40% - 강조색6 10" xfId="182"/>
    <x:cellStyle name="40% - 강조색6 11" xfId="183"/>
    <x:cellStyle name="40% - 강조색6 12" xfId="184"/>
    <x:cellStyle name="40% - 강조색6 13" xfId="185"/>
    <x:cellStyle name="40% - 강조색6 14" xfId="186"/>
    <x:cellStyle name="40% - 강조색6 15" xfId="187"/>
    <x:cellStyle name="40% - 강조색6 16" xfId="188"/>
    <x:cellStyle name="40% - 강조색6 17" xfId="189"/>
    <x:cellStyle name="40% - 강조색6 2" xfId="190"/>
    <x:cellStyle name="40% - 강조색6 3" xfId="191"/>
    <x:cellStyle name="40% - 강조색6 4" xfId="192"/>
    <x:cellStyle name="40% - 강조색6 5" xfId="193"/>
    <x:cellStyle name="40% - 강조색6 6" xfId="194"/>
    <x:cellStyle name="40% - 강조색6 7" xfId="195"/>
    <x:cellStyle name="40% - 강조색6 8" xfId="196"/>
    <x:cellStyle name="40% - 강조색6 9" xfId="197"/>
    <x:cellStyle name="메모 10" xfId="198"/>
    <x:cellStyle name="메모 11" xfId="199"/>
    <x:cellStyle name="메모 12" xfId="200"/>
    <x:cellStyle name="메모 13" xfId="201"/>
    <x:cellStyle name="메모 14" xfId="202"/>
    <x:cellStyle name="메모 15" xfId="203"/>
    <x:cellStyle name="메모 16" xfId="204"/>
    <x:cellStyle name="메모 17" xfId="205"/>
    <x:cellStyle name="메모 18" xfId="206"/>
    <x:cellStyle name="메모 19" xfId="207"/>
    <x:cellStyle name="메모 2" xfId="208"/>
    <x:cellStyle name="메모 20" xfId="209"/>
    <x:cellStyle name="메모 21" xfId="210"/>
    <x:cellStyle name="메모 22" xfId="211"/>
    <x:cellStyle name="메모 23" xfId="212"/>
    <x:cellStyle name="메모 24" xfId="213"/>
    <x:cellStyle name="메모 25" xfId="214"/>
    <x:cellStyle name="메모 26" xfId="215"/>
    <x:cellStyle name="메모 3" xfId="216"/>
    <x:cellStyle name="메모 4" xfId="217"/>
    <x:cellStyle name="메모 5" xfId="218"/>
    <x:cellStyle name="메모 6" xfId="219"/>
    <x:cellStyle name="메모 7" xfId="220"/>
    <x:cellStyle name="메모 8" xfId="221"/>
    <x:cellStyle name="메모 9" xfId="222"/>
    <x:cellStyle name="백분율 2" xfId="3"/>
    <x:cellStyle name="백분율 3" xfId="223"/>
    <x:cellStyle name="쉼표 [0] 2" xfId="2"/>
    <x:cellStyle name="쉼표 [0] 3" xfId="224"/>
    <x:cellStyle name="쉼표 [0] 4" xfId="225"/>
    <x:cellStyle name="쉼표 [0] 5" xfId="226"/>
    <x:cellStyle name="쉼표 [0] 6" xfId="227"/>
    <x:cellStyle xfId="0" builtinId="0"/>
    <x:cellStyle name="표준 10" xfId="228"/>
    <x:cellStyle name="표준 11" xfId="229"/>
    <x:cellStyle name="표준 12" xfId="230"/>
    <x:cellStyle name="표준 13" xfId="231"/>
    <x:cellStyle name="표준 14" xfId="232"/>
    <x:cellStyle name="표준 15" xfId="233"/>
    <x:cellStyle name="표준 16" xfId="234"/>
    <x:cellStyle name="표준 17" xfId="235"/>
    <x:cellStyle name="표준 18" xfId="236"/>
    <x:cellStyle name="표준 19" xfId="237"/>
    <x:cellStyle name="표준 2" xfId="1"/>
    <x:cellStyle name="표준 2 2" xfId="238"/>
    <x:cellStyle name="표준 20" xfId="239"/>
    <x:cellStyle name="표준 21" xfId="240"/>
    <x:cellStyle name="표준 22" xfId="241"/>
    <x:cellStyle name="표준 23" xfId="242"/>
    <x:cellStyle name="표준 24" xfId="243"/>
    <x:cellStyle name="표준 25" xfId="244"/>
    <x:cellStyle name="표준 26" xfId="245"/>
    <x:cellStyle name="표준 3" xfId="246"/>
    <x:cellStyle name="표준 3 2" xfId="4"/>
    <x:cellStyle name="표준 4" xfId="5"/>
    <x:cellStyle name="표준 5" xfId="247"/>
    <x:cellStyle name="표준 6" xfId="248"/>
    <x:cellStyle name="표준 7" xfId="249"/>
    <x:cellStyle name="표준 8" xfId="250"/>
    <x:cellStyle name="표준 9" xfId="251"/>
    <x:cellStyle name="표준 36" xfId="252"/>
    <x:cellStyle name="표준 4 2" xfId="253"/>
    <x:cellStyle name="쉼표 [0] 7" xfId="254"/>
    <x:cellStyle xfId="255" builtinId="6"/>
    <x:cellStyle name="표준 27" xfId="256"/>
  </x:cellStyles>
  <x:dxfs count="19">
    <x:dxf>
      <x:fill>
        <x:patternFill patternType="solid">
          <x:fgColor indexed="65"/>
          <x:bgColor rgb="ffff0000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2.xml"  /><Relationship Id="rId11" Type="http://schemas.openxmlformats.org/officeDocument/2006/relationships/externalLink" Target="externalLinks/externalLink3.xml"  /><Relationship Id="rId12" Type="http://schemas.openxmlformats.org/officeDocument/2006/relationships/externalLink" Target="externalLinks/externalLink4.xml"  /><Relationship Id="rId13" Type="http://schemas.openxmlformats.org/officeDocument/2006/relationships/externalLink" Target="externalLinks/externalLink5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2017&#45380;&#52509;&#44292;/5.&#51060;&#45804;&#51032;%20&#50864;&#49688;&#44397;/7&#50900;/(&#48537;&#51076;)%20&#50696;&#44552;&#49324;&#50629;%20&#50864;&#49688;&#44288;&#49436;%20&#49440;&#51221;%20&#45236;&#50669;(2017.%207&#50900;)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_3/AppData/Local/Temp/handy8/AttTemp/2017.%208&#50900;%20&#51060;&#45804;&#51032;%20&#50864;&#49688;&#44397;%20&#49440;&#51221;%20&#51088;&#47308;(&#48372;&#54744;&#48516;&#50556;).xlsx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_3/AppData/Local/Temp/handy8/AttTemp/&#44397;&#51228;&#50689;&#50629;&#44284;_&#51060;&#45804;&#51032;%20&#50864;&#49688;&#44397;%20201708&#50900;.xlsx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2017&#45380;&#52509;&#44292;/5.&#51060;&#45804;&#51032;%20&#50864;&#49688;&#44397;/9&#50900;/2017.%209&#50900;%20&#51060;&#45804;&#51032;%20&#50864;&#49688;&#44397;%20&#49440;&#51221;%20&#51088;&#47308;(&#50696;&#44552;)_&#49569;&#48512;&#50857;.xlsx" TargetMode="External" /></Relationships>
</file>

<file path=xl/externalLinks/_rels/externalLink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2017&#45380;&#52509;&#44292;/5.&#51060;&#45804;&#51032;%20&#50864;&#49688;&#44397;/9&#50900;/2017.%209&#50900;%20&#51060;&#45804;&#51032;%20&#50864;&#49688;&#44397;%20&#49440;&#51221;%20&#51088;&#47308;(&#48372;&#54744;&#48516;&#50556;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예금"/>
    </x:sheetNames>
    <x:sheetDataSet>
      <x:sheetData sheetId="0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보험"/>
      <x:sheetName val="Sheet1"/>
    </x:sheetNames>
    <x:sheetDataSet>
      <x:sheetData sheetId="0" refreshError="0"/>
      <x:sheetData sheetId="1" refreshError="0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EMS"/>
    </x:sheetNames>
    <x:sheetDataSet>
      <x:sheetData sheetId="0" refreshError="0"/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예금"/>
    </x:sheetNames>
    <x:sheetDataSet>
      <x:sheetData sheetId="0" refreshError="0"/>
    </x:sheetDataSet>
  </x:externalBook>
</x:externalLink>
</file>

<file path=xl/externalLinks/externalLink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보험"/>
      <x:sheetName val="Sheet1"/>
    </x:sheetNames>
    <x:sheetDataSet>
      <x:sheetData sheetId="0" refreshError="0"/>
      <x:sheetData sheetId="1" refreshError="0">
        <x:row r="3">
          <x:cell r="B3" t="str" vm="0">
            <x:v>서울중앙</x:v>
          </x:cell>
          <x:cell r="C3" vm="0">
            <x:v>100922858</x:v>
          </x:cell>
          <x:cell r="D3" vm="0">
            <x:v>542</x:v>
          </x:cell>
        </x:row>
        <x:row r="4">
          <x:cell r="B4" t="str" vm="0">
            <x:v>서울용산</x:v>
          </x:cell>
          <x:cell r="C4" vm="0">
            <x:v>72406577</x:v>
          </x:cell>
          <x:cell r="D4" vm="0">
            <x:v>237</x:v>
          </x:cell>
        </x:row>
        <x:row r="5">
          <x:cell r="B5" t="str" vm="0">
            <x:v>광화문</x:v>
          </x:cell>
          <x:cell r="C5" vm="0">
            <x:v>103721028</x:v>
          </x:cell>
          <x:cell r="D5" vm="0">
            <x:v>395</x:v>
          </x:cell>
        </x:row>
        <x:row r="6">
          <x:cell r="B6" t="str" vm="0">
            <x:v>서울구로</x:v>
          </x:cell>
          <x:cell r="C6" vm="0">
            <x:v>18787401</x:v>
          </x:cell>
          <x:cell r="D6" vm="0">
            <x:v>69</x:v>
          </x:cell>
        </x:row>
        <x:row r="7">
          <x:cell r="B7" t="str" vm="0">
            <x:v>서울도봉</x:v>
          </x:cell>
          <x:cell r="C7" vm="0">
            <x:v>209271540</x:v>
          </x:cell>
          <x:cell r="D7" vm="0">
            <x:v>601</x:v>
          </x:cell>
        </x:row>
        <x:row r="8">
          <x:cell r="B8" t="str" vm="0">
            <x:v>동대문</x:v>
          </x:cell>
          <x:cell r="C8" vm="0">
            <x:v>74421456</x:v>
          </x:cell>
          <x:cell r="D8" vm="0">
            <x:v>379</x:v>
          </x:cell>
        </x:row>
        <x:row r="9">
          <x:cell r="B9" t="str" vm="0">
            <x:v>서울마포</x:v>
          </x:cell>
          <x:cell r="C9" vm="0">
            <x:v>50900142</x:v>
          </x:cell>
          <x:cell r="D9" vm="0">
            <x:v>211</x:v>
          </x:cell>
        </x:row>
        <x:row r="10">
          <x:cell r="B10" t="str" vm="0">
            <x:v>서울관악</x:v>
          </x:cell>
          <x:cell r="C10" vm="0">
            <x:v>104950965</x:v>
          </x:cell>
          <x:cell r="D10" vm="0">
            <x:v>232</x:v>
          </x:cell>
        </x:row>
        <x:row r="11">
          <x:cell r="B11" t="str" vm="0">
            <x:v>서울광진</x:v>
          </x:cell>
          <x:cell r="C11" vm="0">
            <x:v>103761506</x:v>
          </x:cell>
          <x:cell r="D11" vm="0">
            <x:v>512</x:v>
          </x:cell>
        </x:row>
        <x:row r="12">
          <x:cell r="B12" t="str" vm="0">
            <x:v>서울은평</x:v>
          </x:cell>
          <x:cell r="C12" vm="0">
            <x:v>57246901</x:v>
          </x:cell>
          <x:cell r="D12" vm="0">
            <x:v>233</x:v>
          </x:cell>
        </x:row>
        <x:row r="13">
          <x:cell r="B13" t="str" vm="0">
            <x:v>여의도</x:v>
          </x:cell>
          <x:cell r="C13" vm="0">
            <x:v>119838102</x:v>
          </x:cell>
          <x:cell r="D13" vm="0">
            <x:v>571</x:v>
          </x:cell>
        </x:row>
        <x:row r="14">
          <x:cell r="B14" t="str" vm="0">
            <x:v>서울강남</x:v>
          </x:cell>
          <x:cell r="C14" vm="0">
            <x:v>93795325</x:v>
          </x:cell>
          <x:cell r="D14" vm="0">
            <x:v>535</x:v>
          </x:cell>
        </x:row>
        <x:row r="15">
          <x:cell r="B15" t="str" vm="0">
            <x:v>서울중랑</x:v>
          </x:cell>
          <x:cell r="C15" vm="0">
            <x:v>109551510</x:v>
          </x:cell>
          <x:cell r="D15" vm="0">
            <x:v>482</x:v>
          </x:cell>
        </x:row>
        <x:row r="16">
          <x:cell r="B16" t="str" vm="0">
            <x:v>서울강동</x:v>
          </x:cell>
          <x:cell r="C16" vm="0">
            <x:v>78954689</x:v>
          </x:cell>
          <x:cell r="D16" vm="0">
            <x:v>415</x:v>
          </x:cell>
        </x:row>
        <x:row r="17">
          <x:cell r="B17" t="str" vm="0">
            <x:v>서울금천</x:v>
          </x:cell>
          <x:cell r="C17" vm="0">
            <x:v>122146304</x:v>
          </x:cell>
          <x:cell r="D17" vm="0">
            <x:v>385</x:v>
          </x:cell>
        </x:row>
        <x:row r="18">
          <x:cell r="B18" t="str" vm="0">
            <x:v>서울노원</x:v>
          </x:cell>
          <x:cell r="C18" vm="0">
            <x:v>88523786</x:v>
          </x:cell>
          <x:cell r="D18" vm="0">
            <x:v>441</x:v>
          </x:cell>
        </x:row>
        <x:row r="19">
          <x:cell r="B19" t="str" vm="0">
            <x:v>서울성북</x:v>
          </x:cell>
          <x:cell r="C19" vm="0">
            <x:v>79674624</x:v>
          </x:cell>
          <x:cell r="D19" vm="0">
            <x:v>370</x:v>
          </x:cell>
        </x:row>
        <x:row r="20">
          <x:cell r="B20" t="str" vm="0">
            <x:v>서울양천</x:v>
          </x:cell>
          <x:cell r="C20" vm="0">
            <x:v>98847407</x:v>
          </x:cell>
          <x:cell r="D20" vm="0">
            <x:v>445</x:v>
          </x:cell>
        </x:row>
        <x:row r="21">
          <x:cell r="B21" t="str" vm="0">
            <x:v>서울동작</x:v>
          </x:cell>
          <x:cell r="C21" vm="0">
            <x:v>58510101</x:v>
          </x:cell>
          <x:cell r="D21" vm="0">
            <x:v>219</x:v>
          </x:cell>
        </x:row>
        <x:row r="22">
          <x:cell r="B22" t="str" vm="0">
            <x:v>서대문</x:v>
          </x:cell>
          <x:cell r="C22" vm="0">
            <x:v>83820617</x:v>
          </x:cell>
          <x:cell r="D22" vm="0">
            <x:v>255</x:v>
          </x:cell>
        </x:row>
        <x:row r="23">
          <x:cell r="B23" t="str" vm="0">
            <x:v>서울서초</x:v>
          </x:cell>
          <x:cell r="C23" vm="0">
            <x:v>64192632</x:v>
          </x:cell>
          <x:cell r="D23" vm="0">
            <x:v>269</x:v>
          </x:cell>
        </x:row>
        <x:row r="24">
          <x:cell r="B24" t="str" vm="0">
            <x:v>서울송파</x:v>
          </x:cell>
          <x:cell r="C24" vm="0">
            <x:v>98623392</x:v>
          </x:cell>
          <x:cell r="D24" vm="0">
            <x:v>421</x:v>
          </x:cell>
        </x:row>
        <x:row r="25">
          <x:cell r="B25" t="str" vm="0">
            <x:v>서울강서</x:v>
          </x:cell>
          <x:cell r="C25" vm="0">
            <x:v>170134498</x:v>
          </x:cell>
          <x:cell r="D25" vm="0">
            <x:v>690</x:v>
          </x:cell>
        </x:row>
      </x:sheetData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K27"/>
  <x:sheetViews>
    <x:sheetView tabSelected="1" showOutlineSymbols="0" defaultGridColor="0" topLeftCell="A1" colorId="22" zoomScaleNormal="100" workbookViewId="0">
      <x:selection activeCell="A1" activeCellId="0" sqref="A1:K1"/>
    </x:sheetView>
  </x:sheetViews>
  <x:sheetFormatPr defaultColWidth="9.140625" defaultRowHeight="16.399999999999999"/>
  <x:cols>
    <x:col min="1" max="1" width="6.25" style="7" customWidth="1"/>
    <x:col min="2" max="2" width="18.25" style="8" customWidth="1"/>
    <x:col min="3" max="3" width="10.875" style="8" customWidth="1"/>
    <x:col min="4" max="4" width="14" style="8" customWidth="1"/>
    <x:col min="5" max="5" width="5.5" style="8" customWidth="1"/>
    <x:col min="6" max="6" width="6.75" style="8" customWidth="1"/>
    <x:col min="7" max="7" width="8.875" style="8" customWidth="1"/>
    <x:col min="8" max="8" width="13.375" style="8" customWidth="1"/>
    <x:col min="9" max="9" width="5.5" style="8" customWidth="1"/>
    <x:col min="10" max="10" width="6.75" style="7" customWidth="1"/>
    <x:col min="11" max="11" width="7.75" style="7" customWidth="1"/>
    <x:col min="12" max="16384" width="8" style="7"/>
  </x:cols>
  <x:sheetData>
    <x:row r="1" spans="1:11" s="7" customFormat="1" ht="39" customHeight="1">
      <x:c r="A1" s="174" t="s">
        <x:v>5</x:v>
      </x:c>
      <x:c r="B1" s="174"/>
      <x:c r="C1" s="174"/>
      <x:c r="D1" s="174"/>
      <x:c r="E1" s="174"/>
      <x:c r="F1" s="174"/>
      <x:c r="G1" s="174"/>
      <x:c r="H1" s="174"/>
      <x:c r="I1" s="174"/>
      <x:c r="J1" s="174"/>
      <x:c r="K1" s="174"/>
    </x:row>
    <x:row r="2" spans="1:11" s="7" customFormat="1" ht="18" customHeight="1">
      <x:c r="A2" s="8"/>
      <x:c r="B2" s="8"/>
      <x:c r="C2" s="8"/>
      <x:c r="D2" s="8"/>
      <x:c r="E2" s="8"/>
      <x:c r="F2" s="8"/>
      <x:c r="G2" s="8"/>
      <x:c r="H2" s="8"/>
      <x:c r="I2" s="8"/>
      <x:c r="K2" s="9" t="s">
        <x:v>11</x:v>
      </x:c>
    </x:row>
    <x:row r="3" spans="1:11" s="62" customFormat="1" ht="13.550000000000001">
      <x:c r="A3" s="170" t="s">
        <x:v>98</x:v>
      </x:c>
      <x:c r="B3" s="168" t="s">
        <x:v>103</x:v>
      </x:c>
      <x:c r="C3" s="168" t="s">
        <x:v>45</x:v>
      </x:c>
      <x:c r="D3" s="168"/>
      <x:c r="E3" s="168"/>
      <x:c r="F3" s="168"/>
      <x:c r="G3" s="172" t="s">
        <x:v>43</x:v>
      </x:c>
      <x:c r="H3" s="172"/>
      <x:c r="I3" s="172"/>
      <x:c r="J3" s="172"/>
      <x:c r="K3" s="172" t="s">
        <x:v>49</x:v>
      </x:c>
    </x:row>
    <x:row r="4" spans="1:11" s="62" customFormat="1" ht="13.550000000000001">
      <x:c r="A4" s="171"/>
      <x:c r="B4" s="169" t="s">
        <x:v>50</x:v>
      </x:c>
      <x:c r="C4" s="121" t="s">
        <x:v>20</x:v>
      </x:c>
      <x:c r="D4" s="121" t="s">
        <x:v>95</x:v>
      </x:c>
      <x:c r="E4" s="121" t="s">
        <x:v>104</x:v>
      </x:c>
      <x:c r="F4" s="121" t="s">
        <x:v>51</x:v>
      </x:c>
      <x:c r="G4" s="121" t="s">
        <x:v>20</x:v>
      </x:c>
      <x:c r="H4" s="121" t="s">
        <x:v>95</x:v>
      </x:c>
      <x:c r="I4" s="121" t="s">
        <x:v>104</x:v>
      </x:c>
      <x:c r="J4" s="122" t="s">
        <x:v>51</x:v>
      </x:c>
      <x:c r="K4" s="173"/>
    </x:row>
    <x:row r="5" spans="1:11" s="62" customFormat="1" ht="20" customHeight="1">
      <x:c r="A5" s="114">
        <x:v>1</x:v>
      </x:c>
      <x:c r="B5" s="123" t="s">
        <x:v>68</x:v>
      </x:c>
      <x:c r="C5" s="115">
        <x:v>195378</x:v>
      </x:c>
      <x:c r="D5" s="115">
        <x:v>25404890</x:v>
      </x:c>
      <x:c r="E5" s="116">
        <x:v>5</x:v>
      </x:c>
      <x:c r="F5" s="124">
        <x:v>48</x:v>
      </x:c>
      <x:c r="G5" s="117">
        <x:v>5919</x:v>
      </x:c>
      <x:c r="H5" s="117">
        <x:v>5896170</x:v>
      </x:c>
      <x:c r="I5" s="118">
        <x:v>2</x:v>
      </x:c>
      <x:c r="J5" s="124">
        <x:v>49.5</x:v>
      </x:c>
      <x:c r="K5" s="125">
        <x:f>SUM(F5,J5)</x:f>
        <x:v>97.5</x:v>
      </x:c>
    </x:row>
    <x:row r="6" spans="1:11" s="62" customFormat="1" ht="20" customHeight="1">
      <x:c r="A6" s="126">
        <x:v>2</x:v>
      </x:c>
      <x:c r="B6" s="142" t="s">
        <x:v>78</x:v>
      </x:c>
      <x:c r="C6" s="143">
        <x:v>207329</x:v>
      </x:c>
      <x:c r="D6" s="143">
        <x:v>27581310</x:v>
      </x:c>
      <x:c r="E6" s="144">
        <x:v>3</x:v>
      </x:c>
      <x:c r="F6" s="127">
        <x:v>49</x:v>
      </x:c>
      <x:c r="G6" s="65">
        <x:v>3661</x:v>
      </x:c>
      <x:c r="H6" s="65">
        <x:v>3630420</x:v>
      </x:c>
      <x:c r="I6" s="66">
        <x:v>5</x:v>
      </x:c>
      <x:c r="J6" s="127">
        <x:v>48</x:v>
      </x:c>
      <x:c r="K6" s="127">
        <x:f>SUM(F6,J6)</x:f>
        <x:v>97</x:v>
      </x:c>
    </x:row>
    <x:row r="7" spans="1:11" s="62" customFormat="1" ht="20" customHeight="1">
      <x:c r="A7" s="119">
        <x:v>3</x:v>
      </x:c>
      <x:c r="B7" s="145" t="s">
        <x:v>92</x:v>
      </x:c>
      <x:c r="C7" s="146">
        <x:v>150218</x:v>
      </x:c>
      <x:c r="D7" s="146">
        <x:v>19887430</x:v>
      </x:c>
      <x:c r="E7" s="147">
        <x:v>6</x:v>
      </x:c>
      <x:c r="F7" s="120">
        <x:v>47.5</x:v>
      </x:c>
      <x:c r="G7" s="63">
        <x:v>4293</x:v>
      </x:c>
      <x:c r="H7" s="63">
        <x:v>4285040</x:v>
      </x:c>
      <x:c r="I7" s="64">
        <x:v>3</x:v>
      </x:c>
      <x:c r="J7" s="120">
        <x:v>49</x:v>
      </x:c>
      <x:c r="K7" s="120">
        <x:f>SUM(F7,J7)</x:f>
        <x:v>96.5</x:v>
      </x:c>
    </x:row>
    <x:row r="8" spans="1:11" s="62" customFormat="1" ht="20" customHeight="1">
      <x:c r="A8" s="119">
        <x:v>4</x:v>
      </x:c>
      <x:c r="B8" s="145" t="s">
        <x:v>76</x:v>
      </x:c>
      <x:c r="C8" s="146">
        <x:v>96576</x:v>
      </x:c>
      <x:c r="D8" s="146">
        <x:v>12925310</x:v>
      </x:c>
      <x:c r="E8" s="147">
        <x:v>10</x:v>
      </x:c>
      <x:c r="F8" s="120">
        <x:v>45.5</x:v>
      </x:c>
      <x:c r="G8" s="63">
        <x:v>3417</x:v>
      </x:c>
      <x:c r="H8" s="63">
        <x:v>3396290</x:v>
      </x:c>
      <x:c r="I8" s="64">
        <x:v>6</x:v>
      </x:c>
      <x:c r="J8" s="120">
        <x:v>47.5</x:v>
      </x:c>
      <x:c r="K8" s="120">
        <x:f>SUM(F8,J8)</x:f>
        <x:v>93</x:v>
      </x:c>
    </x:row>
    <x:row r="9" spans="1:11" s="62" customFormat="1" ht="20" customHeight="1">
      <x:c r="A9" s="119">
        <x:v>5</x:v>
      </x:c>
      <x:c r="B9" s="145" t="s">
        <x:v>73</x:v>
      </x:c>
      <x:c r="C9" s="146">
        <x:v>198324</x:v>
      </x:c>
      <x:c r="D9" s="146">
        <x:v>25651870</x:v>
      </x:c>
      <x:c r="E9" s="147">
        <x:v>4</x:v>
      </x:c>
      <x:c r="F9" s="120">
        <x:v>48.5</x:v>
      </x:c>
      <x:c r="G9" s="63">
        <x:v>2367</x:v>
      </x:c>
      <x:c r="H9" s="63">
        <x:v>2350720</x:v>
      </x:c>
      <x:c r="I9" s="64">
        <x:v>13</x:v>
      </x:c>
      <x:c r="J9" s="120">
        <x:v>44</x:v>
      </x:c>
      <x:c r="K9" s="120">
        <x:f>SUM(F9,J9)</x:f>
        <x:v>92.5</x:v>
      </x:c>
    </x:row>
    <x:row r="10" spans="1:11" s="62" customFormat="1" ht="20" customHeight="1">
      <x:c r="A10" s="119">
        <x:v>6</x:v>
      </x:c>
      <x:c r="B10" s="145" t="s">
        <x:v>65</x:v>
      </x:c>
      <x:c r="C10" s="146">
        <x:v>53106</x:v>
      </x:c>
      <x:c r="D10" s="146">
        <x:v>7570910</x:v>
      </x:c>
      <x:c r="E10" s="147">
        <x:v>15</x:v>
      </x:c>
      <x:c r="F10" s="120">
        <x:v>43</x:v>
      </x:c>
      <x:c r="G10" s="63">
        <x:v>4058</x:v>
      </x:c>
      <x:c r="H10" s="63">
        <x:v>3991450</x:v>
      </x:c>
      <x:c r="I10" s="64">
        <x:v>4</x:v>
      </x:c>
      <x:c r="J10" s="120">
        <x:v>48.5</x:v>
      </x:c>
      <x:c r="K10" s="120">
        <x:f>SUM(F10,J10)</x:f>
        <x:v>91.5</x:v>
      </x:c>
    </x:row>
    <x:row r="11" spans="1:11" s="62" customFormat="1" ht="20" customHeight="1">
      <x:c r="A11" s="119">
        <x:v>7</x:v>
      </x:c>
      <x:c r="B11" s="145" t="s">
        <x:v>63</x:v>
      </x:c>
      <x:c r="C11" s="146">
        <x:v>82424</x:v>
      </x:c>
      <x:c r="D11" s="146">
        <x:v>10942560</x:v>
      </x:c>
      <x:c r="E11" s="147">
        <x:v>11</x:v>
      </x:c>
      <x:c r="F11" s="120">
        <x:v>45</x:v>
      </x:c>
      <x:c r="G11" s="63">
        <x:v>3088</x:v>
      </x:c>
      <x:c r="H11" s="63">
        <x:v>3030890</x:v>
      </x:c>
      <x:c r="I11" s="64">
        <x:v>8</x:v>
      </x:c>
      <x:c r="J11" s="120">
        <x:v>46.5</x:v>
      </x:c>
      <x:c r="K11" s="120">
        <x:f>SUM(F11,J11)</x:f>
        <x:v>91.5</x:v>
      </x:c>
    </x:row>
    <x:row r="12" spans="1:11" s="62" customFormat="1" ht="20" customHeight="1">
      <x:c r="A12" s="119">
        <x:v>8</x:v>
      </x:c>
      <x:c r="B12" s="145" t="s">
        <x:v>80</x:v>
      </x:c>
      <x:c r="C12" s="146">
        <x:v>104702</x:v>
      </x:c>
      <x:c r="D12" s="146">
        <x:v>14380840</x:v>
      </x:c>
      <x:c r="E12" s="147">
        <x:v>8</x:v>
      </x:c>
      <x:c r="F12" s="120">
        <x:v>46.5</x:v>
      </x:c>
      <x:c r="G12" s="63">
        <x:v>2642</x:v>
      </x:c>
      <x:c r="H12" s="63">
        <x:v>2627010</x:v>
      </x:c>
      <x:c r="I12" s="64">
        <x:v>11</x:v>
      </x:c>
      <x:c r="J12" s="120">
        <x:v>45</x:v>
      </x:c>
      <x:c r="K12" s="120">
        <x:f>SUM(F12,J12)</x:f>
        <x:v>91.5</x:v>
      </x:c>
    </x:row>
    <x:row r="13" spans="1:11" s="62" customFormat="1" ht="20" customHeight="1">
      <x:c r="A13" s="119">
        <x:v>9</x:v>
      </x:c>
      <x:c r="B13" s="145" t="s">
        <x:v>69</x:v>
      </x:c>
      <x:c r="C13" s="146">
        <x:v>31484</x:v>
      </x:c>
      <x:c r="D13" s="146">
        <x:v>4116710</x:v>
      </x:c>
      <x:c r="E13" s="147">
        <x:v>18</x:v>
      </x:c>
      <x:c r="F13" s="120">
        <x:v>41.5</x:v>
      </x:c>
      <x:c r="G13" s="63">
        <x:v>6349</x:v>
      </x:c>
      <x:c r="H13" s="63">
        <x:v>6062980</x:v>
      </x:c>
      <x:c r="I13" s="64">
        <x:v>1</x:v>
      </x:c>
      <x:c r="J13" s="120">
        <x:v>50</x:v>
      </x:c>
      <x:c r="K13" s="120">
        <x:f>SUM(F13,J13)</x:f>
        <x:v>91.5</x:v>
      </x:c>
    </x:row>
    <x:row r="14" spans="1:11" s="62" customFormat="1" ht="20" customHeight="1">
      <x:c r="A14" s="119">
        <x:v>10</x:v>
      </x:c>
      <x:c r="B14" s="145" t="s">
        <x:v>72</x:v>
      </x:c>
      <x:c r="C14" s="146">
        <x:v>157111</x:v>
      </x:c>
      <x:c r="D14" s="146">
        <x:v>28209890</x:v>
      </x:c>
      <x:c r="E14" s="147">
        <x:v>2</x:v>
      </x:c>
      <x:c r="F14" s="120">
        <x:v>49.5</x:v>
      </x:c>
      <x:c r="G14" s="63">
        <x:v>1686</x:v>
      </x:c>
      <x:c r="H14" s="63">
        <x:v>1621710</x:v>
      </x:c>
      <x:c r="I14" s="64">
        <x:v>19</x:v>
      </x:c>
      <x:c r="J14" s="120">
        <x:v>41</x:v>
      </x:c>
      <x:c r="K14" s="120">
        <x:f>SUM(F14,J14)</x:f>
        <x:v>90.5</x:v>
      </x:c>
    </x:row>
    <x:row r="15" spans="1:11" s="62" customFormat="1" ht="20" customHeight="1">
      <x:c r="A15" s="119">
        <x:v>11</x:v>
      </x:c>
      <x:c r="B15" s="145" t="s">
        <x:v>75</x:v>
      </x:c>
      <x:c r="C15" s="146">
        <x:v>97553</x:v>
      </x:c>
      <x:c r="D15" s="146">
        <x:v>13041920</x:v>
      </x:c>
      <x:c r="E15" s="147">
        <x:v>9</x:v>
      </x:c>
      <x:c r="F15" s="120">
        <x:v>46</x:v>
      </x:c>
      <x:c r="G15" s="63">
        <x:v>2109</x:v>
      </x:c>
      <x:c r="H15" s="63">
        <x:v>2091130</x:v>
      </x:c>
      <x:c r="I15" s="64">
        <x:v>14</x:v>
      </x:c>
      <x:c r="J15" s="120">
        <x:v>43.5</x:v>
      </x:c>
      <x:c r="K15" s="120">
        <x:f>SUM(F15,J15)</x:f>
        <x:v>89.5</x:v>
      </x:c>
    </x:row>
    <x:row r="16" spans="1:11" s="62" customFormat="1" ht="20" customHeight="1">
      <x:c r="A16" s="119">
        <x:v>12</x:v>
      </x:c>
      <x:c r="B16" s="145" t="s">
        <x:v>82</x:v>
      </x:c>
      <x:c r="C16" s="146">
        <x:v>236378</x:v>
      </x:c>
      <x:c r="D16" s="146">
        <x:v>31611810</x:v>
      </x:c>
      <x:c r="E16" s="147">
        <x:v>1</x:v>
      </x:c>
      <x:c r="F16" s="120">
        <x:v>50</x:v>
      </x:c>
      <x:c r="G16" s="63">
        <x:v>1361</x:v>
      </x:c>
      <x:c r="H16" s="63">
        <x:v>1351670</x:v>
      </x:c>
      <x:c r="I16" s="64">
        <x:v>23</x:v>
      </x:c>
      <x:c r="J16" s="120">
        <x:v>39</x:v>
      </x:c>
      <x:c r="K16" s="120">
        <x:f>SUM(F16,J16)</x:f>
        <x:v>89</x:v>
      </x:c>
    </x:row>
    <x:row r="17" spans="1:11" s="62" customFormat="1" ht="20" customHeight="1">
      <x:c r="A17" s="119">
        <x:v>13</x:v>
      </x:c>
      <x:c r="B17" s="145" t="s">
        <x:v>93</x:v>
      </x:c>
      <x:c r="C17" s="146">
        <x:v>125428</x:v>
      </x:c>
      <x:c r="D17" s="146">
        <x:v>16768280</x:v>
      </x:c>
      <x:c r="E17" s="147">
        <x:v>7</x:v>
      </x:c>
      <x:c r="F17" s="120">
        <x:v>47</x:v>
      </x:c>
      <x:c r="G17" s="63">
        <x:v>1679</x:v>
      </x:c>
      <x:c r="H17" s="63">
        <x:v>1638420</x:v>
      </x:c>
      <x:c r="I17" s="64">
        <x:v>18</x:v>
      </x:c>
      <x:c r="J17" s="120">
        <x:v>41.5</x:v>
      </x:c>
      <x:c r="K17" s="120">
        <x:f>SUM(F17,J17)</x:f>
        <x:v>88.5</x:v>
      </x:c>
    </x:row>
    <x:row r="18" spans="1:11" s="62" customFormat="1" ht="20" customHeight="1">
      <x:c r="A18" s="119">
        <x:v>14</x:v>
      </x:c>
      <x:c r="B18" s="145" t="s">
        <x:v>71</x:v>
      </x:c>
      <x:c r="C18" s="146">
        <x:v>47976</x:v>
      </x:c>
      <x:c r="D18" s="146">
        <x:v>7586300</x:v>
      </x:c>
      <x:c r="E18" s="147">
        <x:v>14</x:v>
      </x:c>
      <x:c r="F18" s="120">
        <x:v>43.5</x:v>
      </x:c>
      <x:c r="G18" s="63">
        <x:v>2501</x:v>
      </x:c>
      <x:c r="H18" s="63">
        <x:v>2479910</x:v>
      </x:c>
      <x:c r="I18" s="64">
        <x:v>12</x:v>
      </x:c>
      <x:c r="J18" s="120">
        <x:v>44.5</x:v>
      </x:c>
      <x:c r="K18" s="120">
        <x:f>SUM(F18,J18)</x:f>
        <x:v>88</x:v>
      </x:c>
    </x:row>
    <x:row r="19" spans="1:11" s="62" customFormat="1" ht="20" customHeight="1">
      <x:c r="A19" s="119">
        <x:v>15</x:v>
      </x:c>
      <x:c r="B19" s="145" t="s">
        <x:v>64</x:v>
      </x:c>
      <x:c r="C19" s="146">
        <x:v>21225</x:v>
      </x:c>
      <x:c r="D19" s="146">
        <x:v>3420020</x:v>
      </x:c>
      <x:c r="E19" s="147">
        <x:v>20</x:v>
      </x:c>
      <x:c r="F19" s="120">
        <x:v>40.5</x:v>
      </x:c>
      <x:c r="G19" s="63">
        <x:v>3391</x:v>
      </x:c>
      <x:c r="H19" s="63">
        <x:v>3363240</x:v>
      </x:c>
      <x:c r="I19" s="64">
        <x:v>7</x:v>
      </x:c>
      <x:c r="J19" s="120">
        <x:v>47</x:v>
      </x:c>
      <x:c r="K19" s="120">
        <x:f>SUM(F19,J19)</x:f>
        <x:v>87.5</x:v>
      </x:c>
    </x:row>
    <x:row r="20" spans="1:11" s="62" customFormat="1" ht="20" customHeight="1">
      <x:c r="A20" s="119">
        <x:v>16</x:v>
      </x:c>
      <x:c r="B20" s="145" t="s">
        <x:v>91</x:v>
      </x:c>
      <x:c r="C20" s="146">
        <x:v>67294</x:v>
      </x:c>
      <x:c r="D20" s="146">
        <x:v>9584080</x:v>
      </x:c>
      <x:c r="E20" s="147">
        <x:v>12</x:v>
      </x:c>
      <x:c r="F20" s="120">
        <x:v>44.5</x:v>
      </x:c>
      <x:c r="G20" s="63">
        <x:v>2041</x:v>
      </x:c>
      <x:c r="H20" s="63">
        <x:v>2008630</x:v>
      </x:c>
      <x:c r="I20" s="64">
        <x:v>15</x:v>
      </x:c>
      <x:c r="J20" s="120">
        <x:v>43</x:v>
      </x:c>
      <x:c r="K20" s="120">
        <x:f>SUM(F20,J20)</x:f>
        <x:v>87.5</x:v>
      </x:c>
    </x:row>
    <x:row r="21" spans="1:11" s="62" customFormat="1" ht="20" customHeight="1">
      <x:c r="A21" s="119">
        <x:v>17</x:v>
      </x:c>
      <x:c r="B21" s="145" t="s">
        <x:v>66</x:v>
      </x:c>
      <x:c r="C21" s="146">
        <x:v>25284</x:v>
      </x:c>
      <x:c r="D21" s="146">
        <x:v>3679030</x:v>
      </x:c>
      <x:c r="E21" s="147">
        <x:v>19</x:v>
      </x:c>
      <x:c r="F21" s="120">
        <x:v>41</x:v>
      </x:c>
      <x:c r="G21" s="63">
        <x:v>2716</x:v>
      </x:c>
      <x:c r="H21" s="63">
        <x:v>2692100</x:v>
      </x:c>
      <x:c r="I21" s="64">
        <x:v>10</x:v>
      </x:c>
      <x:c r="J21" s="120">
        <x:v>45.5</x:v>
      </x:c>
      <x:c r="K21" s="120">
        <x:f>SUM(F21,J21)</x:f>
        <x:v>86.5</x:v>
      </x:c>
    </x:row>
    <x:row r="22" spans="1:11" s="62" customFormat="1" ht="20" customHeight="1">
      <x:c r="A22" s="119">
        <x:v>18</x:v>
      </x:c>
      <x:c r="B22" s="145" t="s">
        <x:v>70</x:v>
      </x:c>
      <x:c r="C22" s="146">
        <x:v>20148</x:v>
      </x:c>
      <x:c r="D22" s="146">
        <x:v>2659510</x:v>
      </x:c>
      <x:c r="E22" s="147">
        <x:v>21</x:v>
      </x:c>
      <x:c r="F22" s="120">
        <x:v>40</x:v>
      </x:c>
      <x:c r="G22" s="63">
        <x:v>3168</x:v>
      </x:c>
      <x:c r="H22" s="63">
        <x:v>2945290</x:v>
      </x:c>
      <x:c r="I22" s="64">
        <x:v>9</x:v>
      </x:c>
      <x:c r="J22" s="120">
        <x:v>46</x:v>
      </x:c>
      <x:c r="K22" s="120">
        <x:f>SUM(F22,J22)</x:f>
        <x:v>86</x:v>
      </x:c>
    </x:row>
    <x:row r="23" spans="1:11" s="62" customFormat="1" ht="20" customHeight="1">
      <x:c r="A23" s="119">
        <x:v>19</x:v>
      </x:c>
      <x:c r="B23" s="145" t="s">
        <x:v>67</x:v>
      </x:c>
      <x:c r="C23" s="146">
        <x:v>54946</x:v>
      </x:c>
      <x:c r="D23" s="146">
        <x:v>7548350</x:v>
      </x:c>
      <x:c r="E23" s="147">
        <x:v>16</x:v>
      </x:c>
      <x:c r="F23" s="120">
        <x:v>42.5</x:v>
      </x:c>
      <x:c r="G23" s="63">
        <x:v>1831</x:v>
      </x:c>
      <x:c r="H23" s="63">
        <x:v>1814890</x:v>
      </x:c>
      <x:c r="I23" s="64">
        <x:v>17</x:v>
      </x:c>
      <x:c r="J23" s="120">
        <x:v>42</x:v>
      </x:c>
      <x:c r="K23" s="120">
        <x:f>SUM(F23,J23)</x:f>
        <x:v>84.5</x:v>
      </x:c>
    </x:row>
    <x:row r="24" spans="1:11" s="62" customFormat="1" ht="20" customHeight="1">
      <x:c r="A24" s="119">
        <x:v>20</x:v>
      </x:c>
      <x:c r="B24" s="145" t="s">
        <x:v>79</x:v>
      </x:c>
      <x:c r="C24" s="146">
        <x:v>65972</x:v>
      </x:c>
      <x:c r="D24" s="146">
        <x:v>8885590</x:v>
      </x:c>
      <x:c r="E24" s="147">
        <x:v>13</x:v>
      </x:c>
      <x:c r="F24" s="120">
        <x:v>44</x:v>
      </x:c>
      <x:c r="G24" s="63">
        <x:v>1445</x:v>
      </x:c>
      <x:c r="H24" s="63">
        <x:v>1430470</x:v>
      </x:c>
      <x:c r="I24" s="64">
        <x:v>22</x:v>
      </x:c>
      <x:c r="J24" s="120">
        <x:v>39.5</x:v>
      </x:c>
      <x:c r="K24" s="120">
        <x:f>SUM(F24,J24)</x:f>
        <x:v>83.5</x:v>
      </x:c>
    </x:row>
    <x:row r="25" spans="1:11" s="62" customFormat="1" ht="20" customHeight="1">
      <x:c r="A25" s="119">
        <x:v>21</x:v>
      </x:c>
      <x:c r="B25" s="145" t="s">
        <x:v>77</x:v>
      </x:c>
      <x:c r="C25" s="146">
        <x:v>48011</x:v>
      </x:c>
      <x:c r="D25" s="146">
        <x:v>6337420</x:v>
      </x:c>
      <x:c r="E25" s="147">
        <x:v>17</x:v>
      </x:c>
      <x:c r="F25" s="120">
        <x:v>42</x:v>
      </x:c>
      <x:c r="G25" s="63">
        <x:v>1526</x:v>
      </x:c>
      <x:c r="H25" s="63">
        <x:v>1480400</x:v>
      </x:c>
      <x:c r="I25" s="64">
        <x:v>21</x:v>
      </x:c>
      <x:c r="J25" s="120">
        <x:v>40</x:v>
      </x:c>
      <x:c r="K25" s="120">
        <x:f>SUM(F25,J25)</x:f>
        <x:v>82</x:v>
      </x:c>
    </x:row>
    <x:row r="26" spans="1:11" s="62" customFormat="1" ht="20" customHeight="1">
      <x:c r="A26" s="119">
        <x:v>22</x:v>
      </x:c>
      <x:c r="B26" s="145" t="s">
        <x:v>81</x:v>
      </x:c>
      <x:c r="C26" s="146">
        <x:v>1000</x:v>
      </x:c>
      <x:c r="D26" s="146">
        <x:v>120000</x:v>
      </x:c>
      <x:c r="E26" s="147">
        <x:v>23</x:v>
      </x:c>
      <x:c r="F26" s="120">
        <x:v>39</x:v>
      </x:c>
      <x:c r="G26" s="63">
        <x:v>1993</x:v>
      </x:c>
      <x:c r="H26" s="63">
        <x:v>1979120</x:v>
      </x:c>
      <x:c r="I26" s="64">
        <x:v>16</x:v>
      </x:c>
      <x:c r="J26" s="120">
        <x:v>42.5</x:v>
      </x:c>
      <x:c r="K26" s="120">
        <x:f>SUM(F26,J26)</x:f>
        <x:v>81.5</x:v>
      </x:c>
    </x:row>
    <x:row r="27" spans="1:11" s="62" customFormat="1" ht="20" customHeight="1">
      <x:c r="A27" s="119">
        <x:v>23</x:v>
      </x:c>
      <x:c r="B27" s="145" t="s">
        <x:v>74</x:v>
      </x:c>
      <x:c r="C27" s="146">
        <x:v>14500</x:v>
      </x:c>
      <x:c r="D27" s="146">
        <x:v>1913960</x:v>
      </x:c>
      <x:c r="E27" s="147">
        <x:v>22</x:v>
      </x:c>
      <x:c r="F27" s="120">
        <x:v>39.5</x:v>
      </x:c>
      <x:c r="G27" s="63">
        <x:v>1549</x:v>
      </x:c>
      <x:c r="H27" s="63">
        <x:v>1540480</x:v>
      </x:c>
      <x:c r="I27" s="64">
        <x:v>20</x:v>
      </x:c>
      <x:c r="J27" s="120">
        <x:v>40.5</x:v>
      </x:c>
      <x:c r="K27" s="120">
        <x:f>SUM(F27,J27)</x:f>
        <x:v>80</x:v>
      </x:c>
    </x:row>
  </x:sheetData>
  <x:mergeCells count="6">
    <x:mergeCell ref="B3:B4"/>
    <x:mergeCell ref="A3:A4"/>
    <x:mergeCell ref="K3:K4"/>
    <x:mergeCell ref="A1:K1"/>
    <x:mergeCell ref="C3:F3"/>
    <x:mergeCell ref="G3:J3"/>
  </x:mergeCells>
  <x:printOptions horizontalCentered="1" verticalCentered="1" headings="0" gridLines="0" gridLinesSet="1"/>
  <x:pageMargins left="0.19750000536441803" right="0.22750000655651093" top="0.98430556058883667" bottom="0.98430556058883667" header="0.51138889789581299" footer="0.51138889789581299"/>
  <x:pageSetup paperSize="9" scale="82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F28"/>
  <x:sheetViews>
    <x:sheetView topLeftCell="A1" zoomScaleNormal="100" workbookViewId="0">
      <x:selection activeCell="H20" activeCellId="0" sqref="H19:H20"/>
    </x:sheetView>
  </x:sheetViews>
  <x:sheetFormatPr defaultColWidth="9.875" defaultRowHeight="13.35"/>
  <x:cols>
    <x:col min="1" max="1" width="5" style="150" bestFit="1" customWidth="1"/>
    <x:col min="2" max="2" width="16.390625" style="20" bestFit="1" customWidth="1"/>
    <x:col min="3" max="3" width="17.5" style="20" customWidth="1"/>
    <x:col min="4" max="4" width="15.75" style="150" customWidth="1"/>
    <x:col min="5" max="5" width="23.625" style="150" customWidth="1"/>
    <x:col min="6" max="16384" width="9.875" style="21"/>
  </x:cols>
  <x:sheetData>
    <x:row r="1" spans="1:5" ht="50.25" customHeight="1">
      <x:c r="A1" s="167" t="s">
        <x:v>1</x:v>
      </x:c>
      <x:c r="B1" s="167"/>
      <x:c r="C1" s="167"/>
      <x:c r="D1" s="167"/>
      <x:c r="E1" s="167"/>
    </x:row>
    <x:row r="2" spans="1:6" s="22" customFormat="1" ht="24.75" customHeight="1">
      <x:c r="A2" s="149" t="s">
        <x:v>2</x:v>
      </x:c>
      <x:c r="B2"/>
      <x:c r="C2" s="44"/>
      <x:c r="D2" s="44"/>
      <x:c r="E2" s="151" t="s">
        <x:v>60</x:v>
      </x:c>
      <x:c r="F2" s="44"/>
    </x:row>
    <x:row r="3" spans="1:5" s="148" customFormat="1" ht="20" customHeight="1">
      <x:c r="A3" s="160" t="s">
        <x:v>98</x:v>
      </x:c>
      <x:c r="B3" s="161" t="s">
        <x:v>100</x:v>
      </x:c>
      <x:c r="C3" s="160" t="s">
        <x:v>22</x:v>
      </x:c>
      <x:c r="D3" s="160" t="s">
        <x:v>44</x:v>
      </x:c>
      <x:c r="E3" s="160" t="s">
        <x:v>96</x:v>
      </x:c>
    </x:row>
    <x:row r="4" spans="1:5" s="148" customFormat="1" ht="20" customHeight="1">
      <x:c r="A4" s="163">
        <x:v>1</x:v>
      </x:c>
      <x:c r="B4" s="164" t="s">
        <x:v>39</x:v>
      </x:c>
      <x:c r="C4" s="165">
        <x:v>1510</x:v>
      </x:c>
      <x:c r="D4" s="165">
        <x:v>4390</x:v>
      </x:c>
      <x:c r="E4" s="166">
        <x:v>34.396355353075172</x:v>
      </x:c>
    </x:row>
    <x:row r="5" spans="1:5" s="148" customFormat="1" ht="20" customHeight="1">
      <x:c r="A5" s="162">
        <x:v>2</x:v>
      </x:c>
      <x:c r="B5" s="162" t="s">
        <x:v>54</x:v>
      </x:c>
      <x:c r="C5" s="154">
        <x:v>2267</x:v>
      </x:c>
      <x:c r="D5" s="154">
        <x:v>7214</x:v>
      </x:c>
      <x:c r="E5" s="152">
        <x:v>31.425006930967562</x:v>
      </x:c>
    </x:row>
    <x:row r="6" spans="1:5" s="148" customFormat="1" ht="20" customHeight="1">
      <x:c r="A6" s="156">
        <x:v>3</x:v>
      </x:c>
      <x:c r="B6" s="156" t="s">
        <x:v>38</x:v>
      </x:c>
      <x:c r="C6" s="155">
        <x:v>630</x:v>
      </x:c>
      <x:c r="D6" s="155">
        <x:v>3860</x:v>
      </x:c>
      <x:c r="E6" s="153">
        <x:v>16.321243523316063</x:v>
      </x:c>
    </x:row>
    <x:row r="7" spans="1:5" s="148" customFormat="1" ht="20" customHeight="1">
      <x:c r="A7" s="156">
        <x:v>4</x:v>
      </x:c>
      <x:c r="B7" s="156" t="s">
        <x:v>36</x:v>
      </x:c>
      <x:c r="C7" s="155">
        <x:v>865</x:v>
      </x:c>
      <x:c r="D7" s="155">
        <x:v>6796</x:v>
      </x:c>
      <x:c r="E7" s="153">
        <x:v>12.728075338434374</x:v>
      </x:c>
    </x:row>
    <x:row r="8" spans="1:5" s="148" customFormat="1" ht="20" customHeight="1">
      <x:c r="A8" s="156">
        <x:v>5</x:v>
      </x:c>
      <x:c r="B8" s="156" t="s">
        <x:v>34</x:v>
      </x:c>
      <x:c r="C8" s="155">
        <x:v>833</x:v>
      </x:c>
      <x:c r="D8" s="155">
        <x:v>6597</x:v>
      </x:c>
      <x:c r="E8" s="153">
        <x:v>12.626951644686979</x:v>
      </x:c>
    </x:row>
    <x:row r="9" spans="1:5" s="148" customFormat="1" ht="20" customHeight="1">
      <x:c r="A9" s="156">
        <x:v>6</x:v>
      </x:c>
      <x:c r="B9" s="156" t="s">
        <x:v>37</x:v>
      </x:c>
      <x:c r="C9" s="155">
        <x:v>356</x:v>
      </x:c>
      <x:c r="D9" s="155">
        <x:v>3079</x:v>
      </x:c>
      <x:c r="E9" s="153">
        <x:v>11.562195518025334</x:v>
      </x:c>
    </x:row>
    <x:row r="10" spans="1:5" s="148" customFormat="1" ht="20" customHeight="1">
      <x:c r="A10" s="156">
        <x:v>7</x:v>
      </x:c>
      <x:c r="B10" s="156" t="s">
        <x:v>94</x:v>
      </x:c>
      <x:c r="C10" s="155">
        <x:v>519</x:v>
      </x:c>
      <x:c r="D10" s="155">
        <x:v>4536</x:v>
      </x:c>
      <x:c r="E10" s="153">
        <x:v>11.441798941798941</x:v>
      </x:c>
    </x:row>
    <x:row r="11" spans="1:5" s="148" customFormat="1" ht="20" customHeight="1">
      <x:c r="A11" s="156">
        <x:v>8</x:v>
      </x:c>
      <x:c r="B11" s="156" t="s">
        <x:v>35</x:v>
      </x:c>
      <x:c r="C11" s="155">
        <x:v>953</x:v>
      </x:c>
      <x:c r="D11" s="155">
        <x:v>8766</x:v>
      </x:c>
      <x:c r="E11" s="153">
        <x:v>10.871549167237053</x:v>
      </x:c>
    </x:row>
    <x:row r="12" spans="1:5" s="148" customFormat="1" ht="20" customHeight="1">
      <x:c r="A12" s="156">
        <x:v>9</x:v>
      </x:c>
      <x:c r="B12" s="156" t="s">
        <x:v>33</x:v>
      </x:c>
      <x:c r="C12" s="155">
        <x:v>306</x:v>
      </x:c>
      <x:c r="D12" s="155">
        <x:v>3126</x:v>
      </x:c>
      <x:c r="E12" s="153">
        <x:v>9.7888675623800374</x:v>
      </x:c>
    </x:row>
    <x:row r="13" spans="1:5" s="148" customFormat="1" ht="20" customHeight="1">
      <x:c r="A13" s="156">
        <x:v>10</x:v>
      </x:c>
      <x:c r="B13" s="156" t="s">
        <x:v>97</x:v>
      </x:c>
      <x:c r="C13" s="155">
        <x:v>770</x:v>
      </x:c>
      <x:c r="D13" s="155">
        <x:v>7895</x:v>
      </x:c>
      <x:c r="E13" s="153">
        <x:v>9.7530082330588979</x:v>
      </x:c>
    </x:row>
    <x:row r="14" spans="1:5" s="148" customFormat="1" ht="20" customHeight="1">
      <x:c r="A14" s="156">
        <x:v>11</x:v>
      </x:c>
      <x:c r="B14" s="156" t="s">
        <x:v>40</x:v>
      </x:c>
      <x:c r="C14" s="155">
        <x:v>242</x:v>
      </x:c>
      <x:c r="D14" s="155">
        <x:v>2520</x:v>
      </x:c>
      <x:c r="E14" s="153">
        <x:v>9.6031746031746028</x:v>
      </x:c>
    </x:row>
    <x:row r="15" spans="1:5" s="148" customFormat="1" ht="20" customHeight="1">
      <x:c r="A15" s="156">
        <x:v>12</x:v>
      </x:c>
      <x:c r="B15" s="156" t="s">
        <x:v>32</x:v>
      </x:c>
      <x:c r="C15" s="155">
        <x:v>323</x:v>
      </x:c>
      <x:c r="D15" s="155">
        <x:v>3391</x:v>
      </x:c>
      <x:c r="E15" s="153">
        <x:v>9.5252138012385732</x:v>
      </x:c>
    </x:row>
    <x:row r="16" spans="1:5" s="148" customFormat="1" ht="20" customHeight="1">
      <x:c r="A16" s="156">
        <x:v>13</x:v>
      </x:c>
      <x:c r="B16" s="156" t="s">
        <x:v>7</x:v>
      </x:c>
      <x:c r="C16" s="155">
        <x:v>301</x:v>
      </x:c>
      <x:c r="D16" s="155">
        <x:v>3716</x:v>
      </x:c>
      <x:c r="E16" s="153">
        <x:v>8.1001076426264813</x:v>
      </x:c>
    </x:row>
    <x:row r="17" spans="1:5" s="148" customFormat="1" ht="20" customHeight="1">
      <x:c r="A17" s="156">
        <x:v>14</x:v>
      </x:c>
      <x:c r="B17" s="156" t="s">
        <x:v>29</x:v>
      </x:c>
      <x:c r="C17" s="155">
        <x:v>198</x:v>
      </x:c>
      <x:c r="D17" s="155">
        <x:v>2509</x:v>
      </x:c>
      <x:c r="E17" s="153">
        <x:v>7.891590275009964</x:v>
      </x:c>
    </x:row>
    <x:row r="18" spans="1:5" s="148" customFormat="1" ht="20" customHeight="1">
      <x:c r="A18" s="156">
        <x:v>15</x:v>
      </x:c>
      <x:c r="B18" s="156" t="s">
        <x:v>30</x:v>
      </x:c>
      <x:c r="C18" s="155">
        <x:v>579</x:v>
      </x:c>
      <x:c r="D18" s="155">
        <x:v>7720</x:v>
      </x:c>
      <x:c r="E18" s="153">
        <x:v>7.5</x:v>
      </x:c>
    </x:row>
    <x:row r="19" spans="1:5" s="148" customFormat="1" ht="20" customHeight="1">
      <x:c r="A19" s="156">
        <x:v>16</x:v>
      </x:c>
      <x:c r="B19" s="156" t="s">
        <x:v>31</x:v>
      </x:c>
      <x:c r="C19" s="155">
        <x:v>124</x:v>
      </x:c>
      <x:c r="D19" s="155">
        <x:v>1678</x:v>
      </x:c>
      <x:c r="E19" s="153">
        <x:v>7.3897497020262213</x:v>
      </x:c>
    </x:row>
    <x:row r="20" spans="1:5" s="148" customFormat="1" ht="20" customHeight="1">
      <x:c r="A20" s="156">
        <x:v>17</x:v>
      </x:c>
      <x:c r="B20" s="156" t="s">
        <x:v>27</x:v>
      </x:c>
      <x:c r="C20" s="155">
        <x:v>219</x:v>
      </x:c>
      <x:c r="D20" s="155">
        <x:v>3066</x:v>
      </x:c>
      <x:c r="E20" s="153">
        <x:v>7.1428571428571432</x:v>
      </x:c>
    </x:row>
    <x:row r="21" spans="1:5" s="148" customFormat="1" ht="20" customHeight="1">
      <x:c r="A21" s="156">
        <x:v>18</x:v>
      </x:c>
      <x:c r="B21" s="156" t="s">
        <x:v>28</x:v>
      </x:c>
      <x:c r="C21" s="155">
        <x:v>256</x:v>
      </x:c>
      <x:c r="D21" s="155">
        <x:v>3690</x:v>
      </x:c>
      <x:c r="E21" s="153">
        <x:v>6.9376693766937674</x:v>
      </x:c>
    </x:row>
    <x:row r="22" spans="1:5" s="148" customFormat="1" ht="20" customHeight="1">
      <x:c r="A22" s="156">
        <x:v>19</x:v>
      </x:c>
      <x:c r="B22" s="156" t="s">
        <x:v>42</x:v>
      </x:c>
      <x:c r="C22" s="155">
        <x:v>286</x:v>
      </x:c>
      <x:c r="D22" s="155">
        <x:v>4174</x:v>
      </x:c>
      <x:c r="E22" s="153">
        <x:v>6.8519405845711541</x:v>
      </x:c>
    </x:row>
    <x:row r="23" spans="1:5" s="148" customFormat="1" ht="20" customHeight="1">
      <x:c r="A23" s="156">
        <x:v>20</x:v>
      </x:c>
      <x:c r="B23" s="156" t="s">
        <x:v>41</x:v>
      </x:c>
      <x:c r="C23" s="155">
        <x:v>995</x:v>
      </x:c>
      <x:c r="D23" s="155">
        <x:v>15220</x:v>
      </x:c>
      <x:c r="E23" s="153">
        <x:v>6.5374507227332463</x:v>
      </x:c>
    </x:row>
    <x:row r="24" spans="1:5" s="148" customFormat="1" ht="20" customHeight="1">
      <x:c r="A24" s="156">
        <x:v>21</x:v>
      </x:c>
      <x:c r="B24" s="156" t="s">
        <x:v>19</x:v>
      </x:c>
      <x:c r="C24" s="155">
        <x:v>349</x:v>
      </x:c>
      <x:c r="D24" s="155">
        <x:v>6330</x:v>
      </x:c>
      <x:c r="E24" s="153">
        <x:v>5.5134281200631916</x:v>
      </x:c>
    </x:row>
    <x:row r="25" spans="1:5" s="148" customFormat="1" ht="20" customHeight="1">
      <x:c r="A25" s="156">
        <x:v>22</x:v>
      </x:c>
      <x:c r="B25" s="156" t="s">
        <x:v>26</x:v>
      </x:c>
      <x:c r="C25" s="155">
        <x:v>129</x:v>
      </x:c>
      <x:c r="D25" s="155">
        <x:v>2698</x:v>
      </x:c>
      <x:c r="E25" s="153">
        <x:v>4.7813194959229062</x:v>
      </x:c>
    </x:row>
    <x:row r="26" spans="1:5" s="148" customFormat="1" ht="20" customHeight="1">
      <x:c r="A26" s="156">
        <x:v>23</x:v>
      </x:c>
      <x:c r="B26" s="156" t="s">
        <x:v>107</x:v>
      </x:c>
      <x:c r="C26" s="155">
        <x:v>7</x:v>
      </x:c>
      <x:c r="D26" s="155">
        <x:v>158</x:v>
      </x:c>
      <x:c r="E26" s="153">
        <x:v>4.4303797468354427</x:v>
      </x:c>
    </x:row>
    <x:row r="27" spans="1:5" s="148" customFormat="1" ht="20" customHeight="1">
      <x:c r="A27" s="156">
        <x:v>24</x:v>
      </x:c>
      <x:c r="B27" s="156" t="s">
        <x:v>23</x:v>
      </x:c>
      <x:c r="C27" s="155">
        <x:v>52</x:v>
      </x:c>
      <x:c r="D27" s="155">
        <x:v>2132</x:v>
      </x:c>
      <x:c r="E27" s="153">
        <x:v>2.4390243902439024</x:v>
      </x:c>
    </x:row>
    <x:row r="28" spans="1:5" s="148" customFormat="1" ht="20" customHeight="1">
      <x:c r="A28" s="157"/>
      <x:c r="B28" s="157" t="s">
        <x:v>99</x:v>
      </x:c>
      <x:c r="C28" s="158">
        <x:v>13069</x:v>
      </x:c>
      <x:c r="D28" s="158">
        <x:v>115261</x:v>
      </x:c>
      <x:c r="E28" s="159">
        <x:v>11.338614101907845</x:v>
      </x:c>
    </x:row>
  </x:sheetData>
  <x:mergeCells count="1">
    <x:mergeCell ref="A1:E1"/>
  </x:mergeCells>
  <x:printOptions horizontalCentered="1" verticalCentered="1" headings="0" gridLines="0" gridLinesSet="1"/>
  <x:pageMargins left="0.35430556535720825" right="0.19666667282581329" top="0.47236111760139465" bottom="0.47236111760139465" header="0.47236111760139465" footer="0.51138889789581299"/>
  <x:pageSetup paperSize="9" scale="68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U37"/>
  <x:sheetViews>
    <x:sheetView topLeftCell="A1" zoomScaleNormal="100" workbookViewId="0">
      <x:selection activeCell="X14" activeCellId="0" sqref="X14:X14"/>
    </x:sheetView>
  </x:sheetViews>
  <x:sheetFormatPr defaultColWidth="9.00390625" defaultRowHeight="16.399999999999999"/>
  <x:cols>
    <x:col min="2" max="3" width="9.625" bestFit="1" customWidth="1"/>
    <x:col min="4" max="4" width="6" bestFit="1" customWidth="1"/>
    <x:col min="5" max="5" width="4.5" bestFit="1" customWidth="1"/>
    <x:col min="6" max="6" width="1.5" style="24" customWidth="1"/>
    <x:col min="8" max="9" width="8.375" bestFit="1" customWidth="1"/>
    <x:col min="10" max="10" width="7.25" customWidth="1"/>
    <x:col min="11" max="11" width="4.5" hidden="1" customWidth="1"/>
    <x:col min="12" max="12" width="10.375" customWidth="1"/>
    <x:col min="13" max="13" width="4.5" hidden="1" customWidth="1"/>
    <x:col min="14" max="14" width="6.875" customWidth="1"/>
    <x:col min="15" max="15" width="4.625" bestFit="1" customWidth="1"/>
    <x:col min="16" max="16" width="1.625" customWidth="1"/>
    <x:col min="17" max="17" width="10.25" customWidth="1"/>
    <x:col min="18" max="19" width="10.5" bestFit="1" customWidth="1"/>
    <x:col min="20" max="20" width="6" bestFit="1" customWidth="1"/>
    <x:col min="21" max="21" width="4.5" bestFit="1" customWidth="1"/>
  </x:cols>
  <x:sheetData>
    <x:row r="1" spans="1:21" ht="32.450000000000003" customHeight="1">
      <x:c r="A1" s="176" t="s">
        <x:v>3</x:v>
      </x:c>
      <x:c r="B1" s="176"/>
      <x:c r="C1" s="176"/>
      <x:c r="D1" s="176"/>
      <x:c r="E1" s="176"/>
      <x:c r="F1" s="176"/>
      <x:c r="G1" s="176"/>
      <x:c r="H1" s="176"/>
      <x:c r="I1" s="176"/>
      <x:c r="J1" s="176"/>
      <x:c r="K1" s="176"/>
      <x:c r="L1" s="176"/>
      <x:c r="M1" s="176"/>
      <x:c r="N1" s="176"/>
      <x:c r="O1" s="176"/>
      <x:c r="P1" s="176"/>
      <x:c r="Q1" s="176"/>
      <x:c r="R1" s="176"/>
      <x:c r="S1" s="176"/>
      <x:c r="T1" s="176"/>
      <x:c r="U1" s="176"/>
    </x:row>
    <x:row r="2" spans="1:1" ht="16.149999999999999" customHeight="1">
      <x:c r="A2" s="23" t="s">
        <x:v>46</x:v>
      </x:c>
    </x:row>
    <x:row r="3" spans="4:21" ht="15.6" customHeight="1">
      <x:c r="D3" s="177" t="s">
        <x:v>14</x:v>
      </x:c>
      <x:c r="E3" s="177"/>
      <x:c r="J3" s="25" t="s">
        <x:v>14</x:v>
      </x:c>
      <x:c r="K3" s="25"/>
      <x:c r="O3" s="25"/>
      <x:c r="T3" s="177" t="s">
        <x:v>56</x:v>
      </x:c>
      <x:c r="U3" s="177"/>
    </x:row>
    <x:row r="4" spans="1:21" s="44" customFormat="1" ht="39.75" customHeight="1">
      <x:c r="A4" s="178" t="s">
        <x:v>89</x:v>
      </x:c>
      <x:c r="B4" s="180" t="s">
        <x:v>15</x:v>
      </x:c>
      <x:c r="C4" s="180"/>
      <x:c r="D4" s="180"/>
      <x:c r="E4" s="180"/>
      <x:c r="F4" s="26"/>
      <x:c r="G4" s="181" t="s">
        <x:v>89</x:v>
      </x:c>
      <x:c r="H4" s="181" t="s">
        <x:v>16</x:v>
      </x:c>
      <x:c r="I4" s="181"/>
      <x:c r="J4" s="181"/>
      <x:c r="K4" s="181"/>
      <x:c r="L4" s="189" t="s">
        <x:v>58</x:v>
      </x:c>
      <x:c r="M4" s="181"/>
      <x:c r="N4" s="189" t="s">
        <x:v>90</x:v>
      </x:c>
      <x:c r="O4" s="190" t="s">
        <x:v>98</x:v>
      </x:c>
      <x:c r="P4" s="27"/>
      <x:c r="Q4" s="178" t="s">
        <x:v>89</x:v>
      </x:c>
      <x:c r="R4" s="182" t="s">
        <x:v>17</x:v>
      </x:c>
      <x:c r="S4" s="183"/>
      <x:c r="T4" s="183"/>
      <x:c r="U4" s="184"/>
    </x:row>
    <x:row r="5" spans="1:21" s="44" customFormat="1" ht="15.6" customHeight="1">
      <x:c r="A5" s="179"/>
      <x:c r="B5" s="59" t="s">
        <x:v>25</x:v>
      </x:c>
      <x:c r="C5" s="59" t="s">
        <x:v>87</x:v>
      </x:c>
      <x:c r="D5" s="59" t="s">
        <x:v>105</x:v>
      </x:c>
      <x:c r="E5" s="128" t="s">
        <x:v>98</x:v>
      </x:c>
      <x:c r="F5" s="10"/>
      <x:c r="G5" s="181"/>
      <x:c r="H5" s="135" t="s">
        <x:v>25</x:v>
      </x:c>
      <x:c r="I5" s="136" t="s">
        <x:v>87</x:v>
      </x:c>
      <x:c r="J5" s="136" t="s">
        <x:v>105</x:v>
      </x:c>
      <x:c r="K5" s="136" t="s">
        <x:v>98</x:v>
      </x:c>
      <x:c r="L5" s="136" t="s">
        <x:v>25</x:v>
      </x:c>
      <x:c r="M5" s="136" t="s">
        <x:v>98</x:v>
      </x:c>
      <x:c r="N5" s="181"/>
      <x:c r="O5" s="190"/>
      <x:c r="P5" s="27"/>
      <x:c r="Q5" s="179"/>
      <x:c r="R5" s="59" t="s">
        <x:v>25</x:v>
      </x:c>
      <x:c r="S5" s="59" t="s">
        <x:v>85</x:v>
      </x:c>
      <x:c r="T5" s="59" t="s">
        <x:v>105</x:v>
      </x:c>
      <x:c r="U5" s="59" t="s">
        <x:v>98</x:v>
      </x:c>
    </x:row>
    <x:row r="6" spans="1:21" ht="15.6" customHeight="1">
      <x:c r="A6" s="101" t="s">
        <x:v>7</x:v>
      </x:c>
      <x:c r="B6" s="102">
        <x:v>36644</x:v>
      </x:c>
      <x:c r="C6" s="102">
        <x:v>31884</x:v>
      </x:c>
      <x:c r="D6" s="103">
        <x:f>(B6-C6)/C6*100</x:f>
        <x:v>14.929118052941915</x:v>
      </x:c>
      <x:c r="E6" s="104">
        <x:f>RANK(D6,$D$6:$D$28,0)</x:f>
        <x:v>1</x:v>
      </x:c>
      <x:c r="F6" s="28"/>
      <x:c r="G6" s="129" t="s">
        <x:v>37</x:v>
      </x:c>
      <x:c r="H6" s="130">
        <x:f>1169+5329</x:f>
        <x:v>6498</x:v>
      </x:c>
      <x:c r="I6" s="130">
        <x:f>1520+3985</x:f>
        <x:v>5505</x:v>
      </x:c>
      <x:c r="J6" s="131">
        <x:f>(H6-I6)/I6*100</x:f>
        <x:v>18.038147138964579</x:v>
      </x:c>
      <x:c r="K6" s="132">
        <x:f>RANK(J6,$J$6:$J$27,0)</x:f>
        <x:v>5</x:v>
      </x:c>
      <x:c r="L6" s="133">
        <x:v>96.439999999999998</x:v>
      </x:c>
      <x:c r="M6" s="130">
        <x:v>1</x:v>
      </x:c>
      <x:c r="N6" s="133">
        <x:f>70/22*(23-K6)+30/22*(23-M6)</x:f>
        <x:v>87.272727272727266</x:v>
      </x:c>
      <x:c r="O6" s="134">
        <x:f>RANK(N6,$N$6:$N$27,0)</x:f>
        <x:v>1</x:v>
      </x:c>
      <x:c r="P6" s="23"/>
      <x:c r="Q6" s="101" t="s">
        <x:v>27</x:v>
      </x:c>
      <x:c r="R6" s="102">
        <x:v>200141</x:v>
      </x:c>
      <x:c r="S6" s="102">
        <x:v>84660</x:v>
      </x:c>
      <x:c r="T6" s="103">
        <x:f>(R6-S6)/S6*100</x:f>
        <x:v>136.40562248995985</x:v>
      </x:c>
      <x:c r="U6" s="104">
        <x:f>RANK(T6,$T$6:$T$27,0)</x:f>
        <x:v>1</x:v>
      </x:c>
    </x:row>
    <x:row r="7" spans="1:21" ht="15.6" customHeight="1">
      <x:c r="A7" s="105" t="s">
        <x:v>33</x:v>
      </x:c>
      <x:c r="B7" s="106">
        <x:v>41005</x:v>
      </x:c>
      <x:c r="C7" s="106">
        <x:v>36140</x:v>
      </x:c>
      <x:c r="D7" s="107">
        <x:f>(B7-C7)/C7*100</x:f>
        <x:v>13.461538461538462</x:v>
      </x:c>
      <x:c r="E7" s="108">
        <x:f>RANK(D7,$D$6:$D$28,0)</x:f>
        <x:v>2</x:v>
      </x:c>
      <x:c r="F7" s="28"/>
      <x:c r="G7" s="109" t="s">
        <x:v>33</x:v>
      </x:c>
      <x:c r="H7" s="110">
        <x:f>1247+6163</x:f>
        <x:v>7410</x:v>
      </x:c>
      <x:c r="I7" s="110">
        <x:f>1312+4954</x:f>
        <x:v>6266</x:v>
      </x:c>
      <x:c r="J7" s="111">
        <x:f>(H7-I7)/I7*100</x:f>
        <x:v>18.257261410788381</x:v>
      </x:c>
      <x:c r="K7" s="112">
        <x:f>RANK(J7,$J$6:$J$27,0)</x:f>
        <x:v>4</x:v>
      </x:c>
      <x:c r="L7" s="37">
        <x:v>92.950000000000003</x:v>
      </x:c>
      <x:c r="M7" s="110">
        <x:v>9</x:v>
      </x:c>
      <x:c r="N7" s="37">
        <x:f>60/22*(23-K7)+40/22*(23-M7)</x:f>
        <x:v>77.272727272727266</x:v>
      </x:c>
      <x:c r="O7" s="113">
        <x:f>RANK(N7,$N$6:$N$27,0)</x:f>
        <x:v>2</x:v>
      </x:c>
      <x:c r="P7" s="23"/>
      <x:c r="Q7" s="105" t="s">
        <x:v>29</x:v>
      </x:c>
      <x:c r="R7" s="106">
        <x:v>295179</x:v>
      </x:c>
      <x:c r="S7" s="106">
        <x:v>136927</x:v>
      </x:c>
      <x:c r="T7" s="107">
        <x:f>(R7-S7)/S7*100</x:f>
        <x:v>115.57399198112863</x:v>
      </x:c>
      <x:c r="U7" s="108">
        <x:f>RANK(T7,$T$6:$T$27,0)</x:f>
        <x:v>2</x:v>
      </x:c>
    </x:row>
    <x:row r="8" spans="1:21" ht="15.6" customHeight="1">
      <x:c r="A8" s="30" t="s">
        <x:v>42</x:v>
      </x:c>
      <x:c r="B8" s="31">
        <x:v>31512</x:v>
      </x:c>
      <x:c r="C8" s="31">
        <x:v>27813</x:v>
      </x:c>
      <x:c r="D8" s="11">
        <x:f>(B8-C8)/C8*100</x:f>
        <x:v>13.299536188113473</x:v>
      </x:c>
      <x:c r="E8" s="32">
        <x:f>RANK(D8,$D$6:$D$28,0)</x:f>
        <x:v>3</x:v>
      </x:c>
      <x:c r="F8" s="28"/>
      <x:c r="G8" s="33" t="s">
        <x:v>29</x:v>
      </x:c>
      <x:c r="H8" s="34">
        <x:f>1927+4724</x:f>
        <x:v>6651</x:v>
      </x:c>
      <x:c r="I8" s="34">
        <x:f>1860+3733</x:f>
        <x:v>5593</x:v>
      </x:c>
      <x:c r="J8" s="13">
        <x:f>(H8-I8)/I8*100</x:f>
        <x:v>18.916502771321294</x:v>
      </x:c>
      <x:c r="K8" s="35">
        <x:f>RANK(J8,$J$6:$J$27,0)</x:f>
        <x:v>3</x:v>
      </x:c>
      <x:c r="L8" s="36">
        <x:v>90.879999999999995</x:v>
      </x:c>
      <x:c r="M8" s="34">
        <x:v>14</x:v>
      </x:c>
      <x:c r="N8" s="37">
        <x:f>60/22*(23-K8)+40/22*(23-M8)</x:f>
        <x:v>70.909090909090907</x:v>
      </x:c>
      <x:c r="O8" s="14">
        <x:f>RANK(N8,$N$6:$N$27,0)</x:f>
        <x:v>3</x:v>
      </x:c>
      <x:c r="P8" s="23"/>
      <x:c r="Q8" s="30" t="s">
        <x:v>32</x:v>
      </x:c>
      <x:c r="R8" s="31">
        <x:v>347592</x:v>
      </x:c>
      <x:c r="S8" s="31">
        <x:v>178653</x:v>
      </x:c>
      <x:c r="T8" s="11">
        <x:f>(R8-S8)/S8*100</x:f>
        <x:v>94.56264378431932</x:v>
      </x:c>
      <x:c r="U8" s="32">
        <x:f>RANK(T8,$T$6:$T$27,0)</x:f>
        <x:v>3</x:v>
      </x:c>
    </x:row>
    <x:row r="9" spans="1:21" ht="15.6" customHeight="1">
      <x:c r="A9" s="30" t="s">
        <x:v>32</x:v>
      </x:c>
      <x:c r="B9" s="31">
        <x:v>35909</x:v>
      </x:c>
      <x:c r="C9" s="31">
        <x:v>31922</x:v>
      </x:c>
      <x:c r="D9" s="11">
        <x:f>(B9-C9)/C9*100</x:f>
        <x:v>12.489818933650772</x:v>
      </x:c>
      <x:c r="E9" s="32">
        <x:f>RANK(D9,$D$6:$D$28,0)</x:f>
        <x:v>4</x:v>
      </x:c>
      <x:c r="F9" s="28"/>
      <x:c r="G9" s="33" t="s">
        <x:v>94</x:v>
      </x:c>
      <x:c r="H9" s="34">
        <x:f>1019+4211</x:f>
        <x:v>5230</x:v>
      </x:c>
      <x:c r="I9" s="34">
        <x:f>1300+3256</x:f>
        <x:v>4556</x:v>
      </x:c>
      <x:c r="J9" s="13">
        <x:f>(H9-I9)/I9*100</x:f>
        <x:v>14.793678665496049</x:v>
      </x:c>
      <x:c r="K9" s="35">
        <x:f>RANK(J9,$J$6:$J$27,0)</x:f>
        <x:v>9</x:v>
      </x:c>
      <x:c r="L9" s="36">
        <x:v>93.859999999999999</x:v>
      </x:c>
      <x:c r="M9" s="34">
        <x:v>7</x:v>
      </x:c>
      <x:c r="N9" s="37">
        <x:f>60/22*(23-K9)+40/22*(23-M9)</x:f>
        <x:v>67.272727272727266</x:v>
      </x:c>
      <x:c r="O9" s="14">
        <x:f>RANK(N9,$N$6:$N$27,0)</x:f>
        <x:v>4</x:v>
      </x:c>
      <x:c r="P9" s="23"/>
      <x:c r="Q9" s="30" t="s">
        <x:v>19</x:v>
      </x:c>
      <x:c r="R9" s="31">
        <x:v>583815</x:v>
      </x:c>
      <x:c r="S9" s="31">
        <x:v>301279</x:v>
      </x:c>
      <x:c r="T9" s="11">
        <x:f>(R9-S9)/S9*100</x:f>
        <x:v>93.778856143309028</x:v>
      </x:c>
      <x:c r="U9" s="32">
        <x:f>RANK(T9,$T$6:$T$27,0)</x:f>
        <x:v>4</x:v>
      </x:c>
    </x:row>
    <x:row r="10" spans="1:21" ht="15.6" customHeight="1">
      <x:c r="A10" s="30" t="s">
        <x:v>37</x:v>
      </x:c>
      <x:c r="B10" s="31">
        <x:v>32917</x:v>
      </x:c>
      <x:c r="C10" s="31">
        <x:v>29631</x:v>
      </x:c>
      <x:c r="D10" s="11">
        <x:f>(B10-C10)/C10*100</x:f>
        <x:v>11.089737099659141</x:v>
      </x:c>
      <x:c r="E10" s="32">
        <x:f>RANK(D10,$D$6:$D$28,0)</x:f>
        <x:v>5</x:v>
      </x:c>
      <x:c r="F10" s="28"/>
      <x:c r="G10" s="33" t="s">
        <x:v>28</x:v>
      </x:c>
      <x:c r="H10" s="34">
        <x:f>1138+5550</x:f>
        <x:v>6688</x:v>
      </x:c>
      <x:c r="I10" s="34">
        <x:f>1299+4131</x:f>
        <x:v>5430</x:v>
      </x:c>
      <x:c r="J10" s="13">
        <x:f>(H10-I10)/I10*100</x:f>
        <x:v>23.167587476979744</x:v>
      </x:c>
      <x:c r="K10" s="35">
        <x:f>RANK(J10,$J$6:$J$27,0)</x:f>
        <x:v>2</x:v>
      </x:c>
      <x:c r="L10" s="36">
        <x:v>89.75</x:v>
      </x:c>
      <x:c r="M10" s="34">
        <x:v>19</x:v>
      </x:c>
      <x:c r="N10" s="37">
        <x:f>60/22*(23-K10)+40/22*(23-M10)</x:f>
        <x:v>64.545454545454533</x:v>
      </x:c>
      <x:c r="O10" s="14">
        <x:f>RANK(N10,$N$6:$N$27,0)</x:f>
        <x:v>5</x:v>
      </x:c>
      <x:c r="P10" s="23"/>
      <x:c r="Q10" s="30" t="s">
        <x:v>31</x:v>
      </x:c>
      <x:c r="R10" s="31">
        <x:v>429662</x:v>
      </x:c>
      <x:c r="S10" s="31">
        <x:v>222153</x:v>
      </x:c>
      <x:c r="T10" s="11">
        <x:f>(R10-S10)/S10*100</x:f>
        <x:v>93.408146637677632</x:v>
      </x:c>
      <x:c r="U10" s="32">
        <x:f>RANK(T10,$T$6:$T$27,0)</x:f>
        <x:v>5</x:v>
      </x:c>
    </x:row>
    <x:row r="11" spans="1:21" ht="15.6" customHeight="1">
      <x:c r="A11" s="30" t="s">
        <x:v>38</x:v>
      </x:c>
      <x:c r="B11" s="31">
        <x:v>43099</x:v>
      </x:c>
      <x:c r="C11" s="31">
        <x:v>38919</x:v>
      </x:c>
      <x:c r="D11" s="11">
        <x:f>(B11-C11)/C11*100</x:f>
        <x:v>10.740255402245689</x:v>
      </x:c>
      <x:c r="E11" s="32">
        <x:f>RANK(D11,$D$6:$D$28,0)</x:f>
        <x:v>6</x:v>
      </x:c>
      <x:c r="F11" s="28"/>
      <x:c r="G11" s="33" t="s">
        <x:v>38</x:v>
      </x:c>
      <x:c r="H11" s="34">
        <x:f>1323+7271</x:f>
        <x:v>8594</x:v>
      </x:c>
      <x:c r="I11" s="34">
        <x:f>1852+5064</x:f>
        <x:v>6916</x:v>
      </x:c>
      <x:c r="J11" s="13">
        <x:f>(H11-I11)/I11*100</x:f>
        <x:v>24.262579525737422</x:v>
      </x:c>
      <x:c r="K11" s="35">
        <x:f>RANK(J11,$J$6:$J$27,0)</x:f>
        <x:v>1</x:v>
      </x:c>
      <x:c r="L11" s="36">
        <x:v>89.140000000000001</x:v>
      </x:c>
      <x:c r="M11" s="34">
        <x:v>21</x:v>
      </x:c>
      <x:c r="N11" s="37">
        <x:f>60/22*(23-K11)+40/22*(23-M11)</x:f>
        <x:v>63.636363636363626</x:v>
      </x:c>
      <x:c r="O11" s="14">
        <x:f>RANK(N11,$N$6:$N$27,0)</x:f>
        <x:v>6</x:v>
      </x:c>
      <x:c r="P11" s="23"/>
      <x:c r="Q11" s="30" t="s">
        <x:v>40</x:v>
      </x:c>
      <x:c r="R11" s="31">
        <x:v>170239</x:v>
      </x:c>
      <x:c r="S11" s="31">
        <x:v>88690</x:v>
      </x:c>
      <x:c r="T11" s="11">
        <x:f>(R11-S11)/S11*100</x:f>
        <x:v>91.948359454278943</x:v>
      </x:c>
      <x:c r="U11" s="32">
        <x:f>RANK(T11,$T$6:$T$27,0)</x:f>
        <x:v>6</x:v>
      </x:c>
    </x:row>
    <x:row r="12" spans="1:21" ht="15.6" customHeight="1">
      <x:c r="A12" s="30" t="s">
        <x:v>41</x:v>
      </x:c>
      <x:c r="B12" s="31">
        <x:v>118122</x:v>
      </x:c>
      <x:c r="C12" s="31">
        <x:v>107236</x:v>
      </x:c>
      <x:c r="D12" s="11">
        <x:f>(B12-C12)/C12*100</x:f>
        <x:v>10.151441680032825</x:v>
      </x:c>
      <x:c r="E12" s="32">
        <x:f>RANK(D12,$D$6:$D$28,0)</x:f>
        <x:v>7</x:v>
      </x:c>
      <x:c r="F12" s="28"/>
      <x:c r="G12" s="33" t="s">
        <x:v>23</x:v>
      </x:c>
      <x:c r="H12" s="34">
        <x:f>1115+4707</x:f>
        <x:v>5822</x:v>
      </x:c>
      <x:c r="I12" s="34">
        <x:f>1333+3633</x:f>
        <x:v>4966</x:v>
      </x:c>
      <x:c r="J12" s="13">
        <x:f>(H12-I12)/I12*100</x:f>
        <x:v>17.237213048731373</x:v>
      </x:c>
      <x:c r="K12" s="35">
        <x:f>RANK(J12,$J$6:$J$27,0)</x:f>
        <x:v>8</x:v>
      </x:c>
      <x:c r="L12" s="36">
        <x:v>92.450000000000003</x:v>
      </x:c>
      <x:c r="M12" s="34">
        <x:v>11</x:v>
      </x:c>
      <x:c r="N12" s="37">
        <x:f>60/22*(23-K12)+40/22*(23-M12)</x:f>
        <x:v>62.72727272727272</x:v>
      </x:c>
      <x:c r="O12" s="14">
        <x:f>RANK(N12,$N$6:$N$27,0)</x:f>
        <x:v>7</x:v>
      </x:c>
      <x:c r="P12" s="23"/>
      <x:c r="Q12" s="30" t="s">
        <x:v>37</x:v>
      </x:c>
      <x:c r="R12" s="31">
        <x:v>520594</x:v>
      </x:c>
      <x:c r="S12" s="31">
        <x:v>283396</x:v>
      </x:c>
      <x:c r="T12" s="11">
        <x:f>(R12-S12)/S12*100</x:f>
        <x:v>83.698429053338799</x:v>
      </x:c>
      <x:c r="U12" s="32">
        <x:f>RANK(T12,$T$6:$T$27,0)</x:f>
        <x:v>7</x:v>
      </x:c>
    </x:row>
    <x:row r="13" spans="1:21" ht="15.6" customHeight="1">
      <x:c r="A13" s="30" t="s">
        <x:v>36</x:v>
      </x:c>
      <x:c r="B13" s="31">
        <x:v>61252</x:v>
      </x:c>
      <x:c r="C13" s="31">
        <x:v>55628</x:v>
      </x:c>
      <x:c r="D13" s="11">
        <x:f>(B13-C13)/C13*100</x:f>
        <x:v>10.110016538433882</x:v>
      </x:c>
      <x:c r="E13" s="32">
        <x:f>RANK(D13,$D$6:$D$28,0)</x:f>
        <x:v>8</x:v>
      </x:c>
      <x:c r="F13" s="28"/>
      <x:c r="G13" s="33" t="s">
        <x:v>27</x:v>
      </x:c>
      <x:c r="H13" s="34">
        <x:f>1282+5189</x:f>
        <x:v>6471</x:v>
      </x:c>
      <x:c r="I13" s="34">
        <x:f>1620+4080</x:f>
        <x:v>5700</x:v>
      </x:c>
      <x:c r="J13" s="13">
        <x:f>(H13-I13)/I13*100</x:f>
        <x:v>13.526315789473683</x:v>
      </x:c>
      <x:c r="K13" s="35">
        <x:f>RANK(J13,$J$6:$J$27,0)</x:f>
        <x:v>11</x:v>
      </x:c>
      <x:c r="L13" s="36">
        <x:v>92.950000000000003</x:v>
      </x:c>
      <x:c r="M13" s="34">
        <x:v>8</x:v>
      </x:c>
      <x:c r="N13" s="37">
        <x:f>60/22*(23-K13)+40/22*(23-M13)</x:f>
        <x:v>60</x:v>
      </x:c>
      <x:c r="O13" s="14">
        <x:f>RANK(N13,$N$6:$N$27,0)</x:f>
        <x:v>8</x:v>
      </x:c>
      <x:c r="P13" s="23"/>
      <x:c r="Q13" s="30" t="s">
        <x:v>23</x:v>
      </x:c>
      <x:c r="R13" s="31">
        <x:v>228019</x:v>
      </x:c>
      <x:c r="S13" s="31">
        <x:v>124287</x:v>
      </x:c>
      <x:c r="T13" s="11">
        <x:f>(R13-S13)/S13*100</x:f>
        <x:v>83.461665339094196</x:v>
      </x:c>
      <x:c r="U13" s="32">
        <x:f>RANK(T13,$T$6:$T$27,0)</x:f>
        <x:v>8</x:v>
      </x:c>
    </x:row>
    <x:row r="14" spans="1:21" ht="15.6" customHeight="1">
      <x:c r="A14" s="30" t="s">
        <x:v>29</x:v>
      </x:c>
      <x:c r="B14" s="31">
        <x:v>29683</x:v>
      </x:c>
      <x:c r="C14" s="31">
        <x:v>27258</x:v>
      </x:c>
      <x:c r="D14" s="11">
        <x:f>(B14-C14)/C14*100</x:f>
        <x:v>8.8964707608775413</x:v>
      </x:c>
      <x:c r="E14" s="32">
        <x:f>RANK(D14,$D$6:$D$28,0)</x:f>
        <x:v>9</x:v>
      </x:c>
      <x:c r="F14" s="28"/>
      <x:c r="G14" s="33" t="s">
        <x:v>40</x:v>
      </x:c>
      <x:c r="H14" s="34">
        <x:f>1002+5904</x:f>
        <x:v>6906</x:v>
      </x:c>
      <x:c r="I14" s="34">
        <x:f>1376+4499</x:f>
        <x:v>5875</x:v>
      </x:c>
      <x:c r="J14" s="13">
        <x:f>(H14-I14)/I14*100</x:f>
        <x:v>17.548936170212766</x:v>
      </x:c>
      <x:c r="K14" s="35">
        <x:f>RANK(J14,$J$6:$J$27,0)</x:f>
        <x:v>7</x:v>
      </x:c>
      <x:c r="L14" s="36">
        <x:v>91.269999999999996</x:v>
      </x:c>
      <x:c r="M14" s="34">
        <x:v>15</x:v>
      </x:c>
      <x:c r="N14" s="37">
        <x:f>60/22*(23-K14)+40/22*(23-M14)</x:f>
        <x:v>58.18181818181818</x:v>
      </x:c>
      <x:c r="O14" s="14">
        <x:f>RANK(N14,$N$6:$N$27,0)</x:f>
        <x:v>9</x:v>
      </x:c>
      <x:c r="P14" s="23"/>
      <x:c r="Q14" s="30" t="s">
        <x:v>28</x:v>
      </x:c>
      <x:c r="R14" s="31">
        <x:v>407052</x:v>
      </x:c>
      <x:c r="S14" s="31">
        <x:v>238501</x:v>
      </x:c>
      <x:c r="T14" s="11">
        <x:f>(R14-S14)/S14*100</x:f>
        <x:v>70.670982511603725</x:v>
      </x:c>
      <x:c r="U14" s="32">
        <x:f>RANK(T14,$T$6:$T$27,0)</x:f>
        <x:v>9</x:v>
      </x:c>
    </x:row>
    <x:row r="15" spans="1:21" ht="15.6" customHeight="1">
      <x:c r="A15" s="30" t="s">
        <x:v>26</x:v>
      </x:c>
      <x:c r="B15" s="31">
        <x:v>17393</x:v>
      </x:c>
      <x:c r="C15" s="31">
        <x:v>15976</x:v>
      </x:c>
      <x:c r="D15" s="11">
        <x:f>(B15-C15)/C15*100</x:f>
        <x:v>8.8695543314972447</x:v>
      </x:c>
      <x:c r="E15" s="32">
        <x:f>RANK(D15,$D$6:$D$28,0)</x:f>
        <x:v>10</x:v>
      </x:c>
      <x:c r="F15" s="28"/>
      <x:c r="G15" s="33" t="s">
        <x:v>19</x:v>
      </x:c>
      <x:c r="H15" s="34">
        <x:f>1976+9093</x:f>
        <x:v>11069</x:v>
      </x:c>
      <x:c r="I15" s="34">
        <x:f>2904+6505</x:f>
        <x:v>9409</x:v>
      </x:c>
      <x:c r="J15" s="13">
        <x:f>(H15-I15)/I15*100</x:f>
        <x:v>17.642682537995537</x:v>
      </x:c>
      <x:c r="K15" s="35">
        <x:f>RANK(J15,$J$6:$J$27,0)</x:f>
        <x:v>6</x:v>
      </x:c>
      <x:c r="L15" s="36">
        <x:v>90.010000000000005</x:v>
      </x:c>
      <x:c r="M15" s="34">
        <x:v>17</x:v>
      </x:c>
      <x:c r="N15" s="37">
        <x:f>60/22*(23-K15)+40/22*(23-M15)</x:f>
        <x:v>57.272727272727266</x:v>
      </x:c>
      <x:c r="O15" s="14">
        <x:f>RANK(N15,$N$6:$N$27,0)</x:f>
        <x:v>10</x:v>
      </x:c>
      <x:c r="P15" s="23"/>
      <x:c r="Q15" s="30" t="s">
        <x:v>94</x:v>
      </x:c>
      <x:c r="R15" s="31">
        <x:v>681867</x:v>
      </x:c>
      <x:c r="S15" s="31">
        <x:v>405106</x:v>
      </x:c>
      <x:c r="T15" s="11">
        <x:f>(R15-S15)/S15*100</x:f>
        <x:v>68.31816857810054</x:v>
      </x:c>
      <x:c r="U15" s="32">
        <x:f>RANK(T15,$T$6:$T$27,0)</x:f>
        <x:v>10</x:v>
      </x:c>
    </x:row>
    <x:row r="16" spans="1:21" ht="15.6" customHeight="1">
      <x:c r="A16" s="30" t="s">
        <x:v>23</x:v>
      </x:c>
      <x:c r="B16" s="31">
        <x:v>31116</x:v>
      </x:c>
      <x:c r="C16" s="31">
        <x:v>28599</x:v>
      </x:c>
      <x:c r="D16" s="11">
        <x:f>(B16-C16)/C16*100</x:f>
        <x:v>8.8010070282177697</x:v>
      </x:c>
      <x:c r="E16" s="32">
        <x:f>RANK(D16,$D$6:$D$28,0)</x:f>
        <x:v>11</x:v>
      </x:c>
      <x:c r="F16" s="28"/>
      <x:c r="G16" s="33" t="s">
        <x:v>30</x:v>
      </x:c>
      <x:c r="H16" s="34">
        <x:f>4752+6942</x:f>
        <x:v>11694</x:v>
      </x:c>
      <x:c r="I16" s="34">
        <x:f>5308+5375</x:f>
        <x:v>10683</x:v>
      </x:c>
      <x:c r="J16" s="13">
        <x:f>(H16-I16)/I16*100</x:f>
        <x:v>9.4636338107273232</x:v>
      </x:c>
      <x:c r="K16" s="35">
        <x:f>RANK(J16,$J$6:$J$27,0)</x:f>
        <x:v>15</x:v>
      </x:c>
      <x:c r="L16" s="36">
        <x:v>93.920000000000002</x:v>
      </x:c>
      <x:c r="M16" s="34">
        <x:v>5</x:v>
      </x:c>
      <x:c r="N16" s="37">
        <x:f>60/22*(23-K16)+40/22*(23-M16)</x:f>
        <x:v>54.545454545454547</x:v>
      </x:c>
      <x:c r="O16" s="14">
        <x:f>RANK(N16,$N$6:$N$27,0)</x:f>
        <x:v>11</x:v>
      </x:c>
      <x:c r="P16" s="23"/>
      <x:c r="Q16" s="30" t="s">
        <x:v>30</x:v>
      </x:c>
      <x:c r="R16" s="31">
        <x:v>472409</x:v>
      </x:c>
      <x:c r="S16" s="31">
        <x:v>301546</x:v>
      </x:c>
      <x:c r="T16" s="11">
        <x:f>(R16-S16)/S16*100</x:f>
        <x:v>56.662333441663961</x:v>
      </x:c>
      <x:c r="U16" s="32">
        <x:f>RANK(T16,$T$6:$T$27,0)</x:f>
        <x:v>11</x:v>
      </x:c>
    </x:row>
    <x:row r="17" spans="1:21" ht="15.6" customHeight="1">
      <x:c r="A17" s="30" t="s">
        <x:v>97</x:v>
      </x:c>
      <x:c r="B17" s="31">
        <x:v>53744</x:v>
      </x:c>
      <x:c r="C17" s="31">
        <x:v>49442</x:v>
      </x:c>
      <x:c r="D17" s="11">
        <x:f>(B17-C17)/C17*100</x:f>
        <x:v>8.7011043242587274</x:v>
      </x:c>
      <x:c r="E17" s="32">
        <x:f>RANK(D17,$D$6:$D$28,0)</x:f>
        <x:v>12</x:v>
      </x:c>
      <x:c r="F17" s="28"/>
      <x:c r="G17" s="33" t="s">
        <x:v>35</x:v>
      </x:c>
      <x:c r="H17" s="34">
        <x:f>2399+2984</x:f>
        <x:v>5383</x:v>
      </x:c>
      <x:c r="I17" s="34">
        <x:f>2486+2616</x:f>
        <x:v>5102</x:v>
      </x:c>
      <x:c r="J17" s="13">
        <x:f>(H17-I17)/I17*100</x:f>
        <x:v>5.5076440611524893</x:v>
      </x:c>
      <x:c r="K17" s="35">
        <x:f>RANK(J17,$J$6:$J$27,0)</x:f>
        <x:v>18</x:v>
      </x:c>
      <x:c r="L17" s="36">
        <x:v>95.569999999999993</x:v>
      </x:c>
      <x:c r="M17" s="34">
        <x:v>2</x:v>
      </x:c>
      <x:c r="N17" s="37">
        <x:f>60/22*(23-K17)+40/22*(23-M17)</x:f>
        <x:v>51.818181818181813</x:v>
      </x:c>
      <x:c r="O17" s="14">
        <x:f>RANK(N17,$N$6:$N$27,0)</x:f>
        <x:v>12</x:v>
      </x:c>
      <x:c r="P17" s="23"/>
      <x:c r="Q17" s="30" t="s">
        <x:v>7</x:v>
      </x:c>
      <x:c r="R17" s="31">
        <x:v>385596</x:v>
      </x:c>
      <x:c r="S17" s="31">
        <x:v>250902</x:v>
      </x:c>
      <x:c r="T17" s="11">
        <x:f>(R17-S17)/S17*100</x:f>
        <x:v>53.683908458282517</x:v>
      </x:c>
      <x:c r="U17" s="32">
        <x:f>RANK(T17,$T$6:$T$27,0)</x:f>
        <x:v>12</x:v>
      </x:c>
    </x:row>
    <x:row r="18" spans="1:21" ht="15.6" customHeight="1">
      <x:c r="A18" s="30" t="s">
        <x:v>19</x:v>
      </x:c>
      <x:c r="B18" s="31">
        <x:v>67493</x:v>
      </x:c>
      <x:c r="C18" s="31">
        <x:v>62276</x:v>
      </x:c>
      <x:c r="D18" s="11">
        <x:f>(B18-C18)/C18*100</x:f>
        <x:v>8.3772239707110288</x:v>
      </x:c>
      <x:c r="E18" s="32">
        <x:f>RANK(D18,$D$6:$D$28,0)</x:f>
        <x:v>13</x:v>
      </x:c>
      <x:c r="F18" s="28"/>
      <x:c r="G18" s="33" t="s">
        <x:v>7</x:v>
      </x:c>
      <x:c r="H18" s="34">
        <x:f>1735+3612</x:f>
        <x:v>5347</x:v>
      </x:c>
      <x:c r="I18" s="34">
        <x:f>1934+2867</x:f>
        <x:v>4801</x:v>
      </x:c>
      <x:c r="J18" s="13">
        <x:f>(H18-I18)/I18*100</x:f>
        <x:v>11.372630701937096</x:v>
      </x:c>
      <x:c r="K18" s="35">
        <x:f>RANK(J18,$J$6:$J$27,0)</x:f>
        <x:v>13</x:v>
      </x:c>
      <x:c r="L18" s="36">
        <x:v>92.409999999999997</x:v>
      </x:c>
      <x:c r="M18" s="34">
        <x:v>10</x:v>
      </x:c>
      <x:c r="N18" s="37">
        <x:f>60/22*(23-K18)+40/22*(23-M18)</x:f>
        <x:v>50.909090909090907</x:v>
      </x:c>
      <x:c r="O18" s="14">
        <x:f>RANK(N18,$N$6:$N$27,0)</x:f>
        <x:v>13</x:v>
      </x:c>
      <x:c r="P18" s="23"/>
      <x:c r="Q18" s="30" t="s">
        <x:v>34</x:v>
      </x:c>
      <x:c r="R18" s="31">
        <x:v>345378</x:v>
      </x:c>
      <x:c r="S18" s="31">
        <x:v>231194</x:v>
      </x:c>
      <x:c r="T18" s="11">
        <x:f>(R18-S18)/S18*100</x:f>
        <x:v>49.388824969506132</x:v>
      </x:c>
      <x:c r="U18" s="32">
        <x:f>RANK(T18,$T$6:$T$27,0)</x:f>
        <x:v>13</x:v>
      </x:c>
    </x:row>
    <x:row r="19" spans="1:21" ht="15.6" customHeight="1">
      <x:c r="A19" s="30" t="s">
        <x:v>27</x:v>
      </x:c>
      <x:c r="B19" s="31">
        <x:v>31384</x:v>
      </x:c>
      <x:c r="C19" s="31">
        <x:v>29061</x:v>
      </x:c>
      <x:c r="D19" s="11">
        <x:f>(B19-C19)/C19*100</x:f>
        <x:v>7.9935308489040295</x:v>
      </x:c>
      <x:c r="E19" s="32">
        <x:f>RANK(D19,$D$6:$D$28,0)</x:f>
        <x:v>14</x:v>
      </x:c>
      <x:c r="F19" s="28"/>
      <x:c r="G19" s="33" t="s">
        <x:v>34</x:v>
      </x:c>
      <x:c r="H19" s="34">
        <x:f>3011+5513</x:f>
        <x:v>8524</x:v>
      </x:c>
      <x:c r="I19" s="34">
        <x:f>2959+4481</x:f>
        <x:v>7440</x:v>
      </x:c>
      <x:c r="J19" s="13">
        <x:f>(H19-I19)/I19*100</x:f>
        <x:v>14.569892473118278</x:v>
      </x:c>
      <x:c r="K19" s="35">
        <x:f>RANK(J19,$J$6:$J$27,0)</x:f>
        <x:v>10</x:v>
      </x:c>
      <x:c r="L19" s="36">
        <x:v>89.859999999999999</x:v>
      </x:c>
      <x:c r="M19" s="34">
        <x:v>16</x:v>
      </x:c>
      <x:c r="N19" s="37">
        <x:f>60/22*(23-K19)+40/22*(23-M19)</x:f>
        <x:v>48.18181818181818</x:v>
      </x:c>
      <x:c r="O19" s="14">
        <x:f>RANK(N19,$N$6:$N$27,0)</x:f>
        <x:v>14</x:v>
      </x:c>
      <x:c r="P19" s="23"/>
      <x:c r="Q19" s="30" t="s">
        <x:v>41</x:v>
      </x:c>
      <x:c r="R19" s="31">
        <x:v>928820</x:v>
      </x:c>
      <x:c r="S19" s="31">
        <x:v>731685</x:v>
      </x:c>
      <x:c r="T19" s="11">
        <x:f>(R19-S19)/S19*100</x:f>
        <x:v>26.942605082788358</x:v>
      </x:c>
      <x:c r="U19" s="32">
        <x:f>RANK(T19,$T$6:$T$27,0)</x:f>
        <x:v>14</x:v>
      </x:c>
    </x:row>
    <x:row r="20" spans="1:21" ht="15.6" customHeight="1">
      <x:c r="A20" s="30" t="s">
        <x:v>30</x:v>
      </x:c>
      <x:c r="B20" s="31">
        <x:v>72418</x:v>
      </x:c>
      <x:c r="C20" s="31">
        <x:v>67311</x:v>
      </x:c>
      <x:c r="D20" s="11">
        <x:f>(B20-C20)/C20*100</x:f>
        <x:v>7.5871700019313346</x:v>
      </x:c>
      <x:c r="E20" s="32">
        <x:f>RANK(D20,$D$6:$D$28,0)</x:f>
        <x:v>15</x:v>
      </x:c>
      <x:c r="F20" s="28"/>
      <x:c r="G20" s="33" t="s">
        <x:v>54</x:v>
      </x:c>
      <x:c r="H20" s="34">
        <x:f>2196+5500</x:f>
        <x:v>7696</x:v>
      </x:c>
      <x:c r="I20" s="34">
        <x:f>2823+4523</x:f>
        <x:v>7346</x:v>
      </x:c>
      <x:c r="J20" s="13">
        <x:f>(H20-I20)/I20*100</x:f>
        <x:v>4.7644976858154093</x:v>
      </x:c>
      <x:c r="K20" s="35">
        <x:f>RANK(J20,$J$6:$J$27,0)</x:f>
        <x:v>19</x:v>
      </x:c>
      <x:c r="L20" s="36">
        <x:v>94.439999999999998</x:v>
      </x:c>
      <x:c r="M20" s="34">
        <x:v>4</x:v>
      </x:c>
      <x:c r="N20" s="37">
        <x:f>60/22*(23-K20)+40/22*(23-M20)</x:f>
        <x:v>45.454545454545453</x:v>
      </x:c>
      <x:c r="O20" s="14">
        <x:f>RANK(N20,$N$6:$N$27,0)</x:f>
        <x:v>15</x:v>
      </x:c>
      <x:c r="P20" s="23"/>
      <x:c r="Q20" s="30" t="s">
        <x:v>35</x:v>
      </x:c>
      <x:c r="R20" s="31">
        <x:v>812499</x:v>
      </x:c>
      <x:c r="S20" s="31">
        <x:v>653624</x:v>
      </x:c>
      <x:c r="T20" s="11">
        <x:f>(R20-S20)/S20*100</x:f>
        <x:v>24.306788000440623</x:v>
      </x:c>
      <x:c r="U20" s="32">
        <x:f>RANK(T20,$T$6:$T$27,0)</x:f>
        <x:v>15</x:v>
      </x:c>
    </x:row>
    <x:row r="21" spans="1:21" ht="15.6" customHeight="1">
      <x:c r="A21" s="30" t="s">
        <x:v>34</x:v>
      </x:c>
      <x:c r="B21" s="31">
        <x:v>52804</x:v>
      </x:c>
      <x:c r="C21" s="31">
        <x:v>49257</x:v>
      </x:c>
      <x:c r="D21" s="11">
        <x:f>(B21-C21)/C21*100</x:f>
        <x:v>7.2010069634772718</x:v>
      </x:c>
      <x:c r="E21" s="32">
        <x:f>RANK(D21,$D$6:$D$28,0)</x:f>
        <x:v>16</x:v>
      </x:c>
      <x:c r="F21" s="28"/>
      <x:c r="G21" s="12" t="s">
        <x:v>32</x:v>
      </x:c>
      <x:c r="H21" s="34">
        <x:f>2104+5598</x:f>
        <x:v>7702</x:v>
      </x:c>
      <x:c r="I21" s="34">
        <x:f>2699+4393</x:f>
        <x:v>7092</x:v>
      </x:c>
      <x:c r="J21" s="13">
        <x:f>(H21-I21)/I21*100</x:f>
        <x:v>8.6012408347433738</x:v>
      </x:c>
      <x:c r="K21" s="35">
        <x:f>RANK(J21,$J$6:$J$27,0)</x:f>
        <x:v>16</x:v>
      </x:c>
      <x:c r="L21" s="36">
        <x:v>91.379999999999995</x:v>
      </x:c>
      <x:c r="M21" s="34">
        <x:v>12</x:v>
      </x:c>
      <x:c r="N21" s="37">
        <x:f>60/22*(23-K21)+40/22*(23-M21)</x:f>
        <x:v>39.090909090909093</x:v>
      </x:c>
      <x:c r="O21" s="14">
        <x:f>RANK(N21,$N$6:$N$27,0)</x:f>
        <x:v>16</x:v>
      </x:c>
      <x:c r="P21" s="23"/>
      <x:c r="Q21" s="30" t="s">
        <x:v>36</x:v>
      </x:c>
      <x:c r="R21" s="31">
        <x:v>1611164</x:v>
      </x:c>
      <x:c r="S21" s="31">
        <x:v>1297805</x:v>
      </x:c>
      <x:c r="T21" s="11">
        <x:f>(R21-S21)/S21*100</x:f>
        <x:v>24.145306883545679</x:v>
      </x:c>
      <x:c r="U21" s="32">
        <x:f>RANK(T21,$T$6:$T$27,0)</x:f>
        <x:v>16</x:v>
      </x:c>
    </x:row>
    <x:row r="22" spans="1:21" ht="15.6" customHeight="1">
      <x:c r="A22" s="30" t="s">
        <x:v>35</x:v>
      </x:c>
      <x:c r="B22" s="31">
        <x:v>49795</x:v>
      </x:c>
      <x:c r="C22" s="31">
        <x:v>46501</x:v>
      </x:c>
      <x:c r="D22" s="11">
        <x:f>(B22-C22)/C22*100</x:f>
        <x:v>7.0837186297068877</x:v>
      </x:c>
      <x:c r="E22" s="32">
        <x:f>RANK(D22,$D$6:$D$28,0)</x:f>
        <x:v>17</x:v>
      </x:c>
      <x:c r="F22" s="28"/>
      <x:c r="G22" s="33" t="s">
        <x:v>41</x:v>
      </x:c>
      <x:c r="H22" s="34">
        <x:f>6217+10695</x:f>
        <x:v>16912</x:v>
      </x:c>
      <x:c r="I22" s="34">
        <x:f>10393+8966</x:f>
        <x:v>19359</x:v>
      </x:c>
      <x:c r="J22" s="13">
        <x:f>(H22-I22)/I22*100</x:f>
        <x:v>-12.640115708456015</x:v>
      </x:c>
      <x:c r="K22" s="35">
        <x:f>RANK(J22,$J$6:$J$27,0)</x:f>
        <x:v>22</x:v>
      </x:c>
      <x:c r="L22" s="36">
        <x:v>95.129999999999995</x:v>
      </x:c>
      <x:c r="M22" s="34">
        <x:v>3</x:v>
      </x:c>
      <x:c r="N22" s="37">
        <x:f>60/22*(23-K22)+40/22*(23-M22)</x:f>
        <x:v>39.090909090909086</x:v>
      </x:c>
      <x:c r="O22" s="14">
        <x:f>RANK(N22,$N$6:$N$27,0)</x:f>
        <x:v>17</x:v>
      </x:c>
      <x:c r="P22" s="23"/>
      <x:c r="Q22" s="30" t="s">
        <x:v>38</x:v>
      </x:c>
      <x:c r="R22" s="31">
        <x:v>286367</x:v>
      </x:c>
      <x:c r="S22" s="31">
        <x:v>245976</x:v>
      </x:c>
      <x:c r="T22" s="11">
        <x:f>(R22-S22)/S22*100</x:f>
        <x:v>16.42070771132143</x:v>
      </x:c>
      <x:c r="U22" s="32">
        <x:f>RANK(T22,$T$6:$T$27,0)</x:f>
        <x:v>17</x:v>
      </x:c>
    </x:row>
    <x:row r="23" spans="1:21" ht="15.6" customHeight="1">
      <x:c r="A23" s="30" t="s">
        <x:v>40</x:v>
      </x:c>
      <x:c r="B23" s="31">
        <x:v>40086</x:v>
      </x:c>
      <x:c r="C23" s="31">
        <x:v>37702</x:v>
      </x:c>
      <x:c r="D23" s="11">
        <x:f>(B23-C23)/C23*100</x:f>
        <x:v>6.32327197496154</x:v>
      </x:c>
      <x:c r="E23" s="32">
        <x:f>RANK(D23,$D$6:$D$28,0)</x:f>
        <x:v>18</x:v>
      </x:c>
      <x:c r="F23" s="28"/>
      <x:c r="G23" s="33" t="s">
        <x:v>97</x:v>
      </x:c>
      <x:c r="H23" s="34">
        <x:f>2221+2477</x:f>
        <x:v>4698</x:v>
      </x:c>
      <x:c r="I23" s="34">
        <x:f>2729+2106</x:f>
        <x:v>4835</x:v>
      </x:c>
      <x:c r="J23" s="13">
        <x:f>(H23-I23)/I23*100</x:f>
        <x:v>-2.8335056876938989</x:v>
      </x:c>
      <x:c r="K23" s="35">
        <x:f>RANK(J23,$J$6:$J$27,0)</x:f>
        <x:v>21</x:v>
      </x:c>
      <x:c r="L23" s="36">
        <x:v>93.450000000000003</x:v>
      </x:c>
      <x:c r="M23" s="34">
        <x:v>6</x:v>
      </x:c>
      <x:c r="N23" s="37">
        <x:f>60/22*(23-K23)+40/22*(23-M23)</x:f>
        <x:v>36.36363636363636</x:v>
      </x:c>
      <x:c r="O23" s="14">
        <x:f>RANK(N23,$N$6:$N$27,0)</x:f>
        <x:v>18</x:v>
      </x:c>
      <x:c r="P23" s="23"/>
      <x:c r="Q23" s="30" t="s">
        <x:v>33</x:v>
      </x:c>
      <x:c r="R23" s="31">
        <x:v>291174</x:v>
      </x:c>
      <x:c r="S23" s="31">
        <x:v>255382</x:v>
      </x:c>
      <x:c r="T23" s="11">
        <x:f>(R23-S23)/S23*100</x:f>
        <x:v>14.015083286997518</x:v>
      </x:c>
      <x:c r="U23" s="32">
        <x:f>RANK(T23,$T$6:$T$27,0)</x:f>
        <x:v>18</x:v>
      </x:c>
    </x:row>
    <x:row r="24" spans="1:21" ht="15.6" customHeight="1">
      <x:c r="A24" s="30" t="s">
        <x:v>39</x:v>
      </x:c>
      <x:c r="B24" s="31">
        <x:v>33964</x:v>
      </x:c>
      <x:c r="C24" s="31">
        <x:v>32052</x:v>
      </x:c>
      <x:c r="D24" s="11">
        <x:f>(B24-C24)/C24*100</x:f>
        <x:v>5.9653063771371517</x:v>
      </x:c>
      <x:c r="E24" s="32">
        <x:f>RANK(D24,$D$6:$D$28,0)</x:f>
        <x:v>19</x:v>
      </x:c>
      <x:c r="F24" s="28"/>
      <x:c r="G24" s="33" t="s">
        <x:v>36</x:v>
      </x:c>
      <x:c r="H24" s="34">
        <x:f>2521+8513</x:f>
        <x:v>11034</x:v>
      </x:c>
      <x:c r="I24" s="34">
        <x:f>3884+6377</x:f>
        <x:v>10261</x:v>
      </x:c>
      <x:c r="J24" s="13">
        <x:f>(H24-I24)/I24*100</x:f>
        <x:v>7.5333788129811907</x:v>
      </x:c>
      <x:c r="K24" s="35">
        <x:f>RANK(J24,$J$6:$J$27,0)</x:f>
        <x:v>17</x:v>
      </x:c>
      <x:c r="L24" s="36">
        <x:v>90.739999999999995</x:v>
      </x:c>
      <x:c r="M24" s="34">
        <x:v>13</x:v>
      </x:c>
      <x:c r="N24" s="37">
        <x:f>60/22*(23-K24)+40/22*(23-M24)</x:f>
        <x:v>34.545454545454547</x:v>
      </x:c>
      <x:c r="O24" s="14">
        <x:f>RANK(N24,$N$6:$N$27,0)</x:f>
        <x:v>19</x:v>
      </x:c>
      <x:c r="P24" s="23"/>
      <x:c r="Q24" s="30" t="s">
        <x:v>97</x:v>
      </x:c>
      <x:c r="R24" s="31">
        <x:v>570478</x:v>
      </x:c>
      <x:c r="S24" s="31">
        <x:v>500644</x:v>
      </x:c>
      <x:c r="T24" s="11">
        <x:f>(R24-S24)/S24*100</x:f>
        <x:v>13.948833901934311</x:v>
      </x:c>
      <x:c r="U24" s="32">
        <x:f>RANK(T24,$T$6:$T$27,0)</x:f>
        <x:v>19</x:v>
      </x:c>
    </x:row>
    <x:row r="25" spans="1:21" ht="15.6" customHeight="1">
      <x:c r="A25" s="30" t="s">
        <x:v>94</x:v>
      </x:c>
      <x:c r="B25" s="31">
        <x:v>34064</x:v>
      </x:c>
      <x:c r="C25" s="31">
        <x:v>32208</x:v>
      </x:c>
      <x:c r="D25" s="11">
        <x:f>(B25-C25)/C25*100</x:f>
        <x:v>5.7625434674615006</x:v>
      </x:c>
      <x:c r="E25" s="32">
        <x:f>RANK(D25,$D$6:$D$28,0)</x:f>
        <x:v>20</x:v>
      </x:c>
      <x:c r="F25" s="28"/>
      <x:c r="G25" s="33" t="s">
        <x:v>31</x:v>
      </x:c>
      <x:c r="H25" s="34">
        <x:f>771+3869</x:f>
        <x:v>4640</x:v>
      </x:c>
      <x:c r="I25" s="34">
        <x:f>1144+3004</x:f>
        <x:v>4148</x:v>
      </x:c>
      <x:c r="J25" s="13">
        <x:f>(H25-I25)/I25*100</x:f>
        <x:v>11.861137897782063</x:v>
      </x:c>
      <x:c r="K25" s="35">
        <x:f>RANK(J25,$J$6:$J$27,0)</x:f>
        <x:v>12</x:v>
      </x:c>
      <x:c r="L25" s="36">
        <x:v>89.359999999999999</x:v>
      </x:c>
      <x:c r="M25" s="34">
        <x:v>22</x:v>
      </x:c>
      <x:c r="N25" s="37">
        <x:f>60/22*(23-K25)+40/22*(23-M25)</x:f>
        <x:v>31.818181818181813</x:v>
      </x:c>
      <x:c r="O25" s="14">
        <x:f>RANK(N25,$N$6:$N$27,0)</x:f>
        <x:v>20</x:v>
      </x:c>
      <x:c r="P25" s="23"/>
      <x:c r="Q25" s="30" t="s">
        <x:v>42</x:v>
      </x:c>
      <x:c r="R25" s="31">
        <x:f>464684+1865</x:f>
        <x:v>466549</x:v>
      </x:c>
      <x:c r="S25" s="31">
        <x:v>429348</x:v>
      </x:c>
      <x:c r="T25" s="11">
        <x:f>(R25-S25)/S25*100</x:f>
        <x:v>8.6645331991764252</x:v>
      </x:c>
      <x:c r="U25" s="32">
        <x:f>RANK(T25,$T$6:$T$27,0)</x:f>
        <x:v>20</x:v>
      </x:c>
    </x:row>
    <x:row r="26" spans="1:21" ht="15.6" customHeight="1">
      <x:c r="A26" s="30" t="s">
        <x:v>28</x:v>
      </x:c>
      <x:c r="B26" s="31">
        <x:v>30463</x:v>
      </x:c>
      <x:c r="C26" s="31">
        <x:f>33568-4250</x:f>
        <x:v>29318</x:v>
      </x:c>
      <x:c r="D26" s="11">
        <x:f>(B26-C26)/C26*100</x:f>
        <x:v>3.9054505764376835</x:v>
      </x:c>
      <x:c r="E26" s="32">
        <x:f>RANK(D26,$D$6:$D$28,0)</x:f>
        <x:v>21</x:v>
      </x:c>
      <x:c r="F26" s="28"/>
      <x:c r="G26" s="33" t="s">
        <x:v>42</x:v>
      </x:c>
      <x:c r="H26" s="34">
        <x:f>2079+7589</x:f>
        <x:v>9668</x:v>
      </x:c>
      <x:c r="I26" s="34">
        <x:f>465+43+2006+6269</x:f>
        <x:v>8783</x:v>
      </x:c>
      <x:c r="J26" s="13">
        <x:f>(H26-I26)/I26*100</x:f>
        <x:v>10.076283729932825</x:v>
      </x:c>
      <x:c r="K26" s="35">
        <x:f>RANK(J26,$J$6:$J$27,0)</x:f>
        <x:v>14</x:v>
      </x:c>
      <x:c r="L26" s="36">
        <x:v>88.790000000000006</x:v>
      </x:c>
      <x:c r="M26" s="34">
        <x:v>20</x:v>
      </x:c>
      <x:c r="N26" s="37">
        <x:f>60/22*(23-K26)+40/22*(23-M26)</x:f>
        <x:v>29.999999999999996</x:v>
      </x:c>
      <x:c r="O26" s="14">
        <x:f>RANK(N26,$N$6:$N$27,0)</x:f>
        <x:v>21</x:v>
      </x:c>
      <x:c r="P26" s="23"/>
      <x:c r="Q26" s="30" t="s">
        <x:v>54</x:v>
      </x:c>
      <x:c r="R26" s="31">
        <x:v>899803</x:v>
      </x:c>
      <x:c r="S26" s="31">
        <x:v>833802</x:v>
      </x:c>
      <x:c r="T26" s="11">
        <x:f>(R26-S26)/S26*100</x:f>
        <x:v>7.9156682281884674</x:v>
      </x:c>
      <x:c r="U26" s="32">
        <x:f>RANK(T26,$T$6:$T$27,0)</x:f>
        <x:v>21</x:v>
      </x:c>
    </x:row>
    <x:row r="27" spans="1:21" ht="15.6" customHeight="1">
      <x:c r="A27" s="30" t="s">
        <x:v>31</x:v>
      </x:c>
      <x:c r="B27" s="31">
        <x:v>23327</x:v>
      </x:c>
      <x:c r="C27" s="31">
        <x:v>22839</x:v>
      </x:c>
      <x:c r="D27" s="11">
        <x:f>(B27-C27)/C27*100</x:f>
        <x:v>2.1366960024519464</x:v>
      </x:c>
      <x:c r="E27" s="32">
        <x:f>RANK(D27,$D$6:$D$28,0)</x:f>
        <x:v>22</x:v>
      </x:c>
      <x:c r="F27" s="28"/>
      <x:c r="G27" s="33" t="s">
        <x:v>39</x:v>
      </x:c>
      <x:c r="H27" s="34">
        <x:f>1559+2767</x:f>
        <x:v>4326</x:v>
      </x:c>
      <x:c r="I27" s="34">
        <x:f>1806+2588</x:f>
        <x:v>4394</x:v>
      </x:c>
      <x:c r="J27" s="13">
        <x:f>(H27-I27)/I27*100</x:f>
        <x:v>-1.5475648611743287</x:v>
      </x:c>
      <x:c r="K27" s="35">
        <x:f>RANK(J27,$J$6:$J$27,0)</x:f>
        <x:v>20</x:v>
      </x:c>
      <x:c r="L27" s="36">
        <x:v>89.969999999999999</x:v>
      </x:c>
      <x:c r="M27" s="34">
        <x:v>18</x:v>
      </x:c>
      <x:c r="N27" s="37">
        <x:f>60/22*(23-K27)+40/22*(23-M27)</x:f>
        <x:v>17.272727272727273</x:v>
      </x:c>
      <x:c r="O27" s="14">
        <x:f>RANK(N27,$N$6:$N$27,0)</x:f>
        <x:v>22</x:v>
      </x:c>
      <x:c r="P27" s="23"/>
      <x:c r="Q27" s="30" t="s">
        <x:v>39</x:v>
      </x:c>
      <x:c r="R27" s="31">
        <x:v>751064</x:v>
      </x:c>
      <x:c r="S27" s="31">
        <x:v>738524</x:v>
      </x:c>
      <x:c r="T27" s="11">
        <x:f>(R27-S27)/S27*100</x:f>
        <x:v>1.6979813790750198</x:v>
      </x:c>
      <x:c r="U27" s="32">
        <x:f>RANK(T27,$T$6:$T$27,0)</x:f>
        <x:v>22</x:v>
      </x:c>
    </x:row>
    <x:row r="28" spans="1:21" ht="15.6" customHeight="1">
      <x:c r="A28" s="30" t="s">
        <x:v>54</x:v>
      </x:c>
      <x:c r="B28" s="31">
        <x:v>63946</x:v>
      </x:c>
      <x:c r="C28" s="31">
        <x:v>63579</x:v>
      </x:c>
      <x:c r="D28" s="11">
        <x:f>(B28-C28)/C28*100</x:f>
        <x:v>0.57723462149451865</x:v>
      </x:c>
      <x:c r="E28" s="32">
        <x:f>RANK(D28,$D$6:$D$28,0)</x:f>
        <x:v>23</x:v>
      </x:c>
      <x:c r="F28" s="28"/>
      <x:c r="G28" s="12" t="s">
        <x:v>26</x:v>
      </x:c>
      <x:c r="H28" s="188" t="s">
        <x:v>86</x:v>
      </x:c>
      <x:c r="I28" s="188"/>
      <x:c r="J28" s="188"/>
      <x:c r="K28" s="38"/>
      <x:c r="L28" s="188" t="s">
        <x:v>86</x:v>
      </x:c>
      <x:c r="M28" s="188"/>
      <x:c r="N28" s="188"/>
      <x:c r="O28" s="188"/>
      <x:c r="P28" s="23"/>
      <x:c r="Q28" s="30" t="s">
        <x:v>26</x:v>
      </x:c>
      <x:c r="R28" s="185" t="s">
        <x:v>18</x:v>
      </x:c>
      <x:c r="S28" s="186"/>
      <x:c r="T28" s="186"/>
      <x:c r="U28" s="187"/>
    </x:row>
    <x:row r="29" spans="1:21" ht="15.6" customHeight="1">
      <x:c r="A29" s="39" t="s">
        <x:v>88</x:v>
      </x:c>
      <x:c r="B29" s="15">
        <x:f>SUM(B6:B28)</x:f>
        <x:v>1032140</x:v>
      </x:c>
      <x:c r="C29" s="15">
        <x:f>SUM(C6:C28)</x:f>
        <x:v>952552</x:v>
      </x:c>
      <x:c r="D29" s="16">
        <x:f>(B29-C29)/C29*100</x:f>
        <x:v>8.3552393990039384</x:v>
      </x:c>
      <x:c r="E29" s="15"/>
      <x:c r="F29" s="28"/>
      <x:c r="G29" s="39" t="s">
        <x:v>88</x:v>
      </x:c>
      <x:c r="H29" s="15">
        <x:f>SUM(H6:H27)</x:f>
        <x:v>168963</x:v>
      </x:c>
      <x:c r="I29" s="15">
        <x:f>SUM(I6:I27)</x:f>
        <x:v>154460</x:v>
      </x:c>
      <x:c r="J29" s="17">
        <x:f>(H29-I29)/I29*100</x:f>
        <x:v>9.3894859510552884</x:v>
      </x:c>
      <x:c r="K29" s="17"/>
      <x:c r="L29" s="15"/>
      <x:c r="M29" s="15"/>
      <x:c r="N29" s="15"/>
      <x:c r="O29" s="40"/>
      <x:c r="P29" s="23"/>
      <x:c r="Q29" s="39" t="s">
        <x:v>88</x:v>
      </x:c>
      <x:c r="R29" s="15">
        <x:f>SUM(R6:R27)</x:f>
        <x:v>11685461</x:v>
      </x:c>
      <x:c r="S29" s="15">
        <x:f>SUM(S6:S27)</x:f>
        <x:v>8534084</x:v>
      </x:c>
      <x:c r="T29" s="16">
        <x:f>(R29-S29)/S29*100</x:f>
        <x:v>36.926950801046722</x:v>
      </x:c>
      <x:c r="U29" s="15"/>
    </x:row>
    <x:row r="30" spans="1:21" ht="15.6" customHeight="1">
      <x:c r="A30" s="41" t="s">
        <x:v>48</x:v>
      </x:c>
      <x:c r="B30" s="29">
        <x:f>B29/21</x:f>
        <x:v>49149.523809523809</x:v>
      </x:c>
      <x:c r="C30" s="29">
        <x:f>C29/19</x:f>
        <x:v>50134.315789473687</x:v>
      </x:c>
      <x:c r="D30" s="18">
        <x:f>(B30-C30)/C30*100</x:f>
        <x:v>-1.9643072104250137</x:v>
      </x:c>
      <x:c r="E30" s="42"/>
      <x:c r="F30" s="43"/>
      <x:c r="G30" s="41" t="s">
        <x:v>48</x:v>
      </x:c>
      <x:c r="H30" s="29">
        <x:f>H29/21</x:f>
        <x:v>8045.8571428571431</x:v>
      </x:c>
      <x:c r="I30" s="29">
        <x:f>I29/19</x:f>
        <x:v>8129.4736842105267</x:v>
      </x:c>
      <x:c r="J30" s="18">
        <x:f>(H30-I30)/I30*100</x:f>
        <x:v>-1.0285603299975969</x:v>
      </x:c>
      <x:c r="K30" s="18"/>
      <x:c r="L30" s="29"/>
      <x:c r="M30" s="29"/>
      <x:c r="N30" s="29"/>
      <x:c r="O30" s="42"/>
      <x:c r="P30" s="23"/>
      <x:c r="Q30" s="41" t="s">
        <x:v>48</x:v>
      </x:c>
      <x:c r="R30" s="29">
        <x:f>R29/21</x:f>
        <x:v>556450.52380952379</x:v>
      </x:c>
      <x:c r="S30" s="29">
        <x:f>S29/19</x:f>
        <x:v>449162.31578947371</x:v>
      </x:c>
      <x:c r="T30" s="18">
        <x:f>(R30-S30)/S30*100</x:f>
        <x:v>23.88628881999464</x:v>
      </x:c>
      <x:c r="U30" s="42"/>
    </x:row>
    <x:row r="31" spans="1:16" ht="15.6" customHeight="1">
      <x:c r="A31" s="23" t="s">
        <x:v>47</x:v>
      </x:c>
      <x:c r="F31" s="43"/>
      <x:c r="P31" s="23"/>
    </x:row>
    <x:row r="32" spans="2:21" ht="15.6" customHeight="1">
      <x:c r="B32" s="23"/>
      <x:c r="C32" s="23"/>
      <x:c r="D32" s="23"/>
      <x:c r="E32" s="23"/>
      <x:c r="F32" s="28"/>
      <x:c r="G32" s="23"/>
      <x:c r="H32" s="23"/>
      <x:c r="I32" s="23"/>
      <x:c r="J32" s="23"/>
      <x:c r="K32" s="23"/>
      <x:c r="L32" s="23"/>
      <x:c r="M32" s="23"/>
      <x:c r="N32" s="23"/>
      <x:c r="O32" s="23"/>
      <x:c r="P32" s="23"/>
      <x:c r="Q32" s="175"/>
      <x:c r="R32" s="175"/>
      <x:c r="S32" s="175"/>
      <x:c r="T32" s="175"/>
      <x:c r="U32" s="175"/>
    </x:row>
    <x:row r="33" spans="1:21" ht="15.6" customHeight="1">
      <x:c r="A33" s="23"/>
      <x:c r="B33" s="23"/>
      <x:c r="C33" s="23"/>
      <x:c r="D33" s="23"/>
      <x:c r="E33" s="23"/>
      <x:c r="F33" s="19"/>
      <x:c r="G33" s="23"/>
      <x:c r="H33" s="23"/>
      <x:c r="I33" s="23"/>
      <x:c r="J33" s="23"/>
      <x:c r="K33" s="23"/>
      <x:c r="L33" s="23"/>
      <x:c r="M33" s="23"/>
      <x:c r="N33" s="23"/>
      <x:c r="O33" s="23"/>
      <x:c r="P33" s="23"/>
      <x:c r="Q33" s="23"/>
      <x:c r="R33" s="23"/>
      <x:c r="S33" s="23"/>
      <x:c r="T33" s="23"/>
      <x:c r="U33" s="23"/>
    </x:row>
    <x:row r="34" spans="6:16" ht="15.6" customHeight="1">
      <x:c r="F34" s="45"/>
      <x:c r="P34" s="46"/>
    </x:row>
    <x:row r="35" ht="6" customHeight="1"/>
    <x:row r="36" spans="1:21" s="23" customFormat="1" ht="15" customHeight="1">
      <x:c r="A36" s="22"/>
      <x:c r="B36" s="22"/>
      <x:c r="C36" s="22"/>
      <x:c r="D36" s="22"/>
      <x:c r="E36" s="22"/>
      <x:c r="F36" s="47"/>
      <x:c r="G36" s="22"/>
      <x:c r="H36" s="22"/>
      <x:c r="I36" s="22"/>
      <x:c r="J36" s="22"/>
      <x:c r="K36" s="22"/>
      <x:c r="L36" s="22"/>
      <x:c r="M36" s="22"/>
      <x:c r="N36" s="22"/>
      <x:c r="O36" s="22"/>
      <x:c r="Q36" s="22"/>
      <x:c r="R36" s="22"/>
      <x:c r="S36" s="22"/>
      <x:c r="T36" s="22"/>
      <x:c r="U36" s="22"/>
    </x:row>
    <x:row r="37" spans="1:21" s="23" customFormat="1" ht="15" customHeight="1">
      <x:c r="A37" s="22"/>
      <x:c r="B37" s="22"/>
      <x:c r="C37" s="22"/>
      <x:c r="D37" s="22"/>
      <x:c r="E37" s="22"/>
      <x:c r="F37" s="47"/>
      <x:c r="G37" s="22"/>
      <x:c r="H37" s="22"/>
      <x:c r="I37" s="22"/>
      <x:c r="J37" s="22"/>
      <x:c r="K37" s="22"/>
      <x:c r="L37" s="22"/>
      <x:c r="M37" s="22"/>
      <x:c r="N37" s="22"/>
      <x:c r="O37" s="22"/>
      <x:c r="Q37" s="22"/>
      <x:c r="R37" s="22"/>
      <x:c r="S37" s="22"/>
      <x:c r="T37" s="22"/>
      <x:c r="U37" s="22"/>
    </x:row>
  </x:sheetData>
  <x:mergeCells count="16">
    <x:mergeCell ref="Q32:U32"/>
    <x:mergeCell ref="A1:U1"/>
    <x:mergeCell ref="D3:E3"/>
    <x:mergeCell ref="T3:U3"/>
    <x:mergeCell ref="A4:A5"/>
    <x:mergeCell ref="B4:E4"/>
    <x:mergeCell ref="G4:G5"/>
    <x:mergeCell ref="Q4:Q5"/>
    <x:mergeCell ref="R4:U4"/>
    <x:mergeCell ref="R28:U28"/>
    <x:mergeCell ref="L28:O28"/>
    <x:mergeCell ref="H4:K4"/>
    <x:mergeCell ref="L4:M4"/>
    <x:mergeCell ref="O4:O5"/>
    <x:mergeCell ref="N4:N5"/>
    <x:mergeCell ref="H28:J28"/>
  </x:mergeCells>
  <x:printOptions horizontalCentered="1" verticalCentered="0" headings="0" gridLines="0" gridLinesSet="1"/>
  <x:pageMargins left="0.15722222626209259" right="0.15722222626209259" top="0.81986111402511597" bottom="0.19666667282581329" header="0.15722222626209259" footer="0.15722222626209259"/>
  <x:pageSetup paperSize="9" scale="96" firstPageNumber="1" fitToWidth="1" fitToHeight="3" orientation="landscape" usePrinterDefaults="1" blackAndWhite="0" draft="0" useFirstPageNumber="0" horizontalDpi="3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G26"/>
  <x:sheetViews>
    <x:sheetView topLeftCell="A1" zoomScaleNormal="100" workbookViewId="0">
      <x:selection activeCell="J13" activeCellId="0" sqref="J13:K13"/>
    </x:sheetView>
  </x:sheetViews>
  <x:sheetFormatPr defaultColWidth="9.00390625" defaultRowHeight="16.399999999999999"/>
  <x:cols>
    <x:col min="1" max="2" width="9.00390625" style="7"/>
    <x:col min="3" max="4" width="14.125" style="7" bestFit="1" customWidth="1"/>
    <x:col min="5" max="5" width="15.75" style="7" bestFit="1" customWidth="1"/>
    <x:col min="6" max="6" width="15.75" style="7" customWidth="1"/>
    <x:col min="7" max="7" width="10.125" style="7" customWidth="1"/>
    <x:col min="8" max="16384" width="9.00390625" style="7"/>
  </x:cols>
  <x:sheetData>
    <x:row r="1" spans="1:7" ht="36.75" customHeight="1">
      <x:c r="A1" s="191" t="s">
        <x:v>0</x:v>
      </x:c>
      <x:c r="B1" s="191"/>
      <x:c r="C1" s="191"/>
      <x:c r="D1" s="191"/>
      <x:c r="E1" s="191"/>
      <x:c r="F1" s="191"/>
      <x:c r="G1" s="191"/>
    </x:row>
    <x:row r="2" spans="1:7">
      <x:c r="A2" s="180" t="s">
        <x:v>98</x:v>
      </x:c>
      <x:c r="B2" s="180" t="s">
        <x:v>106</x:v>
      </x:c>
      <x:c r="C2" s="180" t="s">
        <x:v>55</x:v>
      </x:c>
      <x:c r="D2" s="180"/>
      <x:c r="E2" s="180"/>
      <x:c r="F2" s="180"/>
      <x:c r="G2" s="180"/>
    </x:row>
    <x:row r="3" spans="1:7">
      <x:c r="A3" s="178"/>
      <x:c r="B3" s="178"/>
      <x:c r="C3" s="59" t="s">
        <x:v>10</x:v>
      </x:c>
      <x:c r="D3" s="59" t="s">
        <x:v>13</x:v>
      </x:c>
      <x:c r="E3" s="59" t="s">
        <x:v>9</x:v>
      </x:c>
      <x:c r="F3" s="59" t="s">
        <x:v>12</x:v>
      </x:c>
      <x:c r="G3" s="59" t="s">
        <x:v>99</x:v>
      </x:c>
    </x:row>
    <x:row r="4" spans="1:7" ht="20" customHeight="1">
      <x:c r="A4" s="80">
        <x:f>RANK(G4,$G$4:$G$26,0)</x:f>
        <x:v>1</x:v>
      </x:c>
      <x:c r="B4" s="81" t="s">
        <x:v>31</x:v>
      </x:c>
      <x:c r="C4" s="82">
        <x:v>100.6560781694406</x:v>
      </x:c>
      <x:c r="D4" s="82">
        <x:v>101.76612304163299</x:v>
      </x:c>
      <x:c r="E4" s="82">
        <x:v>325.92592592592592</x:v>
      </x:c>
      <x:c r="F4" s="82">
        <x:v>160.94871428571426</x:v>
      </x:c>
      <x:c r="G4" s="82">
        <x:f>(C4*20%)+(D4*50%)+(E4*20%)+(F4*10%)</x:f>
        <x:v>152.29433376846123</x:v>
      </x:c>
    </x:row>
    <x:row r="5" spans="1:7" ht="20" customHeight="1">
      <x:c r="A5" s="137">
        <x:f>RANK(G5,$G$4:$G$26,0)</x:f>
        <x:v>2</x:v>
      </x:c>
      <x:c r="B5" s="138" t="s">
        <x:v>26</x:v>
      </x:c>
      <x:c r="C5" s="48">
        <x:v>99.994858908870796</x:v>
      </x:c>
      <x:c r="D5" s="48">
        <x:v>101.0927620869677</x:v>
      </x:c>
      <x:c r="E5" s="48">
        <x:v>178.47682119205297</x:v>
      </x:c>
      <x:c r="F5" s="48">
        <x:v>240.89961904761904</x:v>
      </x:c>
      <x:c r="G5" s="48">
        <x:f>(C5*20%)+(D5*50%)+(E5*20%)+(F5*10%)</x:f>
        <x:v>130.3306789684305</x:v>
      </x:c>
    </x:row>
    <x:row r="6" spans="1:7" ht="20" customHeight="1">
      <x:c r="A6" s="139">
        <x:f>RANK(G6,$G$4:$G$26,0)</x:f>
        <x:v>3</x:v>
      </x:c>
      <x:c r="B6" s="140" t="s">
        <x:v>35</x:v>
      </x:c>
      <x:c r="C6" s="49">
        <x:v>101.42902605900142</x:v>
      </x:c>
      <x:c r="D6" s="49">
        <x:v>121.01031638166204</x:v>
      </x:c>
      <x:c r="E6" s="49">
        <x:v>136.53502209096001</x:v>
      </x:c>
      <x:c r="F6" s="49">
        <x:v>212.73759459459458</x:v>
      </x:c>
      <x:c r="G6" s="49">
        <x:f>(C6*20%)+(D6*50%)+(E6*20%)+(F6*10%)</x:f>
        <x:v>129.37172728028278</x:v>
      </x:c>
    </x:row>
    <x:row r="7" spans="1:7" ht="20" customHeight="1">
      <x:c r="A7" s="139">
        <x:f>RANK(G7,$G$4:$G$26,0)</x:f>
        <x:v>4</x:v>
      </x:c>
      <x:c r="B7" s="141" t="s">
        <x:v>28</x:v>
      </x:c>
      <x:c r="C7" s="49">
        <x:v>99.93198089855332</x:v>
      </x:c>
      <x:c r="D7" s="49">
        <x:v>98.540809477870312</x:v>
      </x:c>
      <x:c r="E7" s="49">
        <x:v>192.62271369745122</x:v>
      </x:c>
      <x:c r="F7" s="49">
        <x:v>186.92596551724139</x:v>
      </x:c>
      <x:c r="G7" s="49">
        <x:f>(C7*20%)+(D7*50%)+(E7*20%)+(F7*10%)</x:f>
        <x:v>126.4739402098602</x:v>
      </x:c>
    </x:row>
    <x:row r="8" spans="1:7" ht="20" customHeight="1">
      <x:c r="A8" s="139">
        <x:f>RANK(G8,$G$4:$G$26,0)</x:f>
        <x:v>5</x:v>
      </x:c>
      <x:c r="B8" s="141" t="s">
        <x:v>36</x:v>
      </x:c>
      <x:c r="C8" s="49">
        <x:v>99.924078494646835</x:v>
      </x:c>
      <x:c r="D8" s="49">
        <x:v>101.1701864086879</x:v>
      </x:c>
      <x:c r="E8" s="49">
        <x:v>203.49478706199463</x:v>
      </x:c>
      <x:c r="F8" s="49">
        <x:v>124.04761403508773</x:v>
      </x:c>
      <x:c r="G8" s="49">
        <x:f>(C8*20%)+(D8*50%)+(E8*20%)+(F8*10%)</x:f>
        <x:v>123.67362771918101</x:v>
      </x:c>
    </x:row>
    <x:row r="9" spans="1:7" ht="20" customHeight="1">
      <x:c r="A9" s="139">
        <x:f>RANK(G9,$G$4:$G$26,0)</x:f>
        <x:v>6</x:v>
      </x:c>
      <x:c r="B9" s="140" t="s">
        <x:v>38</x:v>
      </x:c>
      <x:c r="C9" s="49">
        <x:v>99.86162442234307</x:v>
      </x:c>
      <x:c r="D9" s="49">
        <x:v>98.923728932549864</x:v>
      </x:c>
      <x:c r="E9" s="49">
        <x:v>163.45029239766083</x:v>
      </x:c>
      <x:c r="F9" s="49">
        <x:v>205.19894444444441</x:v>
      </x:c>
      <x:c r="G9" s="49">
        <x:f>(C9*20%)+(D9*50%)+(E9*20%)+(F9*10%)</x:f>
        <x:v>122.64414227472017</x:v>
      </x:c>
    </x:row>
    <x:row r="10" spans="1:7" ht="20" customHeight="1">
      <x:c r="A10" s="139">
        <x:f>RANK(G10,$G$4:$G$26,0)</x:f>
        <x:v>7</x:v>
      </x:c>
      <x:c r="B10" s="141" t="s">
        <x:v>94</x:v>
      </x:c>
      <x:c r="C10" s="49">
        <x:v>99.81273152870736</x:v>
      </x:c>
      <x:c r="D10" s="49">
        <x:v>101.82446663903949</x:v>
      </x:c>
      <x:c r="E10" s="49">
        <x:v>145.1449845319367</x:v>
      </x:c>
      <x:c r="F10" s="49">
        <x:v>193.43586111111111</x:v>
      </x:c>
      <x:c r="G10" s="49">
        <x:f>(C10*20%)+(D10*50%)+(E10*20%)+(F10*10%)</x:f>
        <x:v>119.24736264275967</x:v>
      </x:c>
    </x:row>
    <x:row r="11" spans="1:7" ht="20" customHeight="1">
      <x:c r="A11" s="139">
        <x:f>RANK(G11,$G$4:$G$26,0)</x:f>
        <x:v>8</x:v>
      </x:c>
      <x:c r="B11" s="140" t="s">
        <x:v>29</x:v>
      </x:c>
      <x:c r="C11" s="49">
        <x:v>99.466938393403311</x:v>
      </x:c>
      <x:c r="D11" s="49">
        <x:v>96.128531879853796</x:v>
      </x:c>
      <x:c r="E11" s="49">
        <x:v>194.37734980392156</x:v>
      </x:c>
      <x:c r="F11" s="49">
        <x:v>115.03552173913043</x:v>
      </x:c>
      <x:c r="G11" s="49">
        <x:f>(C11*20%)+(D11*50%)+(E11*20%)+(F11*10%)</x:f>
        <x:v>118.33667575330492</x:v>
      </x:c>
    </x:row>
    <x:row r="12" spans="1:7" ht="20" customHeight="1">
      <x:c r="A12" s="139">
        <x:f>RANK(G12,$G$4:$G$26,0)</x:f>
        <x:v>9</x:v>
      </x:c>
      <x:c r="B12" s="141" t="s">
        <x:v>34</x:v>
      </x:c>
      <x:c r="C12" s="49">
        <x:v>98.712637116144052</x:v>
      </x:c>
      <x:c r="D12" s="49">
        <x:v>103.85399304497638</x:v>
      </x:c>
      <x:c r="E12" s="49">
        <x:v>133.17251452687077</x:v>
      </x:c>
      <x:c r="F12" s="49">
        <x:v>188.36003225806451</x:v>
      </x:c>
      <x:c r="G12" s="49">
        <x:f>(C12*20%)+(D12*50%)+(E12*20%)+(F12*10%)</x:f>
        <x:v>117.1400300768976</x:v>
      </x:c>
    </x:row>
    <x:row r="13" spans="1:7" ht="20" customHeight="1">
      <x:c r="A13" s="139">
        <x:f>RANK(G13,$G$4:$G$26,0)</x:f>
        <x:v>10</x:v>
      </x:c>
      <x:c r="B13" s="141" t="s">
        <x:v>54</x:v>
      </x:c>
      <x:c r="C13" s="49">
        <x:v>100.26161914350863</x:v>
      </x:c>
      <x:c r="D13" s="49">
        <x:v>106.42321447879763</x:v>
      </x:c>
      <x:c r="E13" s="49">
        <x:v>135.94980363429303</x:v>
      </x:c>
      <x:c r="F13" s="49">
        <x:v>155.62804081632655</x:v>
      </x:c>
      <x:c r="G13" s="49">
        <x:f>(C13*20%)+(D13*50%)+(E13*20%)+(F13*10%)</x:f>
        <x:v>116.01669587659183</x:v>
      </x:c>
    </x:row>
    <x:row r="14" spans="1:7" ht="20" customHeight="1">
      <x:c r="A14" s="139">
        <x:f>RANK(G14,$G$4:$G$26,0)</x:f>
        <x:v>11</x:v>
      </x:c>
      <x:c r="B14" s="140" t="s">
        <x:v>37</x:v>
      </x:c>
      <x:c r="C14" s="49">
        <x:v>98.977157995438489</x:v>
      </x:c>
      <x:c r="D14" s="49">
        <x:v>102.14612081594589</x:v>
      </x:c>
      <x:c r="E14" s="49">
        <x:v>101.49390388163968</x:v>
      </x:c>
      <x:c r="F14" s="49">
        <x:v>223.71110810810805</x:v>
      </x:c>
      <x:c r="G14" s="49">
        <x:f>(C14*20%)+(D14*50%)+(E14*20%)+(F14*10%)</x:f>
        <x:v>113.53838359419937</x:v>
      </x:c>
    </x:row>
    <x:row r="15" spans="1:7" ht="20" customHeight="1">
      <x:c r="A15" s="139">
        <x:f>RANK(G15,$G$4:$G$26,0)</x:f>
        <x:v>12</x:v>
      </x:c>
      <x:c r="B15" s="140" t="s">
        <x:v>41</x:v>
      </x:c>
      <x:c r="C15" s="49">
        <x:v>98.848946211892823</x:v>
      </x:c>
      <x:c r="D15" s="49">
        <x:v>95.776082521891951</x:v>
      </x:c>
      <x:c r="E15" s="49">
        <x:v>112.88802029023199</x:v>
      </x:c>
      <x:c r="F15" s="49">
        <x:v>195.5028703703704</x:v>
      </x:c>
      <x:c r="G15" s="49">
        <x:f>(C15*20%)+(D15*50%)+(E15*20%)+(F15*10%)</x:f>
        <x:v>109.78572159840797</x:v>
      </x:c>
    </x:row>
    <x:row r="16" spans="1:7" ht="20" customHeight="1">
      <x:c r="A16" s="139">
        <x:f>RANK(G16,$G$4:$G$26,0)</x:f>
        <x:v>13</x:v>
      </x:c>
      <x:c r="B16" s="140" t="s">
        <x:v>32</x:v>
      </x:c>
      <x:c r="C16" s="49">
        <x:v>98.400205659560285</x:v>
      </x:c>
      <x:c r="D16" s="49">
        <x:v>100.40798727957352</x:v>
      </x:c>
      <x:c r="E16" s="49">
        <x:v>101.06541941564562</x:v>
      </x:c>
      <x:c r="F16" s="49">
        <x:v>176.09185714285712</x:v>
      </x:c>
      <x:c r="G16" s="49">
        <x:f>(C16*20%)+(D16*50%)+(E16*20%)+(F16*10%)</x:f>
        <x:v>107.70630436911367</x:v>
      </x:c>
    </x:row>
    <x:row r="17" spans="1:7" ht="20" customHeight="1">
      <x:c r="A17" s="139">
        <x:f>RANK(G17,$G$4:$G$26,0)</x:f>
        <x:v>14</x:v>
      </x:c>
      <x:c r="B17" s="141" t="s">
        <x:v>27</x:v>
      </x:c>
      <x:c r="C17" s="49">
        <x:v>99.760825746783979</x:v>
      </x:c>
      <x:c r="D17" s="49">
        <x:v>98.703359289518005</x:v>
      </x:c>
      <x:c r="E17" s="49">
        <x:v>119.28598115577789</x:v>
      </x:c>
      <x:c r="F17" s="49">
        <x:v>142.41937931034485</x:v>
      </x:c>
      <x:c r="G17" s="49">
        <x:f>(C17*20%)+(D17*50%)+(E17*20%)+(F17*10%)</x:f>
        <x:v>107.40297895630587</x:v>
      </x:c>
    </x:row>
    <x:row r="18" spans="1:7" ht="20" customHeight="1">
      <x:c r="A18" s="139">
        <x:f>RANK(G18,$G$4:$G$26,0)</x:f>
        <x:v>15</x:v>
      </x:c>
      <x:c r="B18" s="141" t="s">
        <x:v>23</x:v>
      </x:c>
      <x:c r="C18" s="49">
        <x:v>100.08807762986196</x:v>
      </x:c>
      <x:c r="D18" s="49">
        <x:v>98.597093896584425</x:v>
      </x:c>
      <x:c r="E18" s="49">
        <x:v>120.2211385740306</x:v>
      </x:c>
      <x:c r="F18" s="49">
        <x:v>132.07527586206896</x:v>
      </x:c>
      <x:c r="G18" s="49">
        <x:f>(C18*20%)+(D18*50%)+(E18*20%)+(F18*10%)</x:f>
        <x:v>106.56791777527762</x:v>
      </x:c>
    </x:row>
    <x:row r="19" spans="1:7" ht="20" customHeight="1">
      <x:c r="A19" s="139">
        <x:f>RANK(G19,$G$4:$G$26,0)</x:f>
        <x:v>16</x:v>
      </x:c>
      <x:c r="B19" s="141" t="s">
        <x:v>30</x:v>
      </x:c>
      <x:c r="C19" s="49">
        <x:v>97.053788321381418</x:v>
      </x:c>
      <x:c r="D19" s="49">
        <x:v>86.734156121790207</x:v>
      </x:c>
      <x:c r="E19" s="49">
        <x:v>114.14265738543259</x:v>
      </x:c>
      <x:c r="F19" s="49">
        <x:v>198.17854545454543</x:v>
      </x:c>
      <x:c r="G19" s="49">
        <x:f>(C19*20%)+(D19*50%)+(E19*20%)+(F19*10%)</x:f>
        <x:v>105.42422174771244</x:v>
      </x:c>
    </x:row>
    <x:row r="20" spans="1:7" ht="20" customHeight="1">
      <x:c r="A20" s="139">
        <x:f>RANK(G20,$G$4:$G$26,0)</x:f>
        <x:v>17</x:v>
      </x:c>
      <x:c r="B20" s="140" t="s">
        <x:v>39</x:v>
      </x:c>
      <x:c r="C20" s="49">
        <x:v>102.27490516895877</x:v>
      </x:c>
      <x:c r="D20" s="49">
        <x:v>121.20736065584656</x:v>
      </x:c>
      <x:c r="E20" s="49">
        <x:v>73.310532678975505</x:v>
      </x:c>
      <x:c r="F20" s="49">
        <x:v>95.131794871794867</x:v>
      </x:c>
      <x:c r="G20" s="49">
        <x:f>(C20*20%)+(D20*50%)+(E20*20%)+(F20*10%)</x:f>
        <x:v>105.23394738468961</x:v>
      </x:c>
    </x:row>
    <x:row r="21" spans="1:7" ht="20" customHeight="1">
      <x:c r="A21" s="139">
        <x:f>RANK(G21,$G$4:$G$26,0)</x:f>
        <x:v>18</x:v>
      </x:c>
      <x:c r="B21" s="141" t="s">
        <x:v>19</x:v>
      </x:c>
      <x:c r="C21" s="49">
        <x:v>98.859075790722159</x:v>
      </x:c>
      <x:c r="D21" s="49">
        <x:v>99.668127958914681</x:v>
      </x:c>
      <x:c r="E21" s="49">
        <x:v>120.11510934711838</x:v>
      </x:c>
      <x:c r="F21" s="49">
        <x:v>107.85634615384616</x:v>
      </x:c>
      <x:c r="G21" s="49">
        <x:f>(C21*20%)+(D21*50%)+(E21*20%)+(F21*10%)</x:f>
        <x:v>104.41453562241006</x:v>
      </x:c>
    </x:row>
    <x:row r="22" spans="1:7" ht="20" customHeight="1">
      <x:c r="A22" s="139">
        <x:f>RANK(G22,$G$4:$G$26,0)</x:f>
        <x:v>19</x:v>
      </x:c>
      <x:c r="B22" s="140" t="s">
        <x:v>7</x:v>
      </x:c>
      <x:c r="C22" s="49">
        <x:v>94.364102548521842</x:v>
      </x:c>
      <x:c r="D22" s="49">
        <x:v>99.598797222889402</x:v>
      </x:c>
      <x:c r="E22" s="49">
        <x:v>102.76243093922652</x:v>
      </x:c>
      <x:c r="F22" s="49">
        <x:v>151.10316</x:v>
      </x:c>
      <x:c r="G22" s="49">
        <x:f>(C22*20%)+(D22*50%)+(E22*20%)+(F22*10%)</x:f>
        <x:v>104.33502130899437</x:v>
      </x:c>
    </x:row>
    <x:row r="23" spans="1:7" ht="20" customHeight="1">
      <x:c r="A23" s="139">
        <x:f>RANK(G23,$G$4:$G$26,0)</x:f>
        <x:v>20</x:v>
      </x:c>
      <x:c r="B23" s="140" t="s">
        <x:v>33</x:v>
      </x:c>
      <x:c r="C23" s="49">
        <x:v>99.610943926846147</x:v>
      </x:c>
      <x:c r="D23" s="49">
        <x:v>99.09167950132985</x:v>
      </x:c>
      <x:c r="E23" s="49">
        <x:v>126.83277508785108</x:v>
      </x:c>
      <x:c r="F23" s="49">
        <x:v>82.713387755102048</x:v>
      </x:c>
      <x:c r="G23" s="49">
        <x:f>(C23*20%)+(D23*50%)+(E23*20%)+(F23*10%)</x:f>
        <x:v>103.10592232911458</x:v>
      </x:c>
    </x:row>
    <x:row r="24" spans="1:7" ht="20" customHeight="1">
      <x:c r="A24" s="139">
        <x:f>RANK(G24,$G$4:$G$26,0)</x:f>
        <x:v>21</x:v>
      </x:c>
      <x:c r="B24" s="140" t="s">
        <x:v>97</x:v>
      </x:c>
      <x:c r="C24" s="49">
        <x:v>101.87359213721166</x:v>
      </x:c>
      <x:c r="D24" s="49">
        <x:v>99.510739233864115</x:v>
      </x:c>
      <x:c r="E24" s="49">
        <x:v>103.63755444839857</x:v>
      </x:c>
      <x:c r="F24" s="49">
        <x:v>117.60684444444445</x:v>
      </x:c>
      <x:c r="G24" s="49">
        <x:f>(C24*20%)+(D24*50%)+(E24*20%)+(F24*10%)</x:f>
        <x:v>102.61828337849856</x:v>
      </x:c>
    </x:row>
    <x:row r="25" spans="1:7" ht="20" customHeight="1">
      <x:c r="A25" s="139">
        <x:f>RANK(G25,$G$4:$G$26,0)</x:f>
        <x:v>22</x:v>
      </x:c>
      <x:c r="B25" s="141" t="s">
        <x:v>40</x:v>
      </x:c>
      <x:c r="C25" s="49">
        <x:v>99.648832165874623</x:v>
      </x:c>
      <x:c r="D25" s="49">
        <x:v>100.46112174035855</x:v>
      </x:c>
      <x:c r="E25" s="49">
        <x:v>89.97975519760368</x:v>
      </x:c>
      <x:c r="F25" s="49">
        <x:v>120.31241176470589</x:v>
      </x:c>
      <x:c r="G25" s="49">
        <x:f>(C25*20%)+(D25*50%)+(E25*20%)+(F25*10%)</x:f>
        <x:v>100.18751951934551</x:v>
      </x:c>
    </x:row>
    <x:row r="26" spans="1:7" ht="20" customHeight="1">
      <x:c r="A26" s="139">
        <x:f>RANK(G26,$G$4:$G$26,0)</x:f>
        <x:v>23</x:v>
      </x:c>
      <x:c r="B26" s="141" t="s">
        <x:v>42</x:v>
      </x:c>
      <x:c r="C26" s="49">
        <x:v>99.844582227147853</x:v>
      </x:c>
      <x:c r="D26" s="49">
        <x:v>100.92542946163636</x:v>
      </x:c>
      <x:c r="E26" s="49">
        <x:v>100</x:v>
      </x:c>
      <x:c r="F26" s="49">
        <x:v>94.757083333333327</x:v>
      </x:c>
      <x:c r="G26" s="49">
        <x:f>(C26*20%)+(D26*50%)+(E26*20%)+(F26*10%)</x:f>
        <x:v>99.907339509581078</x:v>
      </x:c>
    </x:row>
  </x:sheetData>
  <x:mergeCells count="4">
    <x:mergeCell ref="B2:B3"/>
    <x:mergeCell ref="C2:G2"/>
    <x:mergeCell ref="A2:A3"/>
    <x:mergeCell ref="A1:G1"/>
  </x:mergeCells>
  <x:printOptions horizontalCentered="1" verticalCentered="1" headings="0" gridLines="0" gridLinesSet="1"/>
  <x:pageMargins left="0.37986111640930176" right="0.34986111521720886" top="0.74763888120651245" bottom="0.74763888120651245" header="0.31486111879348755" footer="0.31486111879348755"/>
  <x:pageSetup paperSize="9" scale="95" firstPageNumber="1" fitToWidth="1" fitToHeight="1" orientation="portrait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pageSetUpPr autoPageBreaks="1" fitToPage="1"/>
  </x:sheetPr>
  <x:dimension ref="A1:M58"/>
  <x:sheetViews>
    <x:sheetView showGridLines="0" topLeftCell="A1" zoomScale="80" zoomScaleNormal="80" workbookViewId="0">
      <x:pane xSplit="1" ySplit="5" topLeftCell="B6" activePane="bottomRight" state="frozen"/>
      <x:selection pane="bottomRight" activeCell="E13" activeCellId="0" sqref="E13:E13"/>
    </x:sheetView>
  </x:sheetViews>
  <x:sheetFormatPr defaultColWidth="0" defaultRowHeight="16.399999999999999"/>
  <x:cols>
    <x:col min="1" max="1" width="0.75" style="2" customWidth="1"/>
    <x:col min="2" max="2" width="7.125" style="3" customWidth="1"/>
    <x:col min="3" max="3" width="15.25" style="3" customWidth="1"/>
    <x:col min="4" max="4" width="13.125" style="4" customWidth="1"/>
    <x:col min="5" max="5" width="14.25" style="3" customWidth="1"/>
    <x:col min="6" max="6" width="15.625" style="3" customWidth="1"/>
    <x:col min="7" max="7" width="13.125" style="3" customWidth="1"/>
    <x:col min="8" max="8" width="12.25" style="3" customWidth="1"/>
    <x:col min="9" max="11" width="13.125" style="3" customWidth="1"/>
    <x:col min="12" max="12" width="13.125" style="2" customWidth="1"/>
    <x:col min="13" max="13" width="17.875" style="2" customWidth="1"/>
    <x:col min="14" max="23" width="0" style="3" hidden="1" customWidth="1"/>
    <x:col min="24" max="16384" width="9" style="3" hidden="1"/>
  </x:cols>
  <x:sheetData>
    <x:row r="1" spans="2:12" ht="44.25" customHeight="1">
      <x:c r="B1" s="193" t="s">
        <x:v>4</x:v>
      </x:c>
      <x:c r="C1" s="193"/>
      <x:c r="D1" s="193"/>
      <x:c r="E1" s="193"/>
      <x:c r="F1" s="193"/>
      <x:c r="G1" s="193"/>
      <x:c r="H1" s="193"/>
      <x:c r="I1" s="193"/>
      <x:c r="J1" s="193"/>
      <x:c r="K1" s="193"/>
      <x:c r="L1" s="193"/>
    </x:row>
    <x:row r="2" spans="13:13" ht="14.25" customHeight="1">
      <x:c r="M2" s="53"/>
    </x:row>
    <x:row r="3" spans="2:12">
      <x:c r="B3" s="5"/>
      <x:c r="D3" s="6"/>
      <x:c r="L3" s="54" t="s">
        <x:v>8</x:v>
      </x:c>
    </x:row>
    <x:row r="4" spans="1:13" s="1" customFormat="1" ht="36.75" customHeight="1">
      <x:c r="A4" s="55"/>
      <x:c r="B4" s="194" t="s">
        <x:v>98</x:v>
      </x:c>
      <x:c r="C4" s="196" t="s">
        <x:v>102</x:v>
      </x:c>
      <x:c r="D4" s="196" t="s">
        <x:v>57</x:v>
      </x:c>
      <x:c r="E4" s="196"/>
      <x:c r="F4" s="196"/>
      <x:c r="G4" s="196"/>
      <x:c r="H4" s="198" t="s">
        <x:v>6</x:v>
      </x:c>
      <x:c r="I4" s="198"/>
      <x:c r="J4" s="198"/>
      <x:c r="K4" s="198"/>
      <x:c r="L4" s="199" t="s">
        <x:v>59</x:v>
      </x:c>
      <x:c r="M4" s="55"/>
    </x:row>
    <x:row r="5" spans="1:13" s="1" customFormat="1" ht="54" customHeight="1">
      <x:c r="A5" s="55"/>
      <x:c r="B5" s="195"/>
      <x:c r="C5" s="197"/>
      <x:c r="D5" s="60" t="s">
        <x:v>53</x:v>
      </x:c>
      <x:c r="E5" s="60" t="s">
        <x:v>101</x:v>
      </x:c>
      <x:c r="F5" s="61" t="s">
        <x:v>24</x:v>
      </x:c>
      <x:c r="G5" s="61" t="s">
        <x:v>61</x:v>
      </x:c>
      <x:c r="H5" s="61" t="s">
        <x:v>21</x:v>
      </x:c>
      <x:c r="I5" s="61" t="s">
        <x:v>84</x:v>
      </x:c>
      <x:c r="J5" s="61" t="s">
        <x:v>83</x:v>
      </x:c>
      <x:c r="K5" s="61" t="s">
        <x:v>62</x:v>
      </x:c>
      <x:c r="L5" s="200"/>
      <x:c r="M5" s="55"/>
    </x:row>
    <x:row r="6" spans="2:13" ht="20" customHeight="1">
      <x:c r="B6" s="83">
        <x:f>RANK(L6,$L$6:$L$28)</x:f>
        <x:v>1</x:v>
      </x:c>
      <x:c r="C6" s="84" t="s">
        <x:v>38</x:v>
      </x:c>
      <x:c r="D6" s="85">
        <x:v>106000</x:v>
      </x:c>
      <x:c r="E6" s="86">
        <x:f>VLOOKUP(C6,'[5]Sheet1'!$B$3:$D$25,2,0)/1000</x:f>
        <x:v>170134.49799999999</x:v>
      </x:c>
      <x:c r="F6" s="87">
        <x:f>E6/D6*100</x:f>
        <x:v>160.5042433962264</x:v>
      </x:c>
      <x:c r="G6" s="88">
        <x:f>F6/MAX($F$6:$F$28)*30</x:f>
        <x:v>28.799588991070173</x:v>
      </x:c>
      <x:c r="H6" s="89">
        <x:v>497</x:v>
      </x:c>
      <x:c r="I6" s="89">
        <x:f>VLOOKUP(C6,'[5]Sheet1'!$B$3:$D$25,3,0)</x:f>
        <x:v>690</x:v>
      </x:c>
      <x:c r="J6" s="87">
        <x:f>I6/H6*100</x:f>
        <x:v>138.83299798792757</x:v>
      </x:c>
      <x:c r="K6" s="90">
        <x:f>J6/MAX($J$6:$J$28)*70</x:f>
        <x:v>70</x:v>
      </x:c>
      <x:c r="L6" s="91">
        <x:f>G6+K6</x:f>
        <x:v>98.799588991070181</x:v>
      </x:c>
      <x:c r="M6" s="56"/>
    </x:row>
    <x:row r="7" spans="2:13" ht="20" customHeight="1">
      <x:c r="B7" s="92">
        <x:f>RANK(L7,$L$6:$L$28)</x:f>
        <x:v>2</x:v>
      </x:c>
      <x:c r="C7" s="93" t="s">
        <x:v>31</x:v>
      </x:c>
      <x:c r="D7" s="94">
        <x:v>75416.666666666672</x:v>
      </x:c>
      <x:c r="E7" s="95">
        <x:f>VLOOKUP(C7,'[5]Sheet1'!$B$3:$D$25,2,0)/1000</x:f>
        <x:v>109551.50999999999</x:v>
      </x:c>
      <x:c r="F7" s="96">
        <x:f>E7/D7*100</x:f>
        <x:v>145.26167071823204</x:v>
      </x:c>
      <x:c r="G7" s="97">
        <x:f>F7/MAX($F$6:$F$28)*30</x:f>
        <x:v>26.064584488983133</x:v>
      </x:c>
      <x:c r="H7" s="98">
        <x:v>379</x:v>
      </x:c>
      <x:c r="I7" s="98">
        <x:f>VLOOKUP(C7,'[5]Sheet1'!$B$3:$D$25,3,0)</x:f>
        <x:v>482</x:v>
      </x:c>
      <x:c r="J7" s="96">
        <x:f>I7/H7*100</x:f>
        <x:v>127.17678100263852</x:v>
      </x:c>
      <x:c r="K7" s="99">
        <x:f>J7/MAX($J$6:$J$28)*70</x:f>
        <x:v>64.122901609881069</x:v>
      </x:c>
      <x:c r="L7" s="100">
        <x:f>G7+K7</x:f>
        <x:v>90.187486098864198</x:v>
      </x:c>
      <x:c r="M7" s="56"/>
    </x:row>
    <x:row r="8" spans="2:13" ht="20" customHeight="1">
      <x:c r="B8" s="67">
        <x:f>RANK(L8,$L$6:$L$28)</x:f>
        <x:v>3</x:v>
      </x:c>
      <x:c r="C8" s="68" t="s">
        <x:v>54</x:v>
      </x:c>
      <x:c r="D8" s="69">
        <x:v>96333.333333333328</x:v>
      </x:c>
      <x:c r="E8" s="70">
        <x:f>VLOOKUP(C8,'[5]Sheet1'!$B$3:$D$25,2,0)/1000</x:f>
        <x:v>119838.102</x:v>
      </x:c>
      <x:c r="F8" s="71">
        <x:f>E8/D8*100</x:f>
        <x:v>124.39941384083046</x:v>
      </x:c>
      <x:c r="G8" s="72">
        <x:f>F8/MAX($F$6:$F$28)*30</x:f>
        <x:v>22.321229106084772</x:v>
      </x:c>
      <x:c r="H8" s="73">
        <x:v>426</x:v>
      </x:c>
      <x:c r="I8" s="73">
        <x:f>VLOOKUP(C8,'[5]Sheet1'!$B$3:$D$25,3,0)</x:f>
        <x:v>571</x:v>
      </x:c>
      <x:c r="J8" s="71">
        <x:f>I8/H8*100</x:f>
        <x:v>134.03755868544602</x:v>
      </x:c>
      <x:c r="K8" s="74">
        <x:f>J8/MAX($J$6:$J$28)*70</x:f>
        <x:v>67.582125603864739</x:v>
      </x:c>
      <x:c r="L8" s="75">
        <x:f>G8+K8</x:f>
        <x:v>89.903354709949511</x:v>
      </x:c>
      <x:c r="M8" s="56"/>
    </x:row>
    <x:row r="9" spans="2:13" ht="20" customHeight="1">
      <x:c r="B9" s="67">
        <x:f>RANK(L9,$L$6:$L$28)</x:f>
        <x:v>4</x:v>
      </x:c>
      <x:c r="C9" s="68" t="s">
        <x:v>37</x:v>
      </x:c>
      <x:c r="D9" s="69">
        <x:v>68916.666666666672</x:v>
      </x:c>
      <x:c r="E9" s="70">
        <x:f>VLOOKUP(C9,'[5]Sheet1'!$B$3:$D$25,2,0)/1000</x:f>
        <x:v>78954.688999999998</x:v>
      </x:c>
      <x:c r="F9" s="71">
        <x:f>E9/D9*100</x:f>
        <x:v>114.56544957678354</x:v>
      </x:c>
      <x:c r="G9" s="72">
        <x:f>F9/MAX($F$6:$F$28)*30</x:f>
        <x:v>20.556701745532251</x:v>
      </x:c>
      <x:c r="H9" s="73">
        <x:v>332</x:v>
      </x:c>
      <x:c r="I9" s="73">
        <x:f>VLOOKUP(C9,'[5]Sheet1'!$B$3:$D$25,3,0)</x:f>
        <x:v>415</x:v>
      </x:c>
      <x:c r="J9" s="71">
        <x:f>I9/H9*100</x:f>
        <x:v>125</x:v>
      </x:c>
      <x:c r="K9" s="74">
        <x:f>J9/MAX($J$6:$J$28)*70</x:f>
        <x:v>63.025362318840578</x:v>
      </x:c>
      <x:c r="L9" s="75">
        <x:f>G9+K9</x:f>
        <x:v>83.58206406437283</x:v>
      </x:c>
      <x:c r="M9" s="56"/>
    </x:row>
    <x:row r="10" spans="2:13" ht="20" customHeight="1">
      <x:c r="B10" s="67">
        <x:f>RANK(L10,$L$6:$L$28)</x:f>
        <x:v>5</x:v>
      </x:c>
      <x:c r="C10" s="68" t="s">
        <x:v>35</x:v>
      </x:c>
      <x:c r="D10" s="69">
        <x:v>95000</x:v>
      </x:c>
      <x:c r="E10" s="70">
        <x:f>VLOOKUP(C10,'[5]Sheet1'!$B$3:$D$25,2,0)/1000</x:f>
        <x:v>100922.85799999999</x:v>
      </x:c>
      <x:c r="F10" s="71">
        <x:f>E10/D10*100</x:f>
        <x:v>106.23458736842105</x:v>
      </x:c>
      <x:c r="G10" s="72">
        <x:f>F10/MAX($F$6:$F$28)*30</x:f>
        <x:v>19.061878914276686</x:v>
      </x:c>
      <x:c r="H10" s="73">
        <x:v>430</x:v>
      </x:c>
      <x:c r="I10" s="73">
        <x:f>VLOOKUP(C10,'[5]Sheet1'!$B$3:$D$25,3,0)</x:f>
        <x:v>542</x:v>
      </x:c>
      <x:c r="J10" s="71">
        <x:f>I10/H10*100</x:f>
        <x:v>126.04651162790699</x:v>
      </x:c>
      <x:c r="K10" s="74">
        <x:f>J10/MAX($J$6:$J$28)*70</x:f>
        <x:v>63.553016514998319</x:v>
      </x:c>
      <x:c r="L10" s="75">
        <x:f>G10+K10</x:f>
        <x:v>82.614895429275009</x:v>
      </x:c>
      <x:c r="M10" s="56"/>
    </x:row>
    <x:row r="11" spans="2:13" ht="20" customHeight="1">
      <x:c r="B11" s="67">
        <x:f>RANK(L11,$L$6:$L$28)</x:f>
        <x:v>6</x:v>
      </x:c>
      <x:c r="C11" s="68" t="s">
        <x:v>26</x:v>
      </x:c>
      <x:c r="D11" s="69">
        <x:v>75583.333333333328</x:v>
      </x:c>
      <x:c r="E11" s="70">
        <x:f>VLOOKUP(C11,'[5]Sheet1'!$B$3:$D$25,2,0)/1000</x:f>
        <x:v>122146.304</x:v>
      </x:c>
      <x:c r="F11" s="71">
        <x:f>E11/D11*100</x:f>
        <x:v>161.60481234840134</x:v>
      </x:c>
      <x:c r="G11" s="72">
        <x:f>F11/MAX($F$6:$F$28)*30</x:f>
        <x:v>28.9970662216299</x:v>
      </x:c>
      <x:c r="H11" s="73">
        <x:v>367</x:v>
      </x:c>
      <x:c r="I11" s="73">
        <x:f>VLOOKUP(C11,'[5]Sheet1'!$B$3:$D$25,3,0)</x:f>
        <x:v>385</x:v>
      </x:c>
      <x:c r="J11" s="71">
        <x:f>I11/H11*100</x:f>
        <x:v>104.90463215258856</x:v>
      </x:c>
      <x:c r="K11" s="74">
        <x:f>J11/MAX($J$6:$J$28)*70</x:f>
        <x:v>52.8932196027327</x:v>
      </x:c>
      <x:c r="L11" s="75">
        <x:f>G11+K11</x:f>
        <x:v>81.890285824362593</x:v>
      </x:c>
      <x:c r="M11" s="56"/>
    </x:row>
    <x:row r="12" spans="2:13" ht="20" customHeight="1">
      <x:c r="B12" s="67">
        <x:f>RANK(L12,$L$6:$L$28)</x:f>
        <x:v>7</x:v>
      </x:c>
      <x:c r="C12" s="68" t="s">
        <x:v>94</x:v>
      </x:c>
      <x:c r="D12" s="69">
        <x:v>64583.333333333336</x:v>
      </x:c>
      <x:c r="E12" s="70">
        <x:f>VLOOKUP(C12,'[5]Sheet1'!$B$3:$D$25,2,0)/1000</x:f>
        <x:v>74421.456000000006</x:v>
      </x:c>
      <x:c r="F12" s="71">
        <x:f>E12/D12*100</x:f>
        <x:v>115.23322219354839</x:v>
      </x:c>
      <x:c r="G12" s="72">
        <x:f>F12/MAX($F$6:$F$28)*30</x:f>
        <x:v>20.676521486714066</x:v>
      </x:c>
      <x:c r="H12" s="73">
        <x:v>314</x:v>
      </x:c>
      <x:c r="I12" s="73">
        <x:f>VLOOKUP(C12,'[5]Sheet1'!$B$3:$D$25,3,0)</x:f>
        <x:v>379</x:v>
      </x:c>
      <x:c r="J12" s="71">
        <x:f>I12/H12*100</x:f>
        <x:v>120.70063694267516</x:v>
      </x:c>
      <x:c r="K12" s="74">
        <x:f>J12/MAX($J$6:$J$28)*70</x:f>
        <x:v>60.857611003415492</x:v>
      </x:c>
      <x:c r="L12" s="75">
        <x:f>G12+K12</x:f>
        <x:v>81.534132490129565</x:v>
      </x:c>
      <x:c r="M12" s="56"/>
    </x:row>
    <x:row r="13" spans="1:13" s="50" customFormat="1" ht="20" customHeight="1">
      <x:c r="A13" s="2"/>
      <x:c r="B13" s="67">
        <x:f>RANK(L13,$L$6:$L$28)</x:f>
        <x:v>8</x:v>
      </x:c>
      <x:c r="C13" s="68" t="s">
        <x:v>41</x:v>
      </x:c>
      <x:c r="D13" s="69">
        <x:v>103333.33333333333</x:v>
      </x:c>
      <x:c r="E13" s="70">
        <x:f>VLOOKUP(C13,'[5]Sheet1'!$B$3:$D$25,2,0)/1000</x:f>
        <x:v>93795.324999999997</x:v>
      </x:c>
      <x:c r="F13" s="71">
        <x:f>E13/D13*100</x:f>
        <x:v>90.769669354838712</x:v>
      </x:c>
      <x:c r="G13" s="72">
        <x:f>F13/MAX($F$6:$F$28)*30</x:f>
        <x:v>16.286978555584739</x:v>
      </x:c>
      <x:c r="H13" s="73">
        <x:v>420</x:v>
      </x:c>
      <x:c r="I13" s="73">
        <x:f>VLOOKUP(C13,'[5]Sheet1'!$B$3:$D$25,3,0)</x:f>
        <x:v>535</x:v>
      </x:c>
      <x:c r="J13" s="71">
        <x:f>I13/H13*100</x:f>
        <x:v>127.38095238095238</x:v>
      </x:c>
      <x:c r="K13" s="74">
        <x:f>J13/MAX($J$6:$J$28)*70</x:f>
        <x:v>64.225845410628025</x:v>
      </x:c>
      <x:c r="L13" s="75">
        <x:f>G13+K13</x:f>
        <x:v>80.512823966212764</x:v>
      </x:c>
      <x:c r="M13" s="56"/>
    </x:row>
    <x:row r="14" spans="2:13" ht="20" customHeight="1">
      <x:c r="B14" s="67">
        <x:f>RANK(L14,$L$6:$L$28)</x:f>
        <x:v>9</x:v>
      </x:c>
      <x:c r="C14" s="68" t="s">
        <x:v>28</x:v>
      </x:c>
      <x:c r="D14" s="69">
        <x:v>74500</x:v>
      </x:c>
      <x:c r="E14" s="70">
        <x:f>VLOOKUP(C14,'[5]Sheet1'!$B$3:$D$25,2,0)/1000</x:f>
        <x:v>98847.407000000007</x:v>
      </x:c>
      <x:c r="F14" s="71">
        <x:f>E14/D14*100</x:f>
        <x:v>132.68108322147651</x:v>
      </x:c>
      <x:c r="G14" s="72">
        <x:f>F14/MAX($F$6:$F$28)*30</x:f>
        <x:v>23.807225172455095</x:v>
      </x:c>
      <x:c r="H14" s="73">
        <x:v>405</x:v>
      </x:c>
      <x:c r="I14" s="73">
        <x:f>VLOOKUP(C14,'[5]Sheet1'!$B$3:$D$25,3,0)</x:f>
        <x:v>445</x:v>
      </x:c>
      <x:c r="J14" s="71">
        <x:f>I14/H14*100</x:f>
        <x:v>109.87654320987654</x:v>
      </x:c>
      <x:c r="K14" s="74">
        <x:f>J14/MAX($J$6:$J$28)*70</x:f>
        <x:v>55.400071569153688</x:v>
      </x:c>
      <x:c r="L14" s="75">
        <x:f>G14+K14</x:f>
        <x:v>79.207296741608786</x:v>
      </x:c>
      <x:c r="M14" s="56"/>
    </x:row>
    <x:row r="15" spans="2:13" ht="20" customHeight="1">
      <x:c r="B15" s="67">
        <x:f>RANK(L15,$L$6:$L$28)</x:f>
        <x:v>10</x:v>
      </x:c>
      <x:c r="C15" s="68" t="s">
        <x:v>27</x:v>
      </x:c>
      <x:c r="D15" s="69">
        <x:v>72500</x:v>
      </x:c>
      <x:c r="E15" s="70">
        <x:f>VLOOKUP(C15,'[5]Sheet1'!$B$3:$D$25,2,0)/1000</x:f>
        <x:v>79674.623999999996</x:v>
      </x:c>
      <x:c r="F15" s="71">
        <x:f>E15/D15*100</x:f>
        <x:v>109.89603310344826</x:v>
      </x:c>
      <x:c r="G15" s="72">
        <x:f>F15/MAX($F$6:$F$28)*30</x:f>
        <x:v>19.718859253553937</x:v>
      </x:c>
      <x:c r="H15" s="73">
        <x:v>326</x:v>
      </x:c>
      <x:c r="I15" s="73">
        <x:f>VLOOKUP(C15,'[5]Sheet1'!$B$3:$D$25,3,0)</x:f>
        <x:v>370</x:v>
      </x:c>
      <x:c r="J15" s="71">
        <x:f>I15/H15*100</x:f>
        <x:v>113.49693251533743</x:v>
      </x:c>
      <x:c r="K15" s="74">
        <x:f>J15/MAX($J$6:$J$28)*70</x:f>
        <x:v>57.22548235084912</x:v>
      </x:c>
      <x:c r="L15" s="75">
        <x:f>G15+K15</x:f>
        <x:v>76.944341604403064</x:v>
      </x:c>
      <x:c r="M15" s="56"/>
    </x:row>
    <x:row r="16" spans="2:13" ht="20" customHeight="1">
      <x:c r="B16" s="67">
        <x:f>RANK(L16,$L$6:$L$28)</x:f>
        <x:v>11</x:v>
      </x:c>
      <x:c r="C16" s="68" t="s">
        <x:v>30</x:v>
      </x:c>
      <x:c r="D16" s="69">
        <x:v>64250</x:v>
      </x:c>
      <x:c r="E16" s="70">
        <x:f>VLOOKUP(C16,'[5]Sheet1'!$B$3:$D$25,2,0)/1000</x:f>
        <x:v>64192.631999999998</x:v>
      </x:c>
      <x:c r="F16" s="71">
        <x:f>E16/D16*100</x:f>
        <x:v>99.910711284046698</x:v>
      </x:c>
      <x:c r="G16" s="72">
        <x:f>F16/MAX($F$6:$F$28)*30</x:f>
        <x:v>17.927173512059756</x:v>
      </x:c>
      <x:c r="H16" s="73">
        <x:v>230</x:v>
      </x:c>
      <x:c r="I16" s="73">
        <x:f>VLOOKUP(C16,'[5]Sheet1'!$B$3:$D$25,3,0)</x:f>
        <x:v>269</x:v>
      </x:c>
      <x:c r="J16" s="71">
        <x:f>I16/H16*100</x:f>
        <x:v>116.95652173913042</x:v>
      </x:c>
      <x:c r="K16" s="74">
        <x:f>J16/MAX($J$6:$J$28)*70</x:f>
        <x:v>58.96981726528039</x:v>
      </x:c>
      <x:c r="L16" s="75">
        <x:f>G16+K16</x:f>
        <x:v>76.89699077734015</x:v>
      </x:c>
      <x:c r="M16" s="56"/>
    </x:row>
    <x:row r="17" spans="2:13" ht="20" customHeight="1">
      <x:c r="B17" s="67">
        <x:f>RANK(L17,$L$6:$L$28)</x:f>
        <x:v>12</x:v>
      </x:c>
      <x:c r="C17" s="68" t="s">
        <x:v>33</x:v>
      </x:c>
      <x:c r="D17" s="69">
        <x:v>125166.66666666667</x:v>
      </x:c>
      <x:c r="E17" s="70">
        <x:f>VLOOKUP(C17,'[5]Sheet1'!$B$3:$D$25,2,0)/1000</x:f>
        <x:v>209271.54000000001</x:v>
      </x:c>
      <x:c r="F17" s="71">
        <x:f>E17/D17*100</x:f>
        <x:v>167.19430625832223</x:v>
      </x:c>
      <x:c r="G17" s="72">
        <x:f>F17/MAX($F$6:$F$28)*30</x:f>
        <x:v>30</x:v>
      </x:c>
      <x:c r="H17" s="73">
        <x:v>651</x:v>
      </x:c>
      <x:c r="I17" s="73">
        <x:f>VLOOKUP(C17,'[5]Sheet1'!$B$3:$D$25,3,0)</x:f>
        <x:v>601</x:v>
      </x:c>
      <x:c r="J17" s="71">
        <x:f>I17/H17*100</x:f>
        <x:v>92.319508448540716</x:v>
      </x:c>
      <x:c r="K17" s="74">
        <x:f>J17/MAX($J$6:$J$28)*70</x:f>
        <x:v>46.547763752532333</x:v>
      </x:c>
      <x:c r="L17" s="75">
        <x:f>G17+K17</x:f>
        <x:v>76.547763752532333</x:v>
      </x:c>
      <x:c r="M17" s="56"/>
    </x:row>
    <x:row r="18" spans="2:13" ht="20" customHeight="1">
      <x:c r="B18" s="67">
        <x:f>RANK(L18,$L$6:$L$28)</x:f>
        <x:v>13</x:v>
      </x:c>
      <x:c r="C18" s="68" t="s">
        <x:v>40</x:v>
      </x:c>
      <x:c r="D18" s="69">
        <x:v>81416.666666666672</x:v>
      </x:c>
      <x:c r="E18" s="70">
        <x:f>VLOOKUP(C18,'[5]Sheet1'!$B$3:$D$25,2,0)/1000</x:f>
        <x:v>88523.785999999993</x:v>
      </x:c>
      <x:c r="F18" s="71">
        <x:f>E18/D18*100</x:f>
        <x:v>108.72931750255883</x:v>
      </x:c>
      <x:c r="G18" s="72">
        <x:f>F18/MAX($F$6:$F$28)*30</x:f>
        <x:v>19.509513200987978</x:v>
      </x:c>
      <x:c r="H18" s="73">
        <x:v>390</x:v>
      </x:c>
      <x:c r="I18" s="73">
        <x:f>VLOOKUP(C18,'[5]Sheet1'!$B$3:$D$25,3,0)</x:f>
        <x:v>441</x:v>
      </x:c>
      <x:c r="J18" s="71">
        <x:f>I18/H18*100</x:f>
        <x:v>113.07692307692308</x:v>
      </x:c>
      <x:c r="K18" s="74">
        <x:f>J18/MAX($J$6:$J$28)*70</x:f>
        <x:v>57.013712374581935</x:v>
      </x:c>
      <x:c r="L18" s="75">
        <x:f>G18+K18</x:f>
        <x:v>76.52322557556991</x:v>
      </x:c>
      <x:c r="M18" s="56"/>
    </x:row>
    <x:row r="19" spans="2:13" ht="20" customHeight="1">
      <x:c r="B19" s="67">
        <x:f>RANK(L19,$L$6:$L$28)</x:f>
        <x:v>14</x:v>
      </x:c>
      <x:c r="C19" s="68" t="s">
        <x:v>97</x:v>
      </x:c>
      <x:c r="D19" s="69">
        <x:v>85500</x:v>
      </x:c>
      <x:c r="E19" s="70">
        <x:f>VLOOKUP(C19,'[5]Sheet1'!$B$3:$D$25,2,0)/1000</x:f>
        <x:v>103721.02800000001</x:v>
      </x:c>
      <x:c r="F19" s="71">
        <x:f>E19/D19*100</x:f>
        <x:v>121.31114385964914</x:v>
      </x:c>
      <x:c r="G19" s="72">
        <x:f>F19/MAX($F$6:$F$28)*30</x:f>
        <x:v>21.767094808638696</x:v>
      </x:c>
      <x:c r="H19" s="73">
        <x:v>380</x:v>
      </x:c>
      <x:c r="I19" s="73">
        <x:f>VLOOKUP(C19,'[5]Sheet1'!$B$3:$D$25,3,0)</x:f>
        <x:v>395</x:v>
      </x:c>
      <x:c r="J19" s="71">
        <x:f>I19/H19*100</x:f>
        <x:v>103.94736842105263</x:v>
      </x:c>
      <x:c r="K19" s="74">
        <x:f>J19/MAX($J$6:$J$28)*70</x:f>
        <x:v>52.4105644546148</x:v>
      </x:c>
      <x:c r="L19" s="75">
        <x:f>G19+K19</x:f>
        <x:v>74.177659263253503</x:v>
      </x:c>
      <x:c r="M19" s="56"/>
    </x:row>
    <x:row r="20" spans="2:13" ht="20" customHeight="1">
      <x:c r="B20" s="67">
        <x:f>RANK(L20,$L$6:$L$28)</x:f>
        <x:v>15</x:v>
      </x:c>
      <x:c r="C20" s="68" t="s">
        <x:v>7</x:v>
      </x:c>
      <x:c r="D20" s="69">
        <x:v>62166.666666666664</x:v>
      </x:c>
      <x:c r="E20" s="70">
        <x:f>VLOOKUP(C20,'[5]Sheet1'!$B$3:$D$25,2,0)/1000</x:f>
        <x:v>83820.616999999998</x:v>
      </x:c>
      <x:c r="F20" s="71">
        <x:f>E20/D20*100</x:f>
        <x:v>134.83209168900805</x:v>
      </x:c>
      <x:c r="G20" s="72">
        <x:f>F20/MAX($F$6:$F$28)*30</x:f>
        <x:v>24.19318481109401</x:v>
      </x:c>
      <x:c r="H20" s="73">
        <x:v>258</x:v>
      </x:c>
      <x:c r="I20" s="73">
        <x:f>VLOOKUP(C20,'[5]Sheet1'!$B$3:$D$25,3,0)</x:f>
        <x:v>255</x:v>
      </x:c>
      <x:c r="J20" s="71">
        <x:f>I20/H20*100</x:f>
        <x:v>98.837209302325576</x:v>
      </x:c>
      <x:c r="K20" s="74">
        <x:f>J20/MAX($J$6:$J$28)*70</x:f>
        <x:v>49.834007414897201</x:v>
      </x:c>
      <x:c r="L20" s="75">
        <x:f>G20+K20</x:f>
        <x:v>74.027192225991215</x:v>
      </x:c>
      <x:c r="M20" s="56"/>
    </x:row>
    <x:row r="21" spans="2:13" ht="20" customHeight="1">
      <x:c r="B21" s="67">
        <x:f>RANK(L21,$L$6:$L$28)</x:f>
        <x:v>16</x:v>
      </x:c>
      <x:c r="C21" s="68" t="s">
        <x:v>36</x:v>
      </x:c>
      <x:c r="D21" s="69">
        <x:v>104833.33333333333</x:v>
      </x:c>
      <x:c r="E21" s="70">
        <x:f>VLOOKUP(C21,'[5]Sheet1'!$B$3:$D$25,2,0)/1000</x:f>
        <x:v>103761.50599999999</x:v>
      </x:c>
      <x:c r="F21" s="71">
        <x:f>E21/D21*100</x:f>
        <x:v>98.977589189189189</x:v>
      </x:c>
      <x:c r="G21" s="72">
        <x:f>F21/MAX($F$6:$F$28)*30</x:f>
        <x:v>17.759741597228434</x:v>
      </x:c>
      <x:c r="H21" s="73">
        <x:v>492</x:v>
      </x:c>
      <x:c r="I21" s="73">
        <x:f>VLOOKUP(C21,'[5]Sheet1'!$B$3:$D$25,3,0)</x:f>
        <x:v>512</x:v>
      </x:c>
      <x:c r="J21" s="71">
        <x:f>I21/H21*100</x:f>
        <x:v>104.06504065040652</x:v>
      </x:c>
      <x:c r="K21" s="74">
        <x:f>J21/MAX($J$6:$J$28)*70</x:f>
        <x:v>52.469895133733949</x:v>
      </x:c>
      <x:c r="L21" s="75">
        <x:f>G21+K21</x:f>
        <x:v>70.229636730962383</x:v>
      </x:c>
      <x:c r="M21" s="56"/>
    </x:row>
    <x:row r="22" spans="1:13" s="51" customFormat="1" ht="20" customHeight="1">
      <x:c r="A22" s="2"/>
      <x:c r="B22" s="67">
        <x:f>RANK(L22,$L$6:$L$28)</x:f>
        <x:v>17</x:v>
      </x:c>
      <x:c r="C22" s="68" t="s">
        <x:v>19</x:v>
      </x:c>
      <x:c r="D22" s="69">
        <x:v>99416.666666666672</x:v>
      </x:c>
      <x:c r="E22" s="70">
        <x:f>VLOOKUP(C22,'[5]Sheet1'!$B$3:$D$25,2,0)/1000</x:f>
        <x:v>98623.392000000007</x:v>
      </x:c>
      <x:c r="F22" s="71">
        <x:f>E22/D22*100</x:f>
        <x:v>99.20207074601845</x:v>
      </x:c>
      <x:c r="G22" s="72">
        <x:f>F22/MAX($F$6:$F$28)*30</x:f>
        <x:v>17.800020760171176</x:v>
      </x:c>
      <x:c r="H22" s="73">
        <x:v>420</x:v>
      </x:c>
      <x:c r="I22" s="73">
        <x:f>VLOOKUP(C22,'[5]Sheet1'!$B$3:$D$25,3,0)</x:f>
        <x:v>421</x:v>
      </x:c>
      <x:c r="J22" s="71">
        <x:f>I22/H22*100</x:f>
        <x:v>100.23809523809524</x:v>
      </x:c>
      <x:c r="K22" s="74">
        <x:f>J22/MAX($J$6:$J$28)*70</x:f>
        <x:v>50.540338164251203</x:v>
      </x:c>
      <x:c r="L22" s="75">
        <x:f>G22+K22</x:f>
        <x:v>68.340358924422375</x:v>
      </x:c>
      <x:c r="M22" s="56"/>
    </x:row>
    <x:row r="23" spans="2:13" ht="20" customHeight="1">
      <x:c r="B23" s="67">
        <x:f>RANK(L23,$L$6:$L$28)</x:f>
        <x:v>18</x:v>
      </x:c>
      <x:c r="C23" s="68" t="s">
        <x:v>23</x:v>
      </x:c>
      <x:c r="D23" s="69">
        <x:v>55666.666666666664</x:v>
      </x:c>
      <x:c r="E23" s="70">
        <x:f>VLOOKUP(C23,'[5]Sheet1'!$B$3:$D$25,2,0)/1000</x:f>
        <x:v>57246.900999999998</x:v>
      </x:c>
      <x:c r="F23" s="71">
        <x:f>E23/D23*100</x:f>
        <x:v>102.83874431137725</x:v>
      </x:c>
      <x:c r="G23" s="72">
        <x:f>F23/MAX($F$6:$F$28)*30</x:f>
        <x:v>18.452556180798478</x:v>
      </x:c>
      <x:c r="H23" s="73">
        <x:v>257</x:v>
      </x:c>
      <x:c r="I23" s="73">
        <x:f>VLOOKUP(C23,'[5]Sheet1'!$B$3:$D$25,3,0)</x:f>
        <x:v>233</x:v>
      </x:c>
      <x:c r="J23" s="71">
        <x:f>I23/H23*100</x:f>
        <x:v>90.661478599221795</x:v>
      </x:c>
      <x:c r="K23" s="74">
        <x:f>J23/MAX($J$6:$J$28)*70</x:f>
        <x:v>45.711780296622116</x:v>
      </x:c>
      <x:c r="L23" s="75">
        <x:f>G23+K23</x:f>
        <x:v>64.164336477420591</x:v>
      </x:c>
      <x:c r="M23" s="56"/>
    </x:row>
    <x:row r="24" spans="1:13" s="52" customFormat="1" ht="20" customHeight="1">
      <x:c r="A24" s="2"/>
      <x:c r="B24" s="67">
        <x:f>RANK(L24,$L$6:$L$28)</x:f>
        <x:v>19</x:v>
      </x:c>
      <x:c r="C24" s="68" t="s">
        <x:v>39</x:v>
      </x:c>
      <x:c r="D24" s="69">
        <x:v>64916.666666666664</x:v>
      </x:c>
      <x:c r="E24" s="70">
        <x:f>VLOOKUP(C24,'[5]Sheet1'!$B$3:$D$25,2,0)/1000</x:f>
        <x:v>72406.577000000005</x:v>
      </x:c>
      <x:c r="F24" s="71">
        <x:f>E24/D24*100</x:f>
        <x:v>111.53773093709887</x:v>
      </x:c>
      <x:c r="G24" s="72">
        <x:f>F24/MAX($F$6:$F$28)*30</x:f>
        <x:v>20.013432293220866</x:v>
      </x:c>
      <x:c r="H24" s="73">
        <x:v>285</x:v>
      </x:c>
      <x:c r="I24" s="73">
        <x:f>VLOOKUP(C24,'[5]Sheet1'!$B$3:$D$25,3,0)</x:f>
        <x:v>237</x:v>
      </x:c>
      <x:c r="J24" s="71">
        <x:f>I24/H24*100</x:f>
        <x:v>83.15789473684211</x:v>
      </x:c>
      <x:c r="K24" s="74">
        <x:f>J24/MAX($J$6:$J$28)*70</x:f>
        <x:v>41.928451563691837</x:v>
      </x:c>
      <x:c r="L24" s="75">
        <x:f>G24+K24</x:f>
        <x:v>61.941883856912703</x:v>
      </x:c>
      <x:c r="M24" s="56"/>
    </x:row>
    <x:row r="25" spans="2:13" ht="20" customHeight="1">
      <x:c r="B25" s="67">
        <x:f>RANK(L25,$L$6:$L$28)</x:f>
        <x:v>20</x:v>
      </x:c>
      <x:c r="C25" s="68" t="s">
        <x:v>32</x:v>
      </x:c>
      <x:c r="D25" s="69">
        <x:v>72833.333333333328</x:v>
      </x:c>
      <x:c r="E25" s="70">
        <x:f>VLOOKUP(C25,'[5]Sheet1'!$B$3:$D$25,2,0)/1000</x:f>
        <x:v>104950.965</x:v>
      </x:c>
      <x:c r="F25" s="71">
        <x:f>E25/D25*100</x:f>
        <x:v>144.0974347826087</x:v>
      </x:c>
      <x:c r="G25" s="72">
        <x:f>F25/MAX($F$6:$F$28)*30</x:f>
        <x:v>25.855683367585275</x:v>
      </x:c>
      <x:c r="H25" s="73">
        <x:v>344</x:v>
      </x:c>
      <x:c r="I25" s="73">
        <x:f>VLOOKUP(C25,'[5]Sheet1'!$B$3:$D$25,3,0)</x:f>
        <x:v>232</x:v>
      </x:c>
      <x:c r="J25" s="71">
        <x:f>I25/H25*100</x:f>
        <x:v>67.441860465116278</x:v>
      </x:c>
      <x:c r="K25" s="74">
        <x:f>J25/MAX($J$6:$J$28)*70</x:f>
        <x:v>34.004381530165148</x:v>
      </x:c>
      <x:c r="L25" s="75">
        <x:f>G25+K25</x:f>
        <x:v>59.860064897750419</x:v>
      </x:c>
      <x:c r="M25" s="56"/>
    </x:row>
    <x:row r="26" spans="2:13" ht="20" customHeight="1">
      <x:c r="B26" s="67">
        <x:f>RANK(L26,$L$6:$L$28)</x:f>
        <x:v>21</x:v>
      </x:c>
      <x:c r="C26" s="68" t="s">
        <x:v>29</x:v>
      </x:c>
      <x:c r="D26" s="69">
        <x:v>60416.666666666664</x:v>
      </x:c>
      <x:c r="E26" s="70">
        <x:f>VLOOKUP(C26,'[5]Sheet1'!$B$3:$D$25,2,0)/1000</x:f>
        <x:v>58510.101000000002</x:v>
      </x:c>
      <x:c r="F26" s="71">
        <x:f>E26/D26*100</x:f>
        <x:v>96.844305103448278</x:v>
      </x:c>
      <x:c r="G26" s="72">
        <x:f>F26/MAX($F$6:$F$28)*30</x:f>
        <x:v>17.376962278934265</x:v>
      </x:c>
      <x:c r="H26" s="73">
        <x:v>270</x:v>
      </x:c>
      <x:c r="I26" s="73">
        <x:f>VLOOKUP(C26,'[5]Sheet1'!$B$3:$D$25,3,0)</x:f>
        <x:v>219</x:v>
      </x:c>
      <x:c r="J26" s="71">
        <x:f>I26/H26*100</x:f>
        <x:v>81.111111111111114</x:v>
      </x:c>
      <x:c r="K26" s="74">
        <x:f>J26/MAX($J$6:$J$28)*70</x:f>
        <x:v>40.896457326892111</x:v>
      </x:c>
      <x:c r="L26" s="75">
        <x:f>G26+K26</x:f>
        <x:v>58.273419605826376</x:v>
      </x:c>
      <x:c r="M26" s="56"/>
    </x:row>
    <x:row r="27" spans="2:13" ht="20" customHeight="1">
      <x:c r="B27" s="67">
        <x:f>RANK(L27,$L$6:$L$28)</x:f>
        <x:v>22</x:v>
      </x:c>
      <x:c r="C27" s="68" t="s">
        <x:v>42</x:v>
      </x:c>
      <x:c r="D27" s="69">
        <x:v>20833.333333333332</x:v>
      </x:c>
      <x:c r="E27" s="70">
        <x:f>VLOOKUP(C27,'[5]Sheet1'!$B$3:$D$25,2,0)/1000</x:f>
        <x:v>18787.401000000002</x:v>
      </x:c>
      <x:c r="F27" s="71">
        <x:f>E27/D27*100</x:f>
        <x:v>90.17952480000001</x:v>
      </x:c>
      <x:c r="G27" s="72">
        <x:f>F27/MAX($F$6:$F$28)*30</x:f>
        <x:v>16.181087768742948</x:v>
      </x:c>
      <x:c r="H27" s="73">
        <x:v>83</x:v>
      </x:c>
      <x:c r="I27" s="73">
        <x:f>VLOOKUP(C27,'[5]Sheet1'!$B$3:$D$25,3,0)</x:f>
        <x:v>69</x:v>
      </x:c>
      <x:c r="J27" s="71">
        <x:f>I27/H27*100</x:f>
        <x:v>83.132530120481931</x:v>
      </x:c>
      <x:c r="K27" s="74">
        <x:f>J27/MAX($J$6:$J$28)*70</x:f>
        <x:v>41.915662650602414</x:v>
      </x:c>
      <x:c r="L27" s="75">
        <x:f>G27+K27</x:f>
        <x:v>58.096750419345362</x:v>
      </x:c>
      <x:c r="M27" s="56"/>
    </x:row>
    <x:row r="28" spans="2:13" ht="20" customHeight="1">
      <x:c r="B28" s="67">
        <x:f>RANK(L28,$L$6:$L$28)</x:f>
        <x:v>23</x:v>
      </x:c>
      <x:c r="C28" s="68" t="s">
        <x:v>34</x:v>
      </x:c>
      <x:c r="D28" s="69">
        <x:v>62083.333333333336</x:v>
      </x:c>
      <x:c r="E28" s="70">
        <x:f>VLOOKUP(C28,'[5]Sheet1'!$B$3:$D$25,2,0)/1000</x:f>
        <x:v>50900.142</x:v>
      </x:c>
      <x:c r="F28" s="71">
        <x:f>E28/D28*100</x:f>
        <x:v>81.98680590604026</x:v>
      </x:c>
      <x:c r="G28" s="72">
        <x:f>F28/MAX($F$6:$F$28)*30</x:f>
        <x:v>14.711052261438951</x:v>
      </x:c>
      <x:c r="H28" s="73">
        <x:v>273</x:v>
      </x:c>
      <x:c r="I28" s="73">
        <x:f>VLOOKUP(C28,'[5]Sheet1'!$B$3:$D$25,3,0)</x:f>
        <x:v>211</x:v>
      </x:c>
      <x:c r="J28" s="71">
        <x:f>I28/H28*100</x:f>
        <x:v>77.289377289377299</x:v>
      </x:c>
      <x:c r="K28" s="74">
        <x:f>J28/MAX($J$6:$J$28)*70</x:f>
        <x:v>38.969528056484585</x:v>
      </x:c>
      <x:c r="L28" s="75">
        <x:f>G28+K28</x:f>
        <x:v>53.680580317923535</x:v>
      </x:c>
      <x:c r="M28" s="56"/>
    </x:row>
    <x:row r="29" spans="2:13" ht="20" customHeight="1">
      <x:c r="B29" s="192" t="s">
        <x:v>49</x:v>
      </x:c>
      <x:c r="C29" s="192"/>
      <x:c r="D29" s="76">
        <x:f>SUM(D6:D28)</x:f>
        <x:v>1791666.6666666667</x:v>
      </x:c>
      <x:c r="E29" s="76">
        <x:f>SUM(E6:E28)</x:f>
        <x:v>2163003.3610000005</x:v>
      </x:c>
      <x:c r="F29" s="77">
        <x:f>E29/D29*100</x:f>
        <x:v>120.72576898604655</x:v>
      </x:c>
      <x:c r="G29" s="77"/>
      <x:c r="H29" s="78">
        <x:f>SUM(H6:H28)</x:f>
        <x:v>8229</x:v>
      </x:c>
      <x:c r="I29" s="78">
        <x:f>SUM(I6:I28)</x:f>
        <x:v>8909</x:v>
      </x:c>
      <x:c r="J29" s="71">
        <x:f>I29/H29*100</x:f>
        <x:v>108.26345850042533</x:v>
      </x:c>
      <x:c r="K29" s="79" t="s">
        <x:v>52</x:v>
      </x:c>
      <x:c r="L29" s="79" t="s">
        <x:v>52</x:v>
      </x:c>
      <x:c r="M29" s="56"/>
    </x:row>
    <x:row r="30" spans="7:7">
      <x:c r="G30" s="1"/>
    </x:row>
    <x:row r="35" spans="4:13">
      <x:c r="D35" s="57"/>
      <x:c r="E35" s="57"/>
      <x:c r="F35" s="57"/>
      <x:c r="G35" s="57"/>
      <x:c r="H35" s="57"/>
      <x:c r="I35" s="57"/>
      <x:c r="J35" s="57"/>
      <x:c r="K35" s="57"/>
      <x:c r="L35" s="58"/>
      <x:c r="M35" s="58"/>
    </x:row>
    <x:row r="36" spans="4:13">
      <x:c r="D36" s="57"/>
      <x:c r="E36" s="57"/>
      <x:c r="F36" s="57"/>
      <x:c r="G36" s="57"/>
      <x:c r="H36" s="57"/>
      <x:c r="I36" s="57"/>
      <x:c r="J36" s="57"/>
      <x:c r="K36" s="57"/>
      <x:c r="L36" s="58"/>
      <x:c r="M36" s="58"/>
    </x:row>
    <x:row r="37" spans="4:13">
      <x:c r="D37" s="57"/>
      <x:c r="E37" s="57"/>
      <x:c r="F37" s="57"/>
      <x:c r="G37" s="57"/>
      <x:c r="H37" s="57"/>
      <x:c r="I37" s="57"/>
      <x:c r="J37" s="57"/>
      <x:c r="K37" s="57"/>
      <x:c r="L37" s="58"/>
      <x:c r="M37" s="58"/>
    </x:row>
    <x:row r="38" spans="4:13">
      <x:c r="D38" s="57"/>
      <x:c r="E38" s="57"/>
      <x:c r="F38" s="57"/>
      <x:c r="G38" s="57"/>
      <x:c r="H38" s="57"/>
      <x:c r="I38" s="57"/>
      <x:c r="J38" s="57"/>
      <x:c r="K38" s="57"/>
      <x:c r="L38" s="58"/>
      <x:c r="M38" s="58"/>
    </x:row>
    <x:row r="39" spans="4:13">
      <x:c r="D39" s="57"/>
      <x:c r="E39" s="57"/>
      <x:c r="F39" s="57"/>
      <x:c r="G39" s="57"/>
      <x:c r="H39" s="57"/>
      <x:c r="I39" s="57"/>
      <x:c r="J39" s="57"/>
      <x:c r="K39" s="57"/>
      <x:c r="L39" s="58"/>
      <x:c r="M39" s="58"/>
    </x:row>
    <x:row r="40" spans="4:13">
      <x:c r="D40" s="57"/>
      <x:c r="E40" s="57"/>
      <x:c r="F40" s="57"/>
      <x:c r="G40" s="57"/>
      <x:c r="H40" s="57"/>
      <x:c r="I40" s="57"/>
      <x:c r="J40" s="57"/>
      <x:c r="K40" s="57"/>
      <x:c r="L40" s="58"/>
      <x:c r="M40" s="58"/>
    </x:row>
    <x:row r="41" spans="4:13">
      <x:c r="D41" s="57"/>
      <x:c r="E41" s="57"/>
      <x:c r="F41" s="57"/>
      <x:c r="G41" s="57"/>
      <x:c r="H41" s="57"/>
      <x:c r="I41" s="57"/>
      <x:c r="J41" s="57"/>
      <x:c r="K41" s="57"/>
      <x:c r="L41" s="58"/>
      <x:c r="M41" s="58"/>
    </x:row>
    <x:row r="42" spans="4:13">
      <x:c r="D42" s="57"/>
      <x:c r="E42" s="57"/>
      <x:c r="F42" s="57"/>
      <x:c r="G42" s="57"/>
      <x:c r="H42" s="57"/>
      <x:c r="I42" s="57"/>
      <x:c r="J42" s="57"/>
      <x:c r="K42" s="57"/>
      <x:c r="L42" s="58"/>
      <x:c r="M42" s="58"/>
    </x:row>
    <x:row r="43" spans="4:13">
      <x:c r="D43" s="57"/>
      <x:c r="E43" s="57"/>
      <x:c r="F43" s="57"/>
      <x:c r="G43" s="57"/>
      <x:c r="H43" s="57"/>
      <x:c r="I43" s="57"/>
      <x:c r="J43" s="57"/>
      <x:c r="K43" s="57"/>
      <x:c r="L43" s="58"/>
      <x:c r="M43" s="58"/>
    </x:row>
    <x:row r="44" spans="4:13">
      <x:c r="D44" s="57"/>
      <x:c r="E44" s="57"/>
      <x:c r="F44" s="57"/>
      <x:c r="G44" s="57"/>
      <x:c r="H44" s="57"/>
      <x:c r="I44" s="57"/>
      <x:c r="J44" s="57"/>
      <x:c r="K44" s="57"/>
      <x:c r="L44" s="58"/>
      <x:c r="M44" s="58"/>
    </x:row>
    <x:row r="45" spans="4:13">
      <x:c r="D45" s="57"/>
      <x:c r="E45" s="57"/>
      <x:c r="F45" s="57"/>
      <x:c r="G45" s="57"/>
      <x:c r="H45" s="57"/>
      <x:c r="I45" s="57"/>
      <x:c r="J45" s="57"/>
      <x:c r="K45" s="57"/>
      <x:c r="L45" s="58"/>
      <x:c r="M45" s="58"/>
    </x:row>
    <x:row r="46" spans="4:13">
      <x:c r="D46" s="57"/>
      <x:c r="E46" s="57"/>
      <x:c r="F46" s="57"/>
      <x:c r="G46" s="57"/>
      <x:c r="H46" s="57"/>
      <x:c r="I46" s="57"/>
      <x:c r="J46" s="57"/>
      <x:c r="K46" s="57"/>
      <x:c r="L46" s="58"/>
      <x:c r="M46" s="58"/>
    </x:row>
    <x:row r="47" spans="4:13">
      <x:c r="D47" s="57"/>
      <x:c r="E47" s="57"/>
      <x:c r="F47" s="57"/>
      <x:c r="G47" s="57"/>
      <x:c r="H47" s="57"/>
      <x:c r="I47" s="57"/>
      <x:c r="J47" s="57"/>
      <x:c r="K47" s="57"/>
      <x:c r="L47" s="58"/>
      <x:c r="M47" s="58"/>
    </x:row>
    <x:row r="48" spans="4:13">
      <x:c r="D48" s="57"/>
      <x:c r="E48" s="57"/>
      <x:c r="F48" s="57"/>
      <x:c r="G48" s="57"/>
      <x:c r="H48" s="57"/>
      <x:c r="I48" s="57"/>
      <x:c r="J48" s="57"/>
      <x:c r="K48" s="57"/>
      <x:c r="L48" s="58"/>
      <x:c r="M48" s="58"/>
    </x:row>
    <x:row r="49" spans="4:13">
      <x:c r="D49" s="57"/>
      <x:c r="E49" s="57"/>
      <x:c r="F49" s="57"/>
      <x:c r="G49" s="57"/>
      <x:c r="H49" s="57"/>
      <x:c r="I49" s="57"/>
      <x:c r="J49" s="57"/>
      <x:c r="K49" s="57"/>
      <x:c r="L49" s="58"/>
      <x:c r="M49" s="58"/>
    </x:row>
    <x:row r="50" spans="4:13">
      <x:c r="D50" s="57"/>
      <x:c r="E50" s="57"/>
      <x:c r="F50" s="57"/>
      <x:c r="G50" s="57"/>
      <x:c r="H50" s="57"/>
      <x:c r="I50" s="57"/>
      <x:c r="J50" s="57"/>
      <x:c r="K50" s="57"/>
      <x:c r="L50" s="58"/>
      <x:c r="M50" s="58"/>
    </x:row>
    <x:row r="51" spans="4:13">
      <x:c r="D51" s="57"/>
      <x:c r="E51" s="57"/>
      <x:c r="F51" s="57"/>
      <x:c r="G51" s="57"/>
      <x:c r="H51" s="57"/>
      <x:c r="I51" s="57"/>
      <x:c r="J51" s="57"/>
      <x:c r="K51" s="57"/>
      <x:c r="L51" s="58"/>
      <x:c r="M51" s="58"/>
    </x:row>
    <x:row r="52" spans="4:13">
      <x:c r="D52" s="57"/>
      <x:c r="E52" s="57"/>
      <x:c r="F52" s="57"/>
      <x:c r="G52" s="57"/>
      <x:c r="H52" s="57"/>
      <x:c r="I52" s="57"/>
      <x:c r="J52" s="57"/>
      <x:c r="K52" s="57"/>
      <x:c r="L52" s="58"/>
      <x:c r="M52" s="58"/>
    </x:row>
    <x:row r="53" spans="4:13">
      <x:c r="D53" s="57"/>
      <x:c r="E53" s="57"/>
      <x:c r="F53" s="57"/>
      <x:c r="G53" s="57"/>
      <x:c r="H53" s="57"/>
      <x:c r="I53" s="57"/>
      <x:c r="J53" s="57"/>
      <x:c r="K53" s="57"/>
      <x:c r="L53" s="58"/>
      <x:c r="M53" s="58"/>
    </x:row>
    <x:row r="54" spans="4:13">
      <x:c r="D54" s="57"/>
      <x:c r="E54" s="57"/>
      <x:c r="F54" s="57"/>
      <x:c r="G54" s="57"/>
      <x:c r="H54" s="57"/>
      <x:c r="I54" s="57"/>
      <x:c r="J54" s="57"/>
      <x:c r="K54" s="57"/>
      <x:c r="L54" s="58"/>
      <x:c r="M54" s="58"/>
    </x:row>
    <x:row r="55" spans="4:13">
      <x:c r="D55" s="57"/>
      <x:c r="E55" s="57"/>
      <x:c r="F55" s="57"/>
      <x:c r="G55" s="57"/>
      <x:c r="H55" s="57"/>
      <x:c r="I55" s="57"/>
      <x:c r="J55" s="57"/>
      <x:c r="K55" s="57"/>
      <x:c r="L55" s="58"/>
      <x:c r="M55" s="58"/>
    </x:row>
    <x:row r="56" spans="4:13">
      <x:c r="D56" s="57"/>
      <x:c r="E56" s="57"/>
      <x:c r="F56" s="57"/>
      <x:c r="G56" s="57"/>
      <x:c r="H56" s="57"/>
      <x:c r="I56" s="57"/>
      <x:c r="J56" s="57"/>
      <x:c r="K56" s="57"/>
      <x:c r="L56" s="58"/>
      <x:c r="M56" s="58"/>
    </x:row>
    <x:row r="57" spans="4:13">
      <x:c r="D57" s="57"/>
      <x:c r="E57" s="57"/>
      <x:c r="F57" s="57"/>
      <x:c r="G57" s="57"/>
      <x:c r="H57" s="57"/>
      <x:c r="I57" s="57"/>
      <x:c r="J57" s="57"/>
      <x:c r="K57" s="57"/>
      <x:c r="L57" s="58"/>
      <x:c r="M57" s="58"/>
    </x:row>
    <x:row r="58" spans="4:4">
      <x:c r="D58" s="57"/>
    </x:row>
  </x:sheetData>
  <x:mergeCells count="7">
    <x:mergeCell ref="B29:C29"/>
    <x:mergeCell ref="B1:L1"/>
    <x:mergeCell ref="B4:B5"/>
    <x:mergeCell ref="C4:C5"/>
    <x:mergeCell ref="D4:G4"/>
    <x:mergeCell ref="H4:K4"/>
    <x:mergeCell ref="L4:L5"/>
  </x:mergeCells>
  <x:conditionalFormatting sqref="C6:C28">
    <x:cfRule type="cellIs" dxfId="0" priority="1" operator="lessThanOrEqual">
      <x:formula>0.15</x:formula>
    </x:cfRule>
  </x:conditionalFormatting>
  <x:printOptions horizontalCentered="1" verticalCentered="0" headings="0" gridLines="0" gridLinesSet="1"/>
  <x:pageMargins left="0.19666667282581329" right="0.11777777969837189" top="0.59041666984558105" bottom="0.39347222447395325" header="0.19666667282581329" footer="0.19666667282581329"/>
  <x:pageSetup paperSize="9" scale="47" firstPageNumber="1" fitToWidth="1" fitToHeight="1" orientation="landscape" usePrinterDefaults="1" blackAndWhite="0" draft="0" useFirstPageNumber="0" horizontalDpi="600" verticalDpi="600" copies="1"/>
  <x:rowBreaks count="1" manualBreakCount="1">
    <x:brk id="2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5" baseType="lpstr">
      <vt:lpstr>통상</vt:lpstr>
      <vt:lpstr>EMS</vt:lpstr>
      <vt:lpstr>소포</vt:lpstr>
      <vt:lpstr>예금</vt:lpstr>
      <vt:lpstr>보험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석관숙</dc:creator>
  <cp:lastModifiedBy>User_3</cp:lastModifiedBy>
  <cp:revision>88</cp:revision>
  <cp:lastPrinted>2017-09-06T05:38:03.588</cp:lastPrinted>
  <dcterms:created xsi:type="dcterms:W3CDTF">2017-07-28T01:07:13.000</dcterms:created>
  <dcterms:modified xsi:type="dcterms:W3CDTF">2017-10-16T00:53:21.895</dcterms:modified>
</cp:coreProperties>
</file>