
<file path=[Content_Types].xml><?xml version="1.0" encoding="utf-8"?>
<Types xmlns="http://schemas.openxmlformats.org/package/2006/content-types">
  <Default Extension="rels" ContentType="application/vnd.openxmlformats-package.relationships+xml"/>
  <Default Extension="xlsx" ContentType="application/vnd.openxmlformats-officedocument.spreadsheetml.sheet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27915" windowHeight="12210"/>
  </x:bookViews>
  <x:sheets>
    <x:sheet name="통상" sheetId="1" r:id="rId4"/>
    <x:sheet name="EMS" sheetId="2" r:id="rId5"/>
    <x:sheet name="소포" sheetId="3" r:id="rId6"/>
    <x:sheet name="예금" sheetId="4" r:id="rId7"/>
    <x:sheet name="보험" sheetId="5" r:id="rId8"/>
  </x:sheets>
  <x:externalReferences>
    <x:externalReference r:id="rId9"/>
    <x:externalReference r:id="rId10"/>
    <x:externalReference r:id="rId11"/>
  </x:externalReferences>
  <x:definedNames>
    <x:definedName name="_xlnm._FilterDatabase" hidden="1">#REF!</x:definedName>
    <x:definedName name="당일실적">#REF!</x:definedName>
    <x:definedName name="순위">#REF!</x:definedName>
    <x:definedName name="전일실적">#REF!</x:definedName>
    <x:definedName name="증감">#REF!</x:definedName>
    <x:definedName name="_xlnm._FilterDatabase" hidden="1">#REF!</x:definedName>
    <x:definedName name="_xlnm._FilterDatabase" localSheetId="3" hidden="1">'[1]예금'!$B$4:$F$4</x:definedName>
    <x:definedName name="_xlnm._FilterDatabase" localSheetId="4" hidden="1">보험!$C$5:$L$25</x:definedName>
    <x:definedName name="_xlnm._FilterDatabase" localSheetId="1" hidden="1">EMS!$A$4:$E$4</x:definedName>
    <x:definedName name="_xlnm.Print_Area">#REF!</x:definedName>
    <x:definedName name="_xlnm.Print_Area" localSheetId="1">'[3]EMS'!$A$1:$E$29</x:definedName>
    <x:definedName name="_xlnm.Print_Area" localSheetId="4">'[2]보험'!$A$1:$L$28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<x:sst xmlns:r="http://schemas.openxmlformats.org/officeDocument/2006/relationships" xmlns:c="http://schemas.openxmlformats.org/drawingml/2006/chart" xmlns:x="http://schemas.openxmlformats.org/spreadsheetml/2006/main" count="246" uniqueCount="108">
  <x:si>
    <x:t>※ 2016년 물품지원실 창구등기 실적 이관(서울양천 -&gt; 동서울집)</x:t>
  </x:si>
  <x:si>
    <x:t>※ 근무일수 : 2017년 8월 (22일), 2016년 8월(22일)</x:t>
  </x:si>
  <x:si>
    <x:t>서대문</x:t>
  </x:si>
  <x:si>
    <x:t>여의도</x:t>
  </x:si>
  <x:si>
    <x:t>동대문</x:t>
  </x:si>
  <x:si>
    <x:t>증감률</x:t>
  </x:si>
  <x:si>
    <x:t>순위</x:t>
  </x:si>
  <x:si>
    <x:t>광화문</x:t>
  </x:si>
  <x:si>
    <x:t>일평균</x:t>
  </x:si>
  <x:si>
    <x:t>(단위 : 통, %)</x:t>
  </x:si>
  <x:si>
    <x:t>창구등기소포 물량</x:t>
  </x:si>
  <x:si>
    <x:t>계약택배 매출액</x:t>
  </x:si>
  <x:si>
    <x:t>서울노원</x:t>
  </x:si>
  <x:si>
    <x:t>서울강동</x:t>
  </x:si>
  <x:si>
    <x:t>서울송파</x:t>
  </x:si>
  <x:si>
    <x:t>2017년도 8월 소포사업 총괄국 부분별 우수국 현황</x:t>
  </x:si>
  <x:si>
    <x:t>서울구로와 통합 관리</x:t>
  </x:si>
  <x:si>
    <x:t>개별(반품) 픽업 물량</x:t>
  </x:si>
  <x:si>
    <x:t>(단위 : 천원, %)</x:t>
  </x:si>
  <x:si>
    <x:t>2017. 8월 국제우편매출액 우수관서 선정 내역</x:t>
  </x:si>
  <x:si>
    <x:t>(단위: 백만원, %)</x:t>
  </x:si>
  <x:si>
    <x:t>서울금천</x:t>
  </x:si>
  <x:si>
    <x:t>서울성북</x:t>
  </x:si>
  <x:si>
    <x:t>서울광진</x:t>
  </x:si>
  <x:si>
    <x:t>서울강남</x:t>
  </x:si>
  <x:si>
    <x:t>서울관악</x:t>
  </x:si>
  <x:si>
    <x:t>서울서초</x:t>
  </x:si>
  <x:si>
    <x:t>서울용산</x:t>
  </x:si>
  <x:si>
    <x:t>서울동작</x:t>
  </x:si>
  <x:si>
    <x:t>서울은평</x:t>
  </x:si>
  <x:si>
    <x:t>서울양천</x:t>
  </x:si>
  <x:si>
    <x:t>구    분</x:t>
  </x:si>
  <x:si>
    <x:t>서울강서</x:t>
  </x:si>
  <x:si>
    <x:t>서울구로</x:t>
  </x:si>
  <x:si>
    <x:t>서울도봉</x:t>
  </x:si>
  <x:si>
    <x:t>합    계</x:t>
  </x:si>
  <x:si>
    <x:t>무집배국</x:t>
  </x:si>
  <x:si>
    <x:t>2017.7월</x:t>
  </x:si>
  <x:si>
    <x:t>2017.8월</x:t>
  </x:si>
  <x:si>
    <x:t>2016.8월</x:t>
  </x:si>
  <x:si>
    <x:t>서울중앙</x:t>
  </x:si>
  <x:si>
    <x:t>서울마포</x:t>
  </x:si>
  <x:si>
    <x:t>서울중랑</x:t>
  </x:si>
  <x:si>
    <x:t>2017. 8월 보험사업 우수관서 선정 내역</x:t>
  </x:si>
  <x:si>
    <x:t>2017. 8월 예금사업 우수관서 선정 내역</x:t>
  </x:si>
  <x:si>
    <x:t>7월 보장성보험
(C)</x:t>
  </x:si>
  <x:si>
    <x:t>8월 환산초회보험료(50%)</x:t>
  </x:si>
  <x:si>
    <x:t>8월 보장성보험
(D)</x:t>
  </x:si>
  <x:si>
    <x:t>환산점수
합계
(B)+(F)</x:t>
  </x:si>
  <x:si>
    <x:t>환산점수
(F)=E*50%</x:t>
  </x:si>
  <x:si>
    <x:t>환산점수
(B)=A*50%</x:t>
  </x:si>
  <x:si>
    <x:t>접수물량</x:t>
  </x:si>
  <x:si>
    <x:t>서울마포우체국</x:t>
  </x:si>
  <x:si>
    <x:t>동대문우체국</x:t>
  </x:si>
  <x:si>
    <x:t>서울중랑우체국</x:t>
  </x:si>
  <x:si>
    <x:t>서대문우체국</x:t>
  </x:si>
  <x:si>
    <x:t>서울도봉우체국</x:t>
  </x:si>
  <x:si>
    <x:t>서울구로우체국</x:t>
  </x:si>
  <x:si>
    <x:t>광화문우체국</x:t>
  </x:si>
  <x:si>
    <x:t>서울강남우체국</x:t>
  </x:si>
  <x:si>
    <x:t>서울강동우체국</x:t>
  </x:si>
  <x:si>
    <x:t>서울서초우체국</x:t>
  </x:si>
  <x:si>
    <x:t>서울송파우체국</x:t>
  </x:si>
  <x:si>
    <x:t>서울성북우체국</x:t>
  </x:si>
  <x:si>
    <x:t>서울노원우체국</x:t>
  </x:si>
  <x:si>
    <x:t>서울금천우체국</x:t>
  </x:si>
  <x:si>
    <x:t>여의도우체국</x:t>
  </x:si>
  <x:si>
    <x:t>서울양천우체국</x:t>
  </x:si>
  <x:si>
    <x:t>서울은평우체국</x:t>
  </x:si>
  <x:si>
    <x:t>서울중앙우체국</x:t>
  </x:si>
  <x:si>
    <x:t>서 대 문</x:t>
  </x:si>
  <x:si>
    <x:t>동 대 문</x:t>
  </x:si>
  <x:si>
    <x:t>총괄국명</x:t>
  </x:si>
  <x:si>
    <x:t>생활정보우편</x:t>
  </x:si>
  <x:si>
    <x:t>달성률
(A)</x:t>
  </x:si>
  <x:si>
    <x:t>광 화 문</x:t>
  </x:si>
  <x:si>
    <x:t>여 의 도</x:t>
  </x:si>
  <x:si>
    <x:t>준등기우편</x:t>
  </x:si>
  <x:si>
    <x:t>총 성장률</x:t>
  </x:si>
  <x:si>
    <x:t>서울동작우체국</x:t>
  </x:si>
  <x:si>
    <x:t>서울강서우체국</x:t>
  </x:si>
  <x:si>
    <x:t>서울관악우체국</x:t>
  </x:si>
  <x:si>
    <x:t>서울광진우체국</x:t>
  </x:si>
  <x:si>
    <x:t>서울용산우체국</x:t>
  </x:si>
  <x:si>
    <x:t>합계</x:t>
  </x:si>
  <x:si>
    <x:t>성장률</x:t>
  </x:si>
  <x:si>
    <x:t>성   장   률(%)</x:t>
  </x:si>
  <x:si>
    <x:t>순위
(달성률)</x:t>
  </x:si>
  <x:si>
    <x:t>국제우편 매출액</x:t>
  </x:si>
  <x:si>
    <x:t>국제우편물류센터</x:t>
  </x:si>
  <x:si>
    <x:t>(단위:천원,%)</x:t>
  </x:si>
  <x:si>
    <x:t>요구불(60%)</x:t>
  </x:si>
  <x:si>
    <x:t>수신고(20%)</x:t>
  </x:si>
  <x:si>
    <x:t>체크카드(20%)</x:t>
  </x:si>
  <x:si>
    <x:t>(단위 : 통, 원)</x:t>
  </x:si>
  <x:si>
    <x:t>국명</x:t>
  </x:si>
  <x:si>
    <x:t>점 수</x:t>
  </x:si>
  <x:si>
    <x:t>매출액</x:t>
  </x:si>
  <x:si>
    <x:t>우체국</x:t>
  </x:si>
  <x:si>
    <x:t>순 위</x:t>
  </x:si>
  <x:si>
    <x:t>-</x:t>
  </x:si>
  <x:si>
    <x:t>구분</x:t>
  </x:si>
  <x:si>
    <x:t>계</x:t>
  </x:si>
  <x:si>
    <x:t>실적</x:t>
  </x:si>
  <x:si>
    <x:t>월목표</x:t>
  </x:si>
  <x:si>
    <x:t>2017. 8월 통상분야 우수관서 선정내역</x:t>
  </x:si>
  <x:si>
    <x:t xml:space="preserve"> 전월대비 보장성보험 성장률(50%)</x:t>
  </x:si>
  <x:si>
    <x:t>실적성장률
(E)=D/D*100
-100)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</x:si>
</x:sst>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8">
    <x:numFmt numFmtId="164" formatCode="_-* #,##0.0_-;\-* #,##0.0_-;_-* &quot;-&quot;_-;_-@_-"/>
    <x:numFmt numFmtId="165" formatCode="#,##0.0;[Red]\△#,##0.0"/>
    <x:numFmt numFmtId="166" formatCode="0.0_ "/>
    <x:numFmt numFmtId="167" formatCode="0_ "/>
    <x:numFmt numFmtId="168" formatCode="#,##0.0_ "/>
    <x:numFmt numFmtId="169" formatCode="#,##0_ "/>
    <x:numFmt numFmtId="170" formatCode="#,###,"/>
    <x:numFmt numFmtId="171" formatCode="#,###,,"/>
  </x:numFmts>
  <x:fonts count="2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  <x:b val="1"/>
        </x:font>
      </mc:Fallback>
    </mc:AlternateConte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바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바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x:u/>
          <hs:underlineShape val="solid"/>
          <hs:underlineType val="1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</x:font>
      </mc:Fallback>
    </mc:AlternateContent>
  </x:fonts>
  <x:fills count="21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d8ffd8"/>
        <x:bgColor indexed="64"/>
      </x:patternFill>
    </x:fill>
    <x:fill>
      <x:patternFill patternType="solid">
        <x:fgColor rgb="ff92d050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ffc000"/>
        <x:bgColor indexed="64"/>
      </x:patternFill>
    </x:fill>
    <x:fill>
      <x:patternFill patternType="solid">
        <x:fgColor rgb="ff003366"/>
        <x:bgColor indexed="64"/>
      </x:patternFill>
    </x:fill>
  </x:fills>
  <x:borders count="67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thin">
        <x:color rgb="ff000000"/>
      </x:left>
      <x:right style="double">
        <x:color rgb="ff000000"/>
      </x:right>
      <x:top style="double">
        <x:color rgb="ff000000"/>
      </x:top>
      <x:bottom style="thin">
        <x:color rgb="ff000000"/>
      </x:bottom>
    </x:border>
    <x:border>
      <x:left style="double">
        <x:color rgb="ff000000"/>
      </x:left>
      <x:right style="thin">
        <x:color rgb="ff000000"/>
      </x:right>
      <x:top style="double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double">
        <x:color rgb="ff000000"/>
      </x:top>
      <x:bottom style="thin">
        <x:color rgb="ff000000"/>
      </x:bottom>
    </x:border>
    <x:border>
      <x:left style="thin">
        <x:color rgb="ff000000"/>
      </x:left>
      <x:right style="double">
        <x:color rgb="ff000000"/>
      </x:right>
      <x:top style="thin">
        <x:color rgb="ff000000"/>
      </x:top>
      <x:bottom style="thin">
        <x:color rgb="ff000000"/>
      </x:bottom>
    </x:border>
    <x:border>
      <x:left style="doubl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indexed="64"/>
      </x:left>
      <x:right style="thin">
        <x:color rgb="ff000000"/>
      </x:right>
      <x:top style="double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indexed="64"/>
      </x:right>
      <x:top style="double">
        <x:color rgb="ff000000"/>
      </x:top>
      <x:bottom style="thin">
        <x:color rgb="ff000000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indexed="64"/>
      </x:right>
      <x:top style="thin">
        <x:color rgb="ff000000"/>
      </x:top>
      <x:bottom style="thin">
        <x:color rgb="ff000000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 style="medium">
        <x:color indexed="64"/>
      </x:bottom>
    </x:border>
    <x:border>
      <x:left style="thin">
        <x:color rgb="ff000000"/>
      </x:left>
      <x:right style="double">
        <x:color rgb="ff000000"/>
      </x:right>
      <x:top style="thin">
        <x:color rgb="ff000000"/>
      </x:top>
      <x:bottom style="medium">
        <x:color indexed="64"/>
      </x:bottom>
    </x:border>
    <x:border>
      <x:left style="double">
        <x:color rgb="ff000000"/>
      </x:left>
      <x:right style="thin">
        <x:color rgb="ff000000"/>
      </x:right>
      <x:top style="thin">
        <x:color rgb="ff000000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rgb="ff000000"/>
      </x:top>
      <x:bottom style="medium">
        <x:color indexed="64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 style="double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rgb="ff000000"/>
      </x:bottom>
    </x:border>
    <x:border>
      <x:left style="thin">
        <x:color rgb="ff000000"/>
      </x:left>
      <x:right style="medium">
        <x:color indexed="64"/>
      </x:right>
      <x:top style="thin">
        <x:color rgb="ff000000"/>
      </x:top>
      <x:bottom style="double">
        <x:color rgb="ff000000"/>
      </x:bottom>
    </x:border>
    <x:border>
      <x:left>
        <x:color rgb="ff000000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double">
        <x:color indexed="64"/>
      </x:right>
      <x:top style="thin">
        <x:color indexed="64"/>
      </x:top>
      <x:bottom style="medium">
        <x:color indexed="64"/>
      </x:bottom>
    </x:border>
    <x:border>
      <x:left style="double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rgb="ff000000"/>
      </x:top>
      <x:bottom style="thin">
        <x:color indexed="64"/>
      </x:bottom>
    </x:border>
    <x:border>
      <x:left style="thin">
        <x:color indexed="64"/>
      </x:left>
      <x:right style="double">
        <x:color indexed="64"/>
      </x:right>
      <x:top>
        <x:color rgb="ff000000"/>
      </x:top>
      <x:bottom style="thin">
        <x:color indexed="64"/>
      </x:bottom>
    </x:border>
    <x:border>
      <x:left>
        <x:color rgb="ff000000"/>
      </x:left>
      <x:right style="thin">
        <x:color indexed="64"/>
      </x:right>
      <x:top>
        <x:color rgb="ff000000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rgb="ff000000"/>
      </x:top>
      <x:bottom style="thin">
        <x:color indexed="64"/>
      </x:bottom>
    </x:border>
    <x:border>
      <x:left style="double">
        <x:color indexed="64"/>
      </x:left>
      <x:right style="thin">
        <x:color indexed="64"/>
      </x:right>
      <x:top>
        <x:color rgb="ff000000"/>
      </x:top>
      <x:bottom style="thin">
        <x:color indexed="64"/>
      </x:bottom>
    </x:border>
    <x:border>
      <x:left>
        <x:color rgb="ff000000"/>
      </x:left>
      <x:right style="medium">
        <x:color indexed="64"/>
      </x:right>
      <x:top>
        <x:color rgb="ff000000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double">
        <x:color indexed="64"/>
      </x:right>
      <x:top style="thin">
        <x:color indexed="64"/>
      </x:top>
      <x:bottom style="thin">
        <x:color indexed="64"/>
      </x:bottom>
    </x:border>
    <x:border>
      <x:left>
        <x:color rgb="ff000000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double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rgb="ff000000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>
        <x:color rgb="ff000000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 style="thick">
        <x:color rgb="ff000000"/>
      </x:top>
      <x:bottom>
        <x:color indexed="64"/>
      </x:bottom>
    </x:border>
    <x:border>
      <x:left>
        <x:color indexed="64"/>
      </x:left>
      <x:right style="thin"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 style="thick">
        <x:color rgb="ff000000"/>
      </x:top>
      <x:bottom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 style="double">
        <x:color rgb="ff000000"/>
      </x:left>
      <x:right>
        <x:color indexed="64"/>
      </x:right>
      <x:top style="medium">
        <x:color indexed="64"/>
      </x:top>
      <x:bottom>
        <x:color indexed="64"/>
      </x:bottom>
    </x:border>
    <x:border>
      <x:left style="double">
        <x:color rgb="ff000000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thin">
        <x:color indexed="64"/>
      </x:left>
      <x:right style="double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>
        <x:color rgb="ff000000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>
        <x:color rgb="ff000000"/>
      </x:left>
      <x:right style="double">
        <x:color indexed="64"/>
      </x:right>
      <x:top style="medium">
        <x:color indexed="64"/>
      </x:top>
      <x:bottom style="thin">
        <x:color indexed="64"/>
      </x:bottom>
    </x:border>
    <x:border>
      <x:left style="double">
        <x:color indexed="64"/>
      </x:left>
      <x:right style="double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 style="medium">
        <x:color rgb="ff333333"/>
      </x:left>
      <x:right style="hair">
        <x:color rgb="ff333333"/>
      </x:right>
      <x:top style="medium">
        <x:color rgb="ff333333"/>
      </x:top>
      <x:bottom>
        <x:color indexed="64"/>
      </x:bottom>
    </x:border>
    <x:border>
      <x:left style="hair">
        <x:color rgb="ff333333"/>
      </x:left>
      <x:right style="hair">
        <x:color rgb="ff333333"/>
      </x:right>
      <x:top style="medium">
        <x:color rgb="ff333333"/>
      </x:top>
      <x:bottom>
        <x:color indexed="64"/>
      </x:bottom>
    </x:border>
    <x:border>
      <x:left style="hair">
        <x:color rgb="ff333333"/>
      </x:left>
      <x:right>
        <x:color indexed="64"/>
      </x:right>
      <x:top style="medium">
        <x:color rgb="ff333333"/>
      </x:top>
      <x:bottom style="hair">
        <x:color rgb="ff333333"/>
      </x:bottom>
    </x:border>
    <x:border>
      <x:left>
        <x:color indexed="64"/>
      </x:left>
      <x:right style="hair">
        <x:color rgb="ff333333"/>
      </x:right>
      <x:top style="medium">
        <x:color rgb="ff333333"/>
      </x:top>
      <x:bottom style="hair">
        <x:color rgb="ff333333"/>
      </x:bottom>
    </x:border>
    <x:border>
      <x:left style="medium">
        <x:color rgb="ff333333"/>
      </x:left>
      <x:right style="hair">
        <x:color rgb="ff333333"/>
      </x:right>
      <x:top>
        <x:color indexed="64"/>
      </x:top>
      <x:bottom>
        <x:color indexed="64"/>
      </x:bottom>
    </x:border>
    <x:border>
      <x:left style="hair">
        <x:color rgb="ff333333"/>
      </x:left>
      <x:right style="hair">
        <x:color rgb="ff333333"/>
      </x:right>
      <x:top>
        <x:color indexed="64"/>
      </x:top>
      <x:bottom>
        <x:color indexed="64"/>
      </x:bottom>
    </x:border>
    <x:border>
      <x:left style="hair">
        <x:color rgb="ff333333"/>
      </x:left>
      <x:right style="hair">
        <x:color rgb="ff333333"/>
      </x:right>
      <x:top style="hair">
        <x:color rgb="ff333333"/>
      </x:top>
      <x:bottom style="hair">
        <x:color rgb="ff333333"/>
      </x:bottom>
    </x:border>
    <x:border>
      <x:left style="medium">
        <x:color rgb="ff333333"/>
      </x:left>
      <x:right style="hair">
        <x:color rgb="ff333333"/>
      </x:right>
      <x:top style="hair">
        <x:color rgb="ff333333"/>
      </x:top>
      <x:bottom style="hair">
        <x:color rgb="ff333333"/>
      </x:bottom>
    </x:border>
    <x:border>
      <x:left style="medium">
        <x:color rgb="ff333333"/>
      </x:left>
      <x:right>
        <x:color indexed="64"/>
      </x:right>
      <x:top style="hair">
        <x:color rgb="ff333333"/>
      </x:top>
      <x:bottom style="medium">
        <x:color indexed="64"/>
      </x:bottom>
    </x:border>
    <x:border>
      <x:left>
        <x:color indexed="64"/>
      </x:left>
      <x:right>
        <x:color indexed="64"/>
      </x:right>
      <x:top style="hair">
        <x:color rgb="ff333333"/>
      </x:top>
      <x:bottom style="medium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indexed="64"/>
      </x:bottom>
    </x:border>
  </x:borders>
  <x:cellStyleXfs count="255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41" fontId="7" fillId="0" borderId="0">
      <x:alignment horizontal="general" vertical="bottom"/>
    </x:xf>
    <x:xf numFmtId="9" fontId="7" fillId="0" borderId="0">
      <x:alignment horizontal="general" vertical="bottom"/>
    </x:xf>
    <x:xf numFmtId="0" fontId="8" fillId="0" borderId="0">
      <x:alignment horizontal="general" vertical="center"/>
    </x:xf>
    <x:xf numFmtId="0" fontId="0" fillId="0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9" fontId="7" fillId="0" borderId="0">
      <x:alignment horizontal="general" vertical="bottom"/>
    </x:xf>
    <x:xf numFmtId="41" fontId="0" fillId="0" borderId="0">
      <x:alignment horizontal="general" vertical="center"/>
    </x:xf>
    <x:xf numFmtId="41" fontId="0" fillId="0" borderId="0">
      <x:alignment horizontal="general" vertical="center"/>
    </x:xf>
    <x:xf numFmtId="41" fontId="0" fillId="0" borderId="0">
      <x:alignment horizontal="general" vertical="center"/>
    </x:xf>
    <x:xf numFmtId="41" fontId="7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8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9" fillId="0" borderId="0">
      <x:alignment horizontal="general" vertical="bottom"/>
    </x:xf>
    <x:xf numFmtId="41" fontId="0" fillId="0" borderId="0">
      <x:alignment horizontal="general" vertical="center"/>
    </x:xf>
  </x:cellStyleXfs>
  <x:cellXfs count="204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252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52" applyNumberFormat="1" applyAlignment="1">
          <x:alignment horizontal="center" vertical="center"/>
        </x:xf>
      </mc:Fallback>
    </mc:AlternateContent>
    <x:xf numFmtId="0" fontId="0" fillId="15" borderId="0" xfId="252" applyNumberFormat="1" applyFill="1" applyAlignment="1">
      <x:alignment horizontal="general" vertical="center"/>
    </x:xf>
    <x:xf numFmtId="0" fontId="0" fillId="0" borderId="0" xfId="252" applyNumberFormat="1" applyAlignment="1">
      <x:alignment horizontal="general" vertical="center"/>
    </x:xf>
    <x:xf numFmtId="0" fontId="0" fillId="0" borderId="0" xfId="252" applyNumberFormat="1" applyFill="1" applyAlignment="1">
      <x:alignment horizontal="general" vertical="center"/>
    </x:xf>
    <x:xf numFmtId="0" fontId="10" fillId="0" borderId="0" xfId="252" applyNumberFormat="1" applyFont="1" applyAlignment="1">
      <x:alignment horizontal="general" vertical="center"/>
    </x:xf>
    <x:xf numFmtId="0" fontId="10" fillId="0" borderId="0" xfId="252" applyNumberFormat="1" applyFon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15" borderId="0" xfId="252" applyNumberForma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15" borderId="0" xfId="252" applyNumberForma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Border="1" applyAlignment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0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Border="1" applyAlignment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0" fillId="0" borderId="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Border="1" applyAlignment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0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Border="1" applyAlignment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0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Border="1" applyAlignment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0" fillId="0" borderId="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Border="1" applyAlignment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0" fillId="0" borderId="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Border="1" applyAlignment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0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Border="1" applyAlignment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0" fillId="0" borderId="1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Border="1" applyAlignment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0" fillId="0" borderId="1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Border="1" applyAlignment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0" fillId="0" borderId="1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Font="1" applyBorder="1" applyAlignment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0" fillId="0" borderId="1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NumberFormat="1" applyFont="1" applyBorder="1" applyAlignment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0" fillId="0" borderId="1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NumberFormat="1" applyFont="1" applyBorder="1" applyAlignment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0" fillId="0" borderId="16" xfId="0" applyNumberFormat="1" applyFont="1" applyBorder="1" applyAlignment="1">
          <x:alignment horizontal="center" vertical="center" wrapText="1"/>
        </x:xf>
      </mc:Fallback>
    </mc:AlternateContent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16" borderId="17" xfId="0" applyNumberFormat="1" applyFont="1" applyFill="1" applyBorder="1" applyAlignment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0" fillId="16" borderId="1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16" borderId="18" xfId="0" applyNumberFormat="1" applyFont="1" applyFill="1" applyBorder="1" applyAlignment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0" fillId="16" borderId="1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16" borderId="19" xfId="0" applyNumberFormat="1" applyFont="1" applyFill="1" applyBorder="1" applyAlignment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0" fillId="16" borderId="19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0" applyNumberFormat="1" applyFont="1">
      <x:alignment horizontal="general" vertical="center"/>
    </x:xf>
    <x:xf numFmtId="0" fontId="11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16" borderId="2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16" borderId="2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16" borderId="2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16" borderId="2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16" borderId="2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16" borderId="2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16" borderId="2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16" borderId="2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16" borderId="2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16" borderId="2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25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52" applyNumberFormat="1" applyFont="1" applyAlignment="1">
          <x:alignment horizontal="center" vertical="center"/>
        </x:xf>
      </mc:Fallback>
    </mc:AlternateContent>
    <x:xf numFmtId="0" fontId="0" fillId="0" borderId="0" xfId="252" applyNumberFormat="1" applyFont="1" applyAlignment="1">
      <x:alignment horizontal="general" vertical="center"/>
    </x:xf>
    <x:xf numFmtId="0" fontId="0" fillId="13" borderId="0" xfId="252" applyNumberFormat="1" applyFont="1" applyFill="1" applyAlignment="1">
      <x:alignment horizontal="general" vertical="center"/>
    </x:xf>
    <x:xf numFmtId="0" fontId="0" fillId="17" borderId="0" xfId="252" applyNumberFormat="1" applyFont="1" applyFill="1" applyAlignment="1">
      <x:alignment horizontal="general" vertical="center"/>
    </x:xf>
    <x:xf numFmtId="0" fontId="0" fillId="18" borderId="0" xfId="252" applyNumberFormat="1" applyFon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15" borderId="0" xfId="252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15" borderId="0" xfId="252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16" borderId="24" xfId="25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16" borderId="24" xfId="25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16" borderId="24" xfId="25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16" borderId="24" xfId="252" applyNumberFormat="1" applyFont="1" applyFill="1" applyBorder="1" applyAlignment="1">
          <x:alignment horizontal="center" vertical="center" wrapText="1" shrinkToFit="1"/>
        </x:xf>
      </mc:Fallback>
    </mc:AlternateContent>
    <x:xf numFmtId="0" fontId="0" fillId="15" borderId="0" xfId="252" applyNumberFormat="1" applyFon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15" borderId="7" xfId="25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15" borderId="7" xfId="25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15" borderId="7" xfId="252" applyNumberFormat="1" applyFont="1" applyFill="1" applyBorder="1" applyAlignment="1" hs:applyExtension="1">
          <x:alignment horizontal="distributed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15" borderId="7" xfId="252" applyNumberFormat="1" applyFont="1" applyFill="1" applyBorder="1" applyAlignment="1">
          <x:alignment horizontal="distributed" vertical="center" shrinkToFit="1"/>
        </x:xf>
      </mc:Fallback>
    </mc:AlternateContent>
    <x:xf numFmtId="41" fontId="0" fillId="15" borderId="7" xfId="254" applyNumberFormat="1" applyFont="1" applyFill="1" applyBorder="1" applyAlignment="1">
      <x:alignment horizontal="general" vertical="center" shrinkToFit="1"/>
    </x:xf>
    <x:xf numFmtId="41" fontId="0" fillId="15" borderId="7" xfId="252" applyNumberFormat="1" applyFont="1" applyFill="1" applyBorder="1" applyAlignment="1">
      <x:alignment horizontal="general" vertical="center" shrinkToFit="1"/>
    </x:xf>
    <x:xf numFmtId="164" fontId="0" fillId="15" borderId="7" xfId="252" applyNumberFormat="1" applyFont="1" applyFill="1" applyBorder="1" applyAlignment="1">
      <x:alignment horizontal="general" vertical="center" shrinkToFit="1"/>
    </x:xf>
    <x:xf numFmtId="165" fontId="0" fillId="15" borderId="7" xfId="2" applyNumberFormat="1" applyFont="1" applyFill="1" applyBorder="1" applyAlignment="1">
      <x:alignment horizontal="general" vertical="center" shrinkToFit="1"/>
    </x:xf>
    <x:xf numFmtId="41" fontId="0" fillId="15" borderId="7" xfId="2" applyNumberFormat="1" applyFont="1" applyFill="1" applyBorder="1" applyAlignment="1">
      <x:alignment horizontal="general" vertical="center" shrinkToFit="1"/>
    </x:xf>
    <x:xf numFmtId="164" fontId="0" fillId="7" borderId="7" xfId="252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64" fontId="0" fillId="15" borderId="7" xfId="25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15" borderId="7" xfId="252" applyNumberFormat="1" applyFont="1" applyFill="1" applyBorder="1" applyAlignment="1">
          <x:alignment horizontal="right" vertical="center" shrinkToFit="1"/>
        </x:xf>
      </mc:Fallback>
    </mc:AlternateContent>
    <x:xf numFmtId="41" fontId="0" fillId="7" borderId="7" xfId="254" applyNumberFormat="1" applyFont="1" applyFill="1" applyBorder="1" applyAlignment="1">
      <x:alignment horizontal="general" vertical="center" shrinkToFit="1"/>
    </x:xf>
    <x:xf numFmtId="41" fontId="0" fillId="7" borderId="7" xfId="252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64" fontId="0" fillId="7" borderId="7" xfId="25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7" borderId="7" xfId="25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5" xfId="0" applyNumberFormat="1" applyFont="1" applyFill="1" applyBorder="1" applyAlignment="1" applyProtection="1" hs:applyExtension="1">
          <x:alignment horizontal="center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10" fillId="0" borderId="2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15" borderId="26" xfId="0" applyNumberFormat="1" applyFont="1" applyFill="1" applyBorder="1" applyAlignment="1" applyProtection="1" hs:applyExtension="1">
          <x:alignment horizontal="center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13" fillId="15" borderId="2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3" fillId="15" borderId="27" xfId="0" applyNumberFormat="1" applyFont="1" applyFill="1" applyBorder="1" applyAlignment="1" applyProtection="1" hs:applyExtension="1">
          <x:alignment horizontal="center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41" fontId="13" fillId="15" borderId="2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3" fillId="15" borderId="28" xfId="0" applyNumberFormat="1" applyFont="1" applyFill="1" applyBorder="1" applyAlignment="1" applyProtection="1" hs:applyExtension="1">
          <x:alignment horizontal="center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41" fontId="13" fillId="15" borderId="2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15" borderId="28" xfId="0" applyNumberFormat="1" applyFont="1" applyFill="1" applyBorder="1" applyAlignment="1" applyProtection="1" hs:applyExtension="1">
          <x:alignment horizontal="center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13" fillId="15" borderId="2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0" fillId="0" borderId="26" xfId="0" applyNumberFormat="1" applyFont="1" applyFill="1" applyBorder="1" applyAlignment="1" applyProtection="1" hs:applyExtension="1">
          <x:alignment horizontal="general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166" fontId="10" fillId="0" borderId="26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29" xfId="0" applyNumberFormat="1" applyFont="1" applyFill="1" applyBorder="1" applyAlignment="1" applyProtection="1" hs:applyExtension="1">
          <x:alignment horizontal="general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41" fontId="10" fillId="0" borderId="29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28" xfId="0" applyNumberFormat="1" applyFont="1" applyFill="1" applyBorder="1" applyAlignment="1" applyProtection="1" hs:applyExtension="1">
          <x:alignment horizontal="general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41" fontId="10" fillId="0" borderId="28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0" fillId="0" borderId="28" xfId="0" applyNumberFormat="1" applyFont="1" applyFill="1" applyBorder="1" applyAlignment="1" applyProtection="1" hs:applyExtension="1">
          <x:alignment horizontal="general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167" fontId="10" fillId="0" borderId="28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0" fillId="0" borderId="30" xfId="0" applyNumberFormat="1" applyFont="1" applyFill="1" applyBorder="1" applyAlignment="1" applyProtection="1" hs:applyExtension="1">
          <x:alignment horizontal="general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166" fontId="10" fillId="0" borderId="30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1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15" borderId="3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15" borderId="3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15" borderId="3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15" borderId="3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15" borderId="3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15" borderId="3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15" borderId="3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15" borderId="34" xfId="0" applyNumberFormat="1" applyFont="1" applyFill="1" applyBorder="1" applyAlignment="1" applyProtection="1">
          <x:alignment horizontal="center" vertical="center"/>
        </x:xf>
      </mc:Fallback>
    </mc:AlternateContent>
    <x:xf numFmtId="166" fontId="0" fillId="0" borderId="32" xfId="0" applyNumberFormat="1" applyFont="1" applyFill="1" applyBorder="1" applyAlignment="1" applyProtection="1">
      <x:alignment horizontal="general" vertical="bottom"/>
    </x:xf>
    <x:xf numFmtId="41" fontId="0" fillId="0" borderId="35" xfId="0" applyNumberFormat="1" applyFont="1" applyFill="1" applyBorder="1" applyAlignment="1" applyProtection="1">
      <x:alignment horizontal="general" vertical="bottom"/>
    </x:xf>
    <x:xf numFmtId="41" fontId="0" fillId="0" borderId="34" xfId="0" applyNumberFormat="1" applyFont="1" applyFill="1" applyBorder="1" applyAlignment="1" applyProtection="1">
      <x:alignment horizontal="general" vertical="bottom"/>
    </x:xf>
    <x:xf numFmtId="167" fontId="0" fillId="0" borderId="34" xfId="0" applyNumberFormat="1" applyFont="1" applyFill="1" applyBorder="1" applyAlignment="1" applyProtection="1">
      <x:alignment horizontal="general" vertical="bottom"/>
    </x:xf>
    <x:xf numFmtId="166" fontId="0" fillId="0" borderId="36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37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7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15" borderId="2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15" borderId="2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15" borderId="2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15" borderId="2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15" borderId="2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15" borderId="2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15" borderId="2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15" borderId="21" xfId="0" applyNumberFormat="1" applyFont="1" applyFill="1" applyBorder="1" applyAlignment="1" applyProtection="1">
          <x:alignment horizontal="center" vertical="center"/>
        </x:xf>
      </mc:Fallback>
    </mc:AlternateContent>
    <x:xf numFmtId="166" fontId="0" fillId="0" borderId="22" xfId="0" applyNumberFormat="1" applyFont="1" applyFill="1" applyBorder="1" applyAlignment="1" applyProtection="1">
      <x:alignment horizontal="general" vertical="bottom"/>
    </x:xf>
    <x:xf numFmtId="41" fontId="0" fillId="0" borderId="23" xfId="0" applyNumberFormat="1" applyFont="1" applyFill="1" applyBorder="1" applyAlignment="1" applyProtection="1">
      <x:alignment horizontal="general" vertical="bottom"/>
    </x:xf>
    <x:xf numFmtId="41" fontId="0" fillId="0" borderId="21" xfId="0" applyNumberFormat="1" applyFont="1" applyFill="1" applyBorder="1" applyAlignment="1" applyProtection="1">
      <x:alignment horizontal="general" vertical="bottom"/>
    </x:xf>
    <x:xf numFmtId="167" fontId="0" fillId="0" borderId="21" xfId="0" applyNumberFormat="1" applyFont="1" applyFill="1" applyBorder="1" applyAlignment="1" applyProtection="1">
      <x:alignment horizontal="general" vertical="bottom"/>
    </x:xf>
    <x:xf numFmtId="166" fontId="0" fillId="0" borderId="38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4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16" borderId="3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16" borderId="3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16" borderId="4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16" borderId="4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16" borderId="41" xfId="0" applyNumberFormat="1" applyFont="1" applyFill="1" applyBorder="1" applyAlignment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0" fillId="16" borderId="4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16" borderId="4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16" borderId="4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16" borderId="43" xfId="0" applyNumberFormat="1" applyFont="1" applyFill="1" applyBorder="1" applyAlignment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0" fillId="16" borderId="4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16" borderId="4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16" borderId="4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16" borderId="4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16" borderId="4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16" borderId="4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16" borderId="4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16" borderId="2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16" borderId="2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16" borderId="4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16" borderId="4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16" borderId="3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16" borderId="3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16" borderId="4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16" borderId="4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16" borderId="3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16" borderId="3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16" borderId="4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16" borderId="4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16" borderId="5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16" borderId="5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7" borderId="7" xfId="25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7" borderId="7" xfId="25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25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25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16" borderId="34" xfId="25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16" borderId="34" xfId="25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16" borderId="24" xfId="25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16" borderId="24" xfId="25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16" borderId="34" xfId="25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16" borderId="34" xfId="25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16" borderId="24" xfId="25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16" borderId="24" xfId="25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16" borderId="34" xfId="25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16" borderId="34" xfId="25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16" borderId="24" xfId="25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16" borderId="24" xfId="25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16" fillId="0" borderId="0" xfId="0" applyNumberFormat="1" applyFont="1">
      <x:alignment horizontal="general" vertical="center"/>
    </x:xf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5" fillId="0" borderId="5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5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5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5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3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3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53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53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17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17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8" xfId="0" applyNumberFormat="1" applyFont="1" applyFill="1" applyBorder="1" applyAlignment="1">
          <x:alignment horizontal="center" vertical="center"/>
        </x:xf>
      </mc:Fallback>
    </mc:AlternateContent>
    <x:xf numFmtId="41" fontId="17" fillId="0" borderId="28" xfId="227" applyNumberFormat="1" applyFont="1" applyBorder="1">
      <x:alignment horizontal="general" vertical="bottom"/>
    </x:xf>
    <x:xf numFmtId="168" fontId="17" fillId="0" borderId="28" xfId="227" applyNumberFormat="1" applyFont="1" applyBorder="1">
      <x:alignment horizontal="general" vertical="bottom"/>
    </x:xf>
    <x:xf numFmtId="41" fontId="17" fillId="0" borderId="28" xfId="227" applyNumberFormat="1" applyFont="1" applyFill="1" applyBorder="1" applyAlignment="1">
      <x:alignment horizontal="left" vertical="center"/>
    </x:xf>
    <x:xf numFmtId="41" fontId="17" fillId="0" borderId="0" xfId="227" applyNumberFormat="1" applyFont="1" applyFill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7" fillId="0" borderId="28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8" xfId="0" applyNumberFormat="1" applyFont="1" applyBorder="1" applyAlignment="1">
          <x:alignment horizontal="center" vertical="center" shrinkToFit="1"/>
        </x:xf>
      </mc:Fallback>
    </mc:AlternateContent>
    <x:xf numFmtId="41" fontId="17" fillId="0" borderId="28" xfId="227" applyNumberFormat="1" applyFont="1" applyBorder="1" applyAlignment="1">
      <x:alignment horizontal="general" vertical="center" shrinkToFit="1"/>
    </x:xf>
    <x:xf numFmtId="168" fontId="17" fillId="0" borderId="28" xfId="227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69" fontId="17" fillId="0" borderId="28" xfId="227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7" fillId="0" borderId="28" xfId="227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3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34" xfId="0" applyNumberFormat="1" applyFont="1" applyFill="1" applyBorder="1" applyAlignment="1">
          <x:alignment horizontal="center" vertical="center"/>
        </x:xf>
      </mc:Fallback>
    </mc:AlternateContent>
    <x:xf numFmtId="41" fontId="17" fillId="0" borderId="34" xfId="227" applyNumberFormat="1" applyFont="1" applyBorder="1">
      <x:alignment horizontal="general" vertical="bottom"/>
    </x:xf>
    <x:xf numFmtId="168" fontId="17" fillId="0" borderId="34" xfId="227" applyNumberFormat="1" applyFont="1" applyBorder="1">
      <x:alignment horizontal="general" vertical="bottom"/>
    </x:xf>
    <x:xf numFmtId="41" fontId="17" fillId="0" borderId="34" xfId="227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6" fillId="0" borderId="3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34" xfId="0" applyNumberFormat="1" applyFont="1" applyFill="1" applyBorder="1" applyAlignment="1">
          <x:alignment horizontal="center" vertical="center"/>
        </x:xf>
      </mc:Fallback>
    </mc:AlternateContent>
    <x:xf numFmtId="41" fontId="16" fillId="0" borderId="34" xfId="227" applyNumberFormat="1" applyFont="1" applyBorder="1">
      <x:alignment horizontal="general" vertical="bottom"/>
    </x:xf>
    <x:xf numFmtId="168" fontId="16" fillId="0" borderId="34" xfId="227" applyNumberFormat="1" applyFont="1" applyBorder="1">
      <x:alignment horizontal="general" vertical="bottom"/>
    </x:xf>
    <x:xf numFmtId="41" fontId="16" fillId="0" borderId="34" xfId="227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6" fillId="0" borderId="34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34" xfId="0" applyNumberFormat="1" applyFont="1" applyBorder="1" applyAlignment="1">
          <x:alignment horizontal="center" vertical="center" shrinkToFit="1"/>
        </x:xf>
      </mc:Fallback>
    </mc:AlternateContent>
    <x:xf numFmtId="41" fontId="16" fillId="0" borderId="34" xfId="227" applyNumberFormat="1" applyFont="1" applyBorder="1" applyAlignment="1">
      <x:alignment horizontal="general" vertical="center" shrinkToFit="1"/>
    </x:xf>
    <x:xf numFmtId="168" fontId="16" fillId="0" borderId="34" xfId="227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69" fontId="16" fillId="0" borderId="34" xfId="227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6" fillId="0" borderId="34" xfId="227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34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34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34" xfId="227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34" xfId="227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51" xfId="22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51" xfId="22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52" xfId="22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52" xfId="22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33" xfId="22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33" xfId="22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19" borderId="3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19" borderId="34" xfId="0" applyNumberFormat="1" applyFont="1" applyFill="1" applyBorder="1" applyAlignment="1">
          <x:alignment horizontal="center" vertical="center"/>
        </x:xf>
      </mc:Fallback>
    </mc:AlternateContent>
    <x:xf numFmtId="41" fontId="17" fillId="19" borderId="34" xfId="0" applyNumberFormat="1" applyFont="1" applyFill="1" applyBorder="1">
      <x:alignment horizontal="general" vertical="center"/>
    </x:xf>
    <x:xf numFmtId="164" fontId="17" fillId="19" borderId="34" xfId="0" applyNumberFormat="1" applyFont="1" applyFill="1" applyBorder="1">
      <x:alignment horizontal="general" vertical="center"/>
    </x:xf>
    <x:xf numFmtId="166" fontId="17" fillId="19" borderId="34" xfId="0" applyNumberFormat="1" applyFont="1" applyFill="1" applyBorder="1">
      <x:alignment horizontal="general" vertical="center"/>
    </x:xf>
    <x:xf numFmtId="0" fontId="17" fillId="19" borderId="34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7" fillId="0" borderId="3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34" xfId="0" applyNumberFormat="1" applyFont="1" applyBorder="1" applyAlignment="1">
          <x:alignment horizontal="center" vertical="center"/>
        </x:xf>
      </mc:Fallback>
    </mc:AlternateContent>
    <x:xf numFmtId="168" fontId="17" fillId="0" borderId="34" xfId="227" applyNumberFormat="1" applyFont="1" applyBorder="1" applyAlignment="1">
      <x:alignment horizontal="general" vertical="center" shrinkToFit="1"/>
    </x:xf>
    <x:xf numFmtId="0" fontId="17" fillId="0" borderId="34" xfId="0" applyNumberFormat="1" applyFont="1" applyBorder="1">
      <x:alignment horizontal="general" vertical="center"/>
    </x:xf>
    <x:xf numFmtId="41" fontId="16" fillId="0" borderId="0" xfId="227" applyNumberFormat="1" applyFont="1" applyFill="1" applyBorder="1">
      <x:alignment horizontal="general" vertical="bottom"/>
    </x:xf>
    <x:xf numFmtId="0" fontId="16" fillId="0" borderId="0" xfId="0" applyNumberFormat="1" applyFont="1" applyAlignment="1">
      <x:alignment horizontal="left" vertical="center"/>
    </x:xf>
    <x:xf numFmtId="41" fontId="17" fillId="0" borderId="0" xfId="0" applyNumberFormat="1" applyFont="1" applyFill="1" applyBorder="1">
      <x:alignment horizontal="general" vertical="center"/>
    </x:xf>
    <x:xf numFmtId="0" fontId="17" fillId="0" borderId="0" xfId="0" applyNumberFormat="1" applyFont="1" applyFill="1">
      <x:alignment horizontal="general" vertical="center"/>
    </x:xf>
    <x:xf numFmtId="0" fontId="17" fillId="0" borderId="0" xfId="0" applyNumberFormat="1" applyFont="1">
      <x:alignment horizontal="general" vertical="center"/>
    </x:xf>
    <x:xf numFmtId="0" fontId="0" fillId="0" borderId="0" xfId="0" applyNumberFormat="1">
      <x:alignment horizontal="general" vertical="center"/>
    </x:xf>
    <x:xf numFmtId="0" fontId="16" fillId="0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7" fillId="16" borderId="2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16" borderId="2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16" borderId="3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16" borderId="3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16" borderId="5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16" borderId="5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16" borderId="5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16" borderId="5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17" fillId="16" borderId="5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17" fillId="16" borderId="5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16" borderId="2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16" borderId="2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16" borderId="3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16" borderId="3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16" borderId="5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16" borderId="5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16" borderId="5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16" borderId="5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16" borderId="5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16" borderId="5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16" borderId="3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16" borderId="33" xfId="0" applyNumberFormat="1" applyFont="1" applyFill="1" applyBorder="1" applyAlignment="1">
          <x:alignment horizontal="center" vertical="center"/>
        </x:xf>
      </mc:Fallback>
    </mc:AlternateContent>
    <x:xf numFmtId="0" fontId="18" fillId="0" borderId="0" xfId="1" applyNumberFormat="1" applyFont="1" applyFill="1" applyBorder="1" applyAlignment="1" applyProtection="1">
      <x:alignment horizontal="general" vertical="center"/>
    </x:xf>
    <x:xf numFmtId="0" fontId="19" fillId="15" borderId="0" xfId="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Fill="1" applyBorder="1" applyAlignment="1" applyProtection="1">
          <x:alignment horizontal="center" vertical="center"/>
        </x:xf>
      </mc:Fallback>
    </mc:AlternateContent>
    <x:xf numFmtId="170" fontId="8" fillId="0" borderId="0" xfId="1" applyNumberFormat="1" applyFont="1" applyFill="1" applyBorder="1" applyAlignment="1" applyProtection="1">
      <x:alignment horizontal="general" vertical="center"/>
    </x:xf>
    <x:xf numFmtId="0" fontId="8" fillId="0" borderId="0" xfId="1" applyNumberFormat="1" applyFont="1" applyFill="1" applyBorder="1" applyAlignment="1" applyProtection="1">
      <x:alignment horizontal="general" vertical="center"/>
    </x:xf>
    <x:xf numFmtId="171" fontId="19" fillId="15" borderId="0" xfId="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0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0" xfId="1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0" xfId="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70" fontId="0" fillId="0" borderId="0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0" fillId="0" borderId="0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16" borderId="56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16" borderId="56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16" borderId="5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16" borderId="5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16" borderId="58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16" borderId="58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16" borderId="59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16" borderId="59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16" borderId="57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16" borderId="57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16" borderId="60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16" borderId="60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16" borderId="6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16" borderId="6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16" borderId="6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16" borderId="6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16" borderId="6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16" borderId="6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15" borderId="6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15" borderId="6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0" fillId="0" borderId="62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0" fillId="0" borderId="62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0" fillId="0" borderId="62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0" fillId="0" borderId="62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15" borderId="6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15" borderId="6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0" fillId="15" borderId="62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0" fillId="15" borderId="62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0" fillId="15" borderId="62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0" fillId="15" borderId="62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20" borderId="6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20" borderId="6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20" borderId="6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20" borderId="65" xfId="1" applyNumberFormat="1" applyFont="1" applyFill="1" applyBorder="1" applyAlignment="1" applyProtection="1">
          <x:alignment horizontal="center" vertical="center"/>
        </x:xf>
      </mc:Fallback>
    </mc:AlternateContent>
    <x:xf numFmtId="171" fontId="21" fillId="20" borderId="66" xfId="1" applyNumberFormat="1" applyFont="1" applyFill="1" applyBorder="1" applyAlignment="1" applyProtection="1">
      <x:alignment horizontal="general" vertical="center"/>
    </x:xf>
    <x:xf numFmtId="168" fontId="21" fillId="20" borderId="66" xfId="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2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255">
    <x:cellStyle name="20% - 강조색1 10" xfId="6"/>
    <x:cellStyle name="20% - 강조색1 11" xfId="7"/>
    <x:cellStyle name="20% - 강조색1 12" xfId="8"/>
    <x:cellStyle name="20% - 강조색1 13" xfId="9"/>
    <x:cellStyle name="20% - 강조색1 14" xfId="10"/>
    <x:cellStyle name="20% - 강조색1 15" xfId="11"/>
    <x:cellStyle name="20% - 강조색1 16" xfId="12"/>
    <x:cellStyle name="20% - 강조색1 17" xfId="13"/>
    <x:cellStyle name="20% - 강조색1 2" xfId="14"/>
    <x:cellStyle name="20% - 강조색1 3" xfId="15"/>
    <x:cellStyle name="20% - 강조색1 4" xfId="16"/>
    <x:cellStyle name="20% - 강조색1 5" xfId="17"/>
    <x:cellStyle name="20% - 강조색1 6" xfId="18"/>
    <x:cellStyle name="20% - 강조색1 7" xfId="19"/>
    <x:cellStyle name="20% - 강조색1 8" xfId="20"/>
    <x:cellStyle name="20% - 강조색1 9" xfId="21"/>
    <x:cellStyle name="20% - 강조색2 10" xfId="22"/>
    <x:cellStyle name="20% - 강조색2 11" xfId="23"/>
    <x:cellStyle name="20% - 강조색2 12" xfId="24"/>
    <x:cellStyle name="20% - 강조색2 13" xfId="25"/>
    <x:cellStyle name="20% - 강조색2 14" xfId="26"/>
    <x:cellStyle name="20% - 강조색2 15" xfId="27"/>
    <x:cellStyle name="20% - 강조색2 16" xfId="28"/>
    <x:cellStyle name="20% - 강조색2 17" xfId="29"/>
    <x:cellStyle name="20% - 강조색2 2" xfId="30"/>
    <x:cellStyle name="20% - 강조색2 3" xfId="31"/>
    <x:cellStyle name="20% - 강조색2 4" xfId="32"/>
    <x:cellStyle name="20% - 강조색2 5" xfId="33"/>
    <x:cellStyle name="20% - 강조색2 6" xfId="34"/>
    <x:cellStyle name="20% - 강조색2 7" xfId="35"/>
    <x:cellStyle name="20% - 강조색2 8" xfId="36"/>
    <x:cellStyle name="20% - 강조색2 9" xfId="37"/>
    <x:cellStyle name="20% - 강조색3 10" xfId="38"/>
    <x:cellStyle name="20% - 강조색3 11" xfId="39"/>
    <x:cellStyle name="20% - 강조색3 12" xfId="40"/>
    <x:cellStyle name="20% - 강조색3 13" xfId="41"/>
    <x:cellStyle name="20% - 강조색3 14" xfId="42"/>
    <x:cellStyle name="20% - 강조색3 15" xfId="43"/>
    <x:cellStyle name="20% - 강조색3 16" xfId="44"/>
    <x:cellStyle name="20% - 강조색3 17" xfId="45"/>
    <x:cellStyle name="20% - 강조색3 2" xfId="46"/>
    <x:cellStyle name="20% - 강조색3 3" xfId="47"/>
    <x:cellStyle name="20% - 강조색3 4" xfId="48"/>
    <x:cellStyle name="20% - 강조색3 5" xfId="49"/>
    <x:cellStyle name="20% - 강조색3 6" xfId="50"/>
    <x:cellStyle name="20% - 강조색3 7" xfId="51"/>
    <x:cellStyle name="20% - 강조색3 8" xfId="52"/>
    <x:cellStyle name="20% - 강조색3 9" xfId="53"/>
    <x:cellStyle name="20% - 강조색4 10" xfId="54"/>
    <x:cellStyle name="20% - 강조색4 11" xfId="55"/>
    <x:cellStyle name="20% - 강조색4 12" xfId="56"/>
    <x:cellStyle name="20% - 강조색4 13" xfId="57"/>
    <x:cellStyle name="20% - 강조색4 14" xfId="58"/>
    <x:cellStyle name="20% - 강조색4 15" xfId="59"/>
    <x:cellStyle name="20% - 강조색4 16" xfId="60"/>
    <x:cellStyle name="20% - 강조색4 17" xfId="61"/>
    <x:cellStyle name="20% - 강조색4 2" xfId="62"/>
    <x:cellStyle name="20% - 강조색4 3" xfId="63"/>
    <x:cellStyle name="20% - 강조색4 4" xfId="64"/>
    <x:cellStyle name="20% - 강조색4 5" xfId="65"/>
    <x:cellStyle name="20% - 강조색4 6" xfId="66"/>
    <x:cellStyle name="20% - 강조색4 7" xfId="67"/>
    <x:cellStyle name="20% - 강조색4 8" xfId="68"/>
    <x:cellStyle name="20% - 강조색4 9" xfId="69"/>
    <x:cellStyle name="20% - 강조색5 10" xfId="70"/>
    <x:cellStyle name="20% - 강조색5 11" xfId="71"/>
    <x:cellStyle name="20% - 강조색5 12" xfId="72"/>
    <x:cellStyle name="20% - 강조색5 13" xfId="73"/>
    <x:cellStyle name="20% - 강조색5 14" xfId="74"/>
    <x:cellStyle name="20% - 강조색5 15" xfId="75"/>
    <x:cellStyle name="20% - 강조색5 16" xfId="76"/>
    <x:cellStyle name="20% - 강조색5 17" xfId="77"/>
    <x:cellStyle name="20% - 강조색5 2" xfId="78"/>
    <x:cellStyle name="20% - 강조색5 3" xfId="79"/>
    <x:cellStyle name="20% - 강조색5 4" xfId="80"/>
    <x:cellStyle name="20% - 강조색5 5" xfId="81"/>
    <x:cellStyle name="20% - 강조색5 6" xfId="82"/>
    <x:cellStyle name="20% - 강조색5 7" xfId="83"/>
    <x:cellStyle name="20% - 강조색5 8" xfId="84"/>
    <x:cellStyle name="20% - 강조색5 9" xfId="85"/>
    <x:cellStyle name="20% - 강조색6 10" xfId="86"/>
    <x:cellStyle name="20% - 강조색6 11" xfId="87"/>
    <x:cellStyle name="20% - 강조색6 12" xfId="88"/>
    <x:cellStyle name="20% - 강조색6 13" xfId="89"/>
    <x:cellStyle name="20% - 강조색6 14" xfId="90"/>
    <x:cellStyle name="20% - 강조색6 15" xfId="91"/>
    <x:cellStyle name="20% - 강조색6 16" xfId="92"/>
    <x:cellStyle name="20% - 강조색6 17" xfId="93"/>
    <x:cellStyle name="20% - 강조색6 2" xfId="94"/>
    <x:cellStyle name="20% - 강조색6 3" xfId="95"/>
    <x:cellStyle name="20% - 강조색6 4" xfId="96"/>
    <x:cellStyle name="20% - 강조색6 5" xfId="97"/>
    <x:cellStyle name="20% - 강조색6 6" xfId="98"/>
    <x:cellStyle name="20% - 강조색6 7" xfId="99"/>
    <x:cellStyle name="20% - 강조색6 8" xfId="100"/>
    <x:cellStyle name="20% - 강조색6 9" xfId="101"/>
    <x:cellStyle name="40% - 강조색1 10" xfId="102"/>
    <x:cellStyle name="40% - 강조색1 11" xfId="103"/>
    <x:cellStyle name="40% - 강조색1 12" xfId="104"/>
    <x:cellStyle name="40% - 강조색1 13" xfId="105"/>
    <x:cellStyle name="40% - 강조색1 14" xfId="106"/>
    <x:cellStyle name="40% - 강조색1 15" xfId="107"/>
    <x:cellStyle name="40% - 강조색1 16" xfId="108"/>
    <x:cellStyle name="40% - 강조색1 17" xfId="109"/>
    <x:cellStyle name="40% - 강조색1 2" xfId="110"/>
    <x:cellStyle name="40% - 강조색1 3" xfId="111"/>
    <x:cellStyle name="40% - 강조색1 4" xfId="112"/>
    <x:cellStyle name="40% - 강조색1 5" xfId="113"/>
    <x:cellStyle name="40% - 강조색1 6" xfId="114"/>
    <x:cellStyle name="40% - 강조색1 7" xfId="115"/>
    <x:cellStyle name="40% - 강조색1 8" xfId="116"/>
    <x:cellStyle name="40% - 강조색1 9" xfId="117"/>
    <x:cellStyle name="40% - 강조색2 10" xfId="118"/>
    <x:cellStyle name="40% - 강조색2 11" xfId="119"/>
    <x:cellStyle name="40% - 강조색2 12" xfId="120"/>
    <x:cellStyle name="40% - 강조색2 13" xfId="121"/>
    <x:cellStyle name="40% - 강조색2 14" xfId="122"/>
    <x:cellStyle name="40% - 강조색2 15" xfId="123"/>
    <x:cellStyle name="40% - 강조색2 16" xfId="124"/>
    <x:cellStyle name="40% - 강조색2 17" xfId="125"/>
    <x:cellStyle name="40% - 강조색2 2" xfId="126"/>
    <x:cellStyle name="40% - 강조색2 3" xfId="127"/>
    <x:cellStyle name="40% - 강조색2 4" xfId="128"/>
    <x:cellStyle name="40% - 강조색2 5" xfId="129"/>
    <x:cellStyle name="40% - 강조색2 6" xfId="130"/>
    <x:cellStyle name="40% - 강조색2 7" xfId="131"/>
    <x:cellStyle name="40% - 강조색2 8" xfId="132"/>
    <x:cellStyle name="40% - 강조색2 9" xfId="133"/>
    <x:cellStyle name="40% - 강조색3 10" xfId="134"/>
    <x:cellStyle name="40% - 강조색3 11" xfId="135"/>
    <x:cellStyle name="40% - 강조색3 12" xfId="136"/>
    <x:cellStyle name="40% - 강조색3 13" xfId="137"/>
    <x:cellStyle name="40% - 강조색3 14" xfId="138"/>
    <x:cellStyle name="40% - 강조색3 15" xfId="139"/>
    <x:cellStyle name="40% - 강조색3 16" xfId="140"/>
    <x:cellStyle name="40% - 강조색3 17" xfId="141"/>
    <x:cellStyle name="40% - 강조색3 2" xfId="142"/>
    <x:cellStyle name="40% - 강조색3 3" xfId="143"/>
    <x:cellStyle name="40% - 강조색3 4" xfId="144"/>
    <x:cellStyle name="40% - 강조색3 5" xfId="145"/>
    <x:cellStyle name="40% - 강조색3 6" xfId="146"/>
    <x:cellStyle name="40% - 강조색3 7" xfId="147"/>
    <x:cellStyle name="40% - 강조색3 8" xfId="148"/>
    <x:cellStyle name="40% - 강조색3 9" xfId="149"/>
    <x:cellStyle name="40% - 강조색4 10" xfId="150"/>
    <x:cellStyle name="40% - 강조색4 11" xfId="151"/>
    <x:cellStyle name="40% - 강조색4 12" xfId="152"/>
    <x:cellStyle name="40% - 강조색4 13" xfId="153"/>
    <x:cellStyle name="40% - 강조색4 14" xfId="154"/>
    <x:cellStyle name="40% - 강조색4 15" xfId="155"/>
    <x:cellStyle name="40% - 강조색4 16" xfId="156"/>
    <x:cellStyle name="40% - 강조색4 17" xfId="157"/>
    <x:cellStyle name="40% - 강조색4 2" xfId="158"/>
    <x:cellStyle name="40% - 강조색4 3" xfId="159"/>
    <x:cellStyle name="40% - 강조색4 4" xfId="160"/>
    <x:cellStyle name="40% - 강조색4 5" xfId="161"/>
    <x:cellStyle name="40% - 강조색4 6" xfId="162"/>
    <x:cellStyle name="40% - 강조색4 7" xfId="163"/>
    <x:cellStyle name="40% - 강조색4 8" xfId="164"/>
    <x:cellStyle name="40% - 강조색4 9" xfId="165"/>
    <x:cellStyle name="40% - 강조색5 10" xfId="166"/>
    <x:cellStyle name="40% - 강조색5 11" xfId="167"/>
    <x:cellStyle name="40% - 강조색5 12" xfId="168"/>
    <x:cellStyle name="40% - 강조색5 13" xfId="169"/>
    <x:cellStyle name="40% - 강조색5 14" xfId="170"/>
    <x:cellStyle name="40% - 강조색5 15" xfId="171"/>
    <x:cellStyle name="40% - 강조색5 16" xfId="172"/>
    <x:cellStyle name="40% - 강조색5 17" xfId="173"/>
    <x:cellStyle name="40% - 강조색5 2" xfId="174"/>
    <x:cellStyle name="40% - 강조색5 3" xfId="175"/>
    <x:cellStyle name="40% - 강조색5 4" xfId="176"/>
    <x:cellStyle name="40% - 강조색5 5" xfId="177"/>
    <x:cellStyle name="40% - 강조색5 6" xfId="178"/>
    <x:cellStyle name="40% - 강조색5 7" xfId="179"/>
    <x:cellStyle name="40% - 강조색5 8" xfId="180"/>
    <x:cellStyle name="40% - 강조색5 9" xfId="181"/>
    <x:cellStyle name="40% - 강조색6 10" xfId="182"/>
    <x:cellStyle name="40% - 강조색6 11" xfId="183"/>
    <x:cellStyle name="40% - 강조색6 12" xfId="184"/>
    <x:cellStyle name="40% - 강조색6 13" xfId="185"/>
    <x:cellStyle name="40% - 강조색6 14" xfId="186"/>
    <x:cellStyle name="40% - 강조색6 15" xfId="187"/>
    <x:cellStyle name="40% - 강조색6 16" xfId="188"/>
    <x:cellStyle name="40% - 강조색6 17" xfId="189"/>
    <x:cellStyle name="40% - 강조색6 2" xfId="190"/>
    <x:cellStyle name="40% - 강조색6 3" xfId="191"/>
    <x:cellStyle name="40% - 강조색6 4" xfId="192"/>
    <x:cellStyle name="40% - 강조색6 5" xfId="193"/>
    <x:cellStyle name="40% - 강조색6 6" xfId="194"/>
    <x:cellStyle name="40% - 강조색6 7" xfId="195"/>
    <x:cellStyle name="40% - 강조색6 8" xfId="196"/>
    <x:cellStyle name="40% - 강조색6 9" xfId="197"/>
    <x:cellStyle name="메모 10" xfId="198"/>
    <x:cellStyle name="메모 11" xfId="199"/>
    <x:cellStyle name="메모 12" xfId="200"/>
    <x:cellStyle name="메모 13" xfId="201"/>
    <x:cellStyle name="메모 14" xfId="202"/>
    <x:cellStyle name="메모 15" xfId="203"/>
    <x:cellStyle name="메모 16" xfId="204"/>
    <x:cellStyle name="메모 17" xfId="205"/>
    <x:cellStyle name="메모 18" xfId="206"/>
    <x:cellStyle name="메모 19" xfId="207"/>
    <x:cellStyle name="메모 2" xfId="208"/>
    <x:cellStyle name="메모 20" xfId="209"/>
    <x:cellStyle name="메모 21" xfId="210"/>
    <x:cellStyle name="메모 22" xfId="211"/>
    <x:cellStyle name="메모 23" xfId="212"/>
    <x:cellStyle name="메모 24" xfId="213"/>
    <x:cellStyle name="메모 25" xfId="214"/>
    <x:cellStyle name="메모 26" xfId="215"/>
    <x:cellStyle name="메모 3" xfId="216"/>
    <x:cellStyle name="메모 4" xfId="217"/>
    <x:cellStyle name="메모 5" xfId="218"/>
    <x:cellStyle name="메모 6" xfId="219"/>
    <x:cellStyle name="메모 7" xfId="220"/>
    <x:cellStyle name="메모 8" xfId="221"/>
    <x:cellStyle name="메모 9" xfId="222"/>
    <x:cellStyle name="백분율 2" xfId="3"/>
    <x:cellStyle name="백분율 3" xfId="223"/>
    <x:cellStyle name="쉼표 [0] 2" xfId="2"/>
    <x:cellStyle name="쉼표 [0] 3" xfId="224"/>
    <x:cellStyle name="쉼표 [0] 4" xfId="225"/>
    <x:cellStyle name="쉼표 [0] 5" xfId="226"/>
    <x:cellStyle name="쉼표 [0] 6" xfId="227"/>
    <x:cellStyle xfId="0" builtinId="0"/>
    <x:cellStyle name="표준 10" xfId="228"/>
    <x:cellStyle name="표준 11" xfId="229"/>
    <x:cellStyle name="표준 12" xfId="230"/>
    <x:cellStyle name="표준 13" xfId="231"/>
    <x:cellStyle name="표준 14" xfId="232"/>
    <x:cellStyle name="표준 15" xfId="233"/>
    <x:cellStyle name="표준 16" xfId="234"/>
    <x:cellStyle name="표준 17" xfId="235"/>
    <x:cellStyle name="표준 18" xfId="236"/>
    <x:cellStyle name="표준 19" xfId="237"/>
    <x:cellStyle name="표준 2" xfId="1"/>
    <x:cellStyle name="표준 2 2" xfId="238"/>
    <x:cellStyle name="표준 20" xfId="239"/>
    <x:cellStyle name="표준 21" xfId="240"/>
    <x:cellStyle name="표준 22" xfId="241"/>
    <x:cellStyle name="표준 23" xfId="242"/>
    <x:cellStyle name="표준 24" xfId="243"/>
    <x:cellStyle name="표준 25" xfId="244"/>
    <x:cellStyle name="표준 26" xfId="245"/>
    <x:cellStyle name="표준 3" xfId="246"/>
    <x:cellStyle name="표준 3 2" xfId="4"/>
    <x:cellStyle name="표준 4" xfId="5"/>
    <x:cellStyle name="표준 5" xfId="247"/>
    <x:cellStyle name="표준 6" xfId="248"/>
    <x:cellStyle name="표준 7" xfId="249"/>
    <x:cellStyle name="표준 8" xfId="250"/>
    <x:cellStyle name="표준 9" xfId="251"/>
    <x:cellStyle name="표준 36" xfId="252"/>
    <x:cellStyle name="표준 4 2" xfId="253"/>
    <x:cellStyle name="쉼표 [0] 7" xfId="254"/>
  </x:cellStyles>
  <x:dxfs count="19">
    <x:dxf>
      <x:fill>
        <x:patternFill patternType="solid">
          <x:fgColor indexed="65"/>
          <x:bgColor rgb="ffff0000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externalLink" Target="externalLinks/externalLink2.xml"  /><Relationship Id="rId11" Type="http://schemas.openxmlformats.org/officeDocument/2006/relationships/externalLink" Target="externalLinks/externalLink3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externalLink" Target="externalLinks/externalLink1.xml"  /></Relationships>
</file>

<file path=xl/externalLinks/_rels/externalLink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2017&#45380;&#52509;&#44292;/5.&#51060;&#45804;&#51032;%20&#50864;&#49688;&#44397;/7&#50900;/(&#48537;&#51076;)%20&#50696;&#44552;&#49324;&#50629;%20&#50864;&#49688;&#44288;&#49436;%20&#49440;&#51221;%20&#45236;&#50669;(2017.%207&#50900;).xlsx" TargetMode="External" /></Relationships>
</file>

<file path=xl/externalLinks/_rels/externalLink2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User_3/AppData/Local/Temp/handy8/AttTemp/2017.%208&#50900;%20&#51060;&#45804;&#51032;%20&#50864;&#49688;&#44397;%20&#49440;&#51221;%20&#51088;&#47308;(&#48372;&#54744;&#48516;&#50556;).xlsx" TargetMode="External" /></Relationships>
</file>

<file path=xl/externalLinks/_rels/externalLink3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User_3/AppData/Local/Temp/handy8/AttTemp/&#44397;&#51228;&#50689;&#50629;&#44284;_&#51060;&#45804;&#51032;%20&#50864;&#49688;&#44397;%20201708&#50900;.xlsx" TargetMode="External" /></Relationships>
</file>

<file path=xl/externalLinks/externalLink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예금"/>
    </x:sheetNames>
    <x:sheetDataSet>
      <x:sheetData sheetId="0" refreshError="0"/>
    </x:sheetDataSet>
  </x:externalBook>
</x:externalLink>
</file>

<file path=xl/externalLinks/externalLink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보험"/>
      <x:sheetName val="Sheet1"/>
    </x:sheetNames>
    <x:sheetDataSet>
      <x:sheetData sheetId="0" refreshError="0"/>
      <x:sheetData sheetId="1" refreshError="0">
        <x:row r="3">
          <x:cell r="B3" t="str" vm="0">
            <x:v>서울중앙</x:v>
          </x:cell>
          <x:cell r="C3" vm="0">
            <x:v>79706998</x:v>
          </x:cell>
          <x:cell r="D3" vm="0">
            <x:v>58744581</x:v>
          </x:cell>
          <x:cell r="F3" vm="0">
            <x:v>128738341</x:v>
          </x:cell>
          <x:cell r="G3" vm="0">
            <x:v>111236385</x:v>
          </x:cell>
        </x:row>
        <x:row r="4">
          <x:cell r="B4" t="str" vm="0">
            <x:v>서울용산</x:v>
          </x:cell>
          <x:cell r="C4" vm="0">
            <x:v>49021396</x:v>
          </x:cell>
          <x:cell r="D4" vm="0">
            <x:v>39627899</x:v>
          </x:cell>
          <x:cell r="F4" vm="0">
            <x:v>63564786</x:v>
          </x:cell>
          <x:cell r="G4" vm="0">
            <x:v>51547974</x:v>
          </x:cell>
        </x:row>
        <x:row r="5">
          <x:cell r="B5" t="str" vm="0">
            <x:v>광화문</x:v>
          </x:cell>
          <x:cell r="C5" vm="0">
            <x:v>67735901</x:v>
          </x:cell>
          <x:cell r="D5" vm="0">
            <x:v>53818368</x:v>
          </x:cell>
          <x:cell r="F5" vm="0">
            <x:v>95773813</x:v>
          </x:cell>
          <x:cell r="G5" vm="0">
            <x:v>79859097</x:v>
          </x:cell>
        </x:row>
        <x:row r="6">
          <x:cell r="B6" t="str" vm="0">
            <x:v>서울구로</x:v>
          </x:cell>
          <x:cell r="C6" vm="0">
            <x:v>17449947</x:v>
          </x:cell>
          <x:cell r="D6" vm="0">
            <x:v>10722747</x:v>
          </x:cell>
          <x:cell r="F6" vm="0">
            <x:v>21798687</x:v>
          </x:cell>
          <x:cell r="G6" vm="0">
            <x:v>19907183</x:v>
          </x:cell>
        </x:row>
        <x:row r="7">
          <x:cell r="B7" t="str" vm="0">
            <x:v>서울도봉</x:v>
          </x:cell>
          <x:cell r="C7" vm="0">
            <x:v>128562540</x:v>
          </x:cell>
          <x:cell r="D7" vm="0">
            <x:v>104770935</x:v>
          </x:cell>
          <x:cell r="F7" vm="0">
            <x:v>169663582</x:v>
          </x:cell>
          <x:cell r="G7" vm="0">
            <x:v>139672479</x:v>
          </x:cell>
        </x:row>
        <x:row r="8">
          <x:cell r="B8" t="str" vm="0">
            <x:v>동대문</x:v>
          </x:cell>
          <x:cell r="C8" vm="0">
            <x:v>55656686</x:v>
          </x:cell>
          <x:cell r="D8" vm="0">
            <x:v>43077399</x:v>
          </x:cell>
          <x:cell r="F8" vm="0">
            <x:v>105690293</x:v>
          </x:cell>
          <x:cell r="G8" vm="0">
            <x:v>88913714</x:v>
          </x:cell>
        </x:row>
        <x:row r="9">
          <x:cell r="B9" t="str" vm="0">
            <x:v>서울마포</x:v>
          </x:cell>
          <x:cell r="C9" vm="0">
            <x:v>52014262</x:v>
          </x:cell>
          <x:cell r="D9" vm="0">
            <x:v>41976849</x:v>
          </x:cell>
          <x:cell r="F9" vm="0">
            <x:v>56777403</x:v>
          </x:cell>
          <x:cell r="G9" vm="0">
            <x:v>48795630</x:v>
          </x:cell>
        </x:row>
        <x:row r="10">
          <x:cell r="B10" t="str" vm="0">
            <x:v>서울관악</x:v>
          </x:cell>
          <x:cell r="C10" vm="0">
            <x:v>64439524</x:v>
          </x:cell>
          <x:cell r="D10" vm="0">
            <x:v>57908416</x:v>
          </x:cell>
          <x:cell r="F10" vm="0">
            <x:v>84873387</x:v>
          </x:cell>
          <x:cell r="G10" vm="0">
            <x:v>73993470</x:v>
          </x:cell>
        </x:row>
        <x:row r="11">
          <x:cell r="B11" t="str" vm="0">
            <x:v>서울광진</x:v>
          </x:cell>
          <x:cell r="C11" vm="0">
            <x:v>88854191</x:v>
          </x:cell>
          <x:cell r="D11" vm="0">
            <x:v>76249445</x:v>
          </x:cell>
          <x:cell r="F11" vm="0">
            <x:v>130489003</x:v>
          </x:cell>
          <x:cell r="G11" vm="0">
            <x:v>113058467</x:v>
          </x:cell>
        </x:row>
        <x:row r="12">
          <x:cell r="B12" t="str" vm="0">
            <x:v>서울은평</x:v>
          </x:cell>
          <x:cell r="C12" vm="0">
            <x:v>43199966</x:v>
          </x:cell>
          <x:cell r="D12" vm="0">
            <x:v>32329123</x:v>
          </x:cell>
          <x:cell r="F12" vm="0">
            <x:v>60332652</x:v>
          </x:cell>
          <x:cell r="G12" vm="0">
            <x:v>45844057</x:v>
          </x:cell>
        </x:row>
        <x:row r="13">
          <x:cell r="B13" t="str" vm="0">
            <x:v>여의도</x:v>
          </x:cell>
          <x:cell r="C13" vm="0">
            <x:v>87232047</x:v>
          </x:cell>
          <x:cell r="D13" vm="0">
            <x:v>63727663</x:v>
          </x:cell>
          <x:cell r="F13" vm="0">
            <x:v>107577824</x:v>
          </x:cell>
          <x:cell r="G13" vm="0">
            <x:v>85697773</x:v>
          </x:cell>
        </x:row>
        <x:row r="14">
          <x:cell r="B14" t="str" vm="0">
            <x:v>서울강남</x:v>
          </x:cell>
          <x:cell r="C14" vm="0">
            <x:v>115123986</x:v>
          </x:cell>
          <x:cell r="D14" vm="0">
            <x:v>57640640</x:v>
          </x:cell>
          <x:cell r="F14" vm="0">
            <x:v>113763454</x:v>
          </x:cell>
          <x:cell r="G14" vm="0">
            <x:v>82295771</x:v>
          </x:cell>
        </x:row>
        <x:row r="15">
          <x:cell r="B15" t="str" vm="0">
            <x:v>서울중랑</x:v>
          </x:cell>
          <x:cell r="C15" vm="0">
            <x:v>68705662</x:v>
          </x:cell>
          <x:cell r="D15" vm="0">
            <x:v>55422372</x:v>
          </x:cell>
          <x:cell r="F15" vm="0">
            <x:v>112496081</x:v>
          </x:cell>
          <x:cell r="G15" vm="0">
            <x:v>101223657</x:v>
          </x:cell>
        </x:row>
        <x:row r="16">
          <x:cell r="B16" t="str" vm="0">
            <x:v>서울강동</x:v>
          </x:cell>
          <x:cell r="C16" vm="0">
            <x:v>75194933</x:v>
          </x:cell>
          <x:cell r="D16" vm="0">
            <x:v>60130459</x:v>
          </x:cell>
          <x:cell r="F16" vm="0">
            <x:v>78620870</x:v>
          </x:cell>
          <x:cell r="G16" vm="0">
            <x:v>68747598</x:v>
          </x:cell>
        </x:row>
        <x:row r="17">
          <x:cell r="B17" t="str" vm="0">
            <x:v>서울금천</x:v>
          </x:cell>
          <x:cell r="C17" vm="0">
            <x:v>110306512</x:v>
          </x:cell>
          <x:cell r="D17" vm="0">
            <x:v>74217058</x:v>
          </x:cell>
          <x:cell r="F17" vm="0">
            <x:v>119576507</x:v>
          </x:cell>
          <x:cell r="G17" vm="0">
            <x:v>96646790</x:v>
          </x:cell>
        </x:row>
        <x:row r="18">
          <x:cell r="B18" t="str" vm="0">
            <x:v>서울노원</x:v>
          </x:cell>
          <x:cell r="C18" vm="0">
            <x:v>58881268</x:v>
          </x:cell>
          <x:cell r="D18" vm="0">
            <x:v>45772889</x:v>
          </x:cell>
          <x:cell r="F18" vm="0">
            <x:v>90884904</x:v>
          </x:cell>
          <x:cell r="G18" vm="0">
            <x:v>81567800</x:v>
          </x:cell>
        </x:row>
        <x:row r="19">
          <x:cell r="B19" t="str" vm="0">
            <x:v>서울성북</x:v>
          </x:cell>
          <x:cell r="C19" vm="0">
            <x:v>69658807</x:v>
          </x:cell>
          <x:cell r="D19" vm="0">
            <x:v>57942222</x:v>
          </x:cell>
          <x:cell r="F19" vm="0">
            <x:v>93062454</x:v>
          </x:cell>
          <x:cell r="G19" vm="0">
            <x:v>83876667</x:v>
          </x:cell>
        </x:row>
        <x:row r="20">
          <x:cell r="B20" t="str" vm="0">
            <x:v>서울양천</x:v>
          </x:cell>
          <x:cell r="C20" vm="0">
            <x:v>86173748</x:v>
          </x:cell>
          <x:cell r="D20" vm="0">
            <x:v>74935575</x:v>
          </x:cell>
          <x:cell r="F20" vm="0">
            <x:v>118993067</x:v>
          </x:cell>
          <x:cell r="G20" vm="0">
            <x:v>106658205</x:v>
          </x:cell>
        </x:row>
        <x:row r="21">
          <x:cell r="B21" t="str" vm="0">
            <x:v>서울동작</x:v>
          </x:cell>
          <x:cell r="C21" vm="0">
            <x:v>47067614</x:v>
          </x:cell>
          <x:cell r="D21" vm="0">
            <x:v>34496870</x:v>
          </x:cell>
          <x:cell r="F21" vm="0">
            <x:v>64649478</x:v>
          </x:cell>
          <x:cell r="G21" vm="0">
            <x:v>54761431</x:v>
          </x:cell>
        </x:row>
        <x:row r="22">
          <x:cell r="B22" t="str" vm="0">
            <x:v>서대문</x:v>
          </x:cell>
          <x:cell r="C22" vm="0">
            <x:v>55011133</x:v>
          </x:cell>
          <x:cell r="D22" vm="0">
            <x:v>46212387</x:v>
          </x:cell>
          <x:cell r="F22" vm="0">
            <x:v>83641288</x:v>
          </x:cell>
          <x:cell r="G22" vm="0">
            <x:v>63785344</x:v>
          </x:cell>
        </x:row>
        <x:row r="23">
          <x:cell r="B23" t="str" vm="0">
            <x:v>서울서초</x:v>
          </x:cell>
          <x:cell r="C23" vm="0">
            <x:v>40288302</x:v>
          </x:cell>
          <x:cell r="D23" vm="0">
            <x:v>29573744</x:v>
          </x:cell>
          <x:cell r="F23" vm="0">
            <x:v>59601328</x:v>
          </x:cell>
          <x:cell r="G23" vm="0">
            <x:v>46231092</x:v>
          </x:cell>
        </x:row>
        <x:row r="24">
          <x:cell r="B24" t="str" vm="0">
            <x:v>서울송파</x:v>
          </x:cell>
          <x:cell r="C24" vm="0">
            <x:v>76748058</x:v>
          </x:cell>
          <x:cell r="D24" vm="0">
            <x:v>53793135</x:v>
          </x:cell>
          <x:cell r="F24" vm="0">
            <x:v>123413778</x:v>
          </x:cell>
          <x:cell r="G24" vm="0">
            <x:v>86009845</x:v>
          </x:cell>
        </x:row>
        <x:row r="25">
          <x:cell r="B25" t="str" vm="0">
            <x:v>서울강서</x:v>
          </x:cell>
          <x:cell r="C25" vm="0">
            <x:v>102669011</x:v>
          </x:cell>
          <x:cell r="D25" vm="0">
            <x:v>91231490</x:v>
          </x:cell>
          <x:cell r="F25" vm="0">
            <x:v>123876235</x:v>
          </x:cell>
          <x:cell r="G25" vm="0">
            <x:v>109107497</x:v>
          </x:cell>
        </x:row>
      </x:sheetData>
    </x:sheetDataSet>
  </x:externalBook>
</x:externalLink>
</file>

<file path=xl/externalLinks/externalLink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EMS"/>
    </x:sheetNames>
    <x:sheetDataSet>
      <x:sheetData sheetId="0" refreshError="0"/>
    </x:sheetDataSet>
  </x:externalBook>
</x:externalLink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A1:K27"/>
  <x:sheetViews>
    <x:sheetView tabSelected="1" showOutlineSymbols="0" defaultGridColor="0" topLeftCell="A1" colorId="22" zoomScaleNormal="100" workbookViewId="0">
      <x:selection activeCell="P18" activeCellId="0" sqref="P18:P18"/>
    </x:sheetView>
  </x:sheetViews>
  <x:sheetFormatPr defaultColWidth="9.140625" defaultRowHeight="16.399999999999999"/>
  <x:cols>
    <x:col min="1" max="1" width="6.25" style="27" customWidth="1"/>
    <x:col min="2" max="2" width="18.25" style="28" customWidth="1"/>
    <x:col min="3" max="3" width="10.875" style="28" customWidth="1"/>
    <x:col min="4" max="4" width="14" style="28" customWidth="1"/>
    <x:col min="5" max="5" width="5.5" style="28" customWidth="1"/>
    <x:col min="6" max="6" width="6.75" style="28" customWidth="1"/>
    <x:col min="7" max="7" width="8.875" style="28" customWidth="1"/>
    <x:col min="8" max="8" width="13.375" style="28" customWidth="1"/>
    <x:col min="9" max="9" width="5.5" style="28" customWidth="1"/>
    <x:col min="10" max="10" width="6.75" style="27" customWidth="1"/>
    <x:col min="11" max="11" width="7.75" style="27" customWidth="1"/>
    <x:col min="12" max="16384" width="8" style="27"/>
  </x:cols>
  <x:sheetData>
    <x:row r="1" spans="1:11" s="27" customFormat="1" ht="39" customHeight="1">
      <x:c r="A1" s="100" t="s">
        <x:v>105</x:v>
      </x:c>
      <x:c r="B1" s="100"/>
      <x:c r="C1" s="100"/>
      <x:c r="D1" s="100"/>
      <x:c r="E1" s="100"/>
      <x:c r="F1" s="100"/>
      <x:c r="G1" s="100"/>
      <x:c r="H1" s="100"/>
      <x:c r="I1" s="100"/>
      <x:c r="J1" s="100"/>
      <x:c r="K1" s="100"/>
    </x:row>
    <x:row r="2" spans="1:11" s="27" customFormat="1" ht="18" customHeight="1">
      <x:c r="A2" s="28"/>
      <x:c r="B2" s="28"/>
      <x:c r="C2" s="28"/>
      <x:c r="D2" s="28"/>
      <x:c r="E2" s="28"/>
      <x:c r="F2" s="28"/>
      <x:c r="G2" s="28"/>
      <x:c r="H2" s="28"/>
      <x:c r="I2" s="28"/>
      <x:c r="K2" s="29" t="s">
        <x:v>94</x:v>
      </x:c>
    </x:row>
    <x:row r="3" spans="1:11" ht="18.75" customHeight="1">
      <x:c r="A3" s="96" t="s">
        <x:v>6</x:v>
      </x:c>
      <x:c r="B3" s="94" t="s">
        <x:v>98</x:v>
      </x:c>
      <x:c r="C3" s="101" t="s">
        <x:v>73</x:v>
      </x:c>
      <x:c r="D3" s="94"/>
      <x:c r="E3" s="94"/>
      <x:c r="F3" s="94"/>
      <x:c r="G3" s="102" t="s">
        <x:v>77</x:v>
      </x:c>
      <x:c r="H3" s="102"/>
      <x:c r="I3" s="102"/>
      <x:c r="J3" s="102"/>
      <x:c r="K3" s="98" t="s">
        <x:v>102</x:v>
      </x:c>
    </x:row>
    <x:row r="4" spans="1:11" ht="19.5" customHeight="1">
      <x:c r="A4" s="97"/>
      <x:c r="B4" s="95" t="s">
        <x:v>101</x:v>
      </x:c>
      <x:c r="C4" s="30" t="s">
        <x:v>51</x:v>
      </x:c>
      <x:c r="D4" s="31" t="s">
        <x:v>97</x:v>
      </x:c>
      <x:c r="E4" s="31" t="s">
        <x:v>99</x:v>
      </x:c>
      <x:c r="F4" s="32" t="s">
        <x:v>96</x:v>
      </x:c>
      <x:c r="G4" s="33" t="s">
        <x:v>51</x:v>
      </x:c>
      <x:c r="H4" s="31" t="s">
        <x:v>97</x:v>
      </x:c>
      <x:c r="I4" s="31" t="s">
        <x:v>99</x:v>
      </x:c>
      <x:c r="J4" s="34" t="s">
        <x:v>96</x:v>
      </x:c>
      <x:c r="K4" s="99"/>
    </x:row>
    <x:row r="5" spans="1:11" s="27" customFormat="1" ht="23.25" customHeight="1">
      <x:c r="A5" s="56">
        <x:v>1</x:v>
      </x:c>
      <x:c r="B5" s="57" t="s">
        <x:v>59</x:v>
      </x:c>
      <x:c r="C5" s="58">
        <x:v>140675</x:v>
      </x:c>
      <x:c r="D5" s="59">
        <x:v>18103320</x:v>
      </x:c>
      <x:c r="E5" s="60">
        <x:v>3</x:v>
      </x:c>
      <x:c r="F5" s="61">
        <x:v>49</x:v>
      </x:c>
      <x:c r="G5" s="62">
        <x:v>4544</x:v>
      </x:c>
      <x:c r="H5" s="63">
        <x:v>4503190</x:v>
      </x:c>
      <x:c r="I5" s="64">
        <x:v>1</x:v>
      </x:c>
      <x:c r="J5" s="61">
        <x:v>50</x:v>
      </x:c>
      <x:c r="K5" s="65">
        <x:f>SUM(F5,J5)</x:f>
        <x:v>99</x:v>
      </x:c>
    </x:row>
    <x:row r="6" spans="1:11" s="27" customFormat="1" ht="23.25" customHeight="1">
      <x:c r="A6" s="66">
        <x:v>2</x:v>
      </x:c>
      <x:c r="B6" s="67" t="s">
        <x:v>58</x:v>
      </x:c>
      <x:c r="C6" s="68">
        <x:v>99794</x:v>
      </x:c>
      <x:c r="D6" s="69">
        <x:v>13143330</x:v>
      </x:c>
      <x:c r="E6" s="70">
        <x:v>5</x:v>
      </x:c>
      <x:c r="F6" s="71">
        <x:v>48</x:v>
      </x:c>
      <x:c r="G6" s="72">
        <x:v>2893</x:v>
      </x:c>
      <x:c r="H6" s="73">
        <x:v>2535110</x:v>
      </x:c>
      <x:c r="I6" s="74">
        <x:v>4</x:v>
      </x:c>
      <x:c r="J6" s="71">
        <x:v>48.5</x:v>
      </x:c>
      <x:c r="K6" s="75">
        <x:f>SUM(F6,J6)</x:f>
        <x:v>96.5</x:v>
      </x:c>
    </x:row>
    <x:row r="7" spans="1:11" s="27" customFormat="1" ht="23.25" customHeight="1">
      <x:c r="A7" s="66">
        <x:v>3</x:v>
      </x:c>
      <x:c r="B7" s="67" t="s">
        <x:v>62</x:v>
      </x:c>
      <x:c r="C7" s="68">
        <x:v>129373</x:v>
      </x:c>
      <x:c r="D7" s="69">
        <x:v>17521440</x:v>
      </x:c>
      <x:c r="E7" s="70">
        <x:v>4</x:v>
      </x:c>
      <x:c r="F7" s="71">
        <x:v>48.5</x:v>
      </x:c>
      <x:c r="G7" s="72">
        <x:v>2319</x:v>
      </x:c>
      <x:c r="H7" s="73">
        <x:v>2302110</x:v>
      </x:c>
      <x:c r="I7" s="74">
        <x:v>6</x:v>
      </x:c>
      <x:c r="J7" s="71">
        <x:v>47.5</x:v>
      </x:c>
      <x:c r="K7" s="75">
        <x:f>SUM(F7,J7)</x:f>
        <x:v>96</x:v>
      </x:c>
    </x:row>
    <x:row r="8" spans="1:11" s="27" customFormat="1" ht="23.25" customHeight="1">
      <x:c r="A8" s="66">
        <x:v>4</x:v>
      </x:c>
      <x:c r="B8" s="67" t="s">
        <x:v>64</x:v>
      </x:c>
      <x:c r="C8" s="68">
        <x:v>227371</x:v>
      </x:c>
      <x:c r="D8" s="69">
        <x:v>30295960</x:v>
      </x:c>
      <x:c r="E8" s="70">
        <x:v>1</x:v>
      </x:c>
      <x:c r="F8" s="71">
        <x:v>50</x:v>
      </x:c>
      <x:c r="G8" s="72">
        <x:v>2102</x:v>
      </x:c>
      <x:c r="H8" s="73">
        <x:v>2073400</x:v>
      </x:c>
      <x:c r="I8" s="74">
        <x:v>11</x:v>
      </x:c>
      <x:c r="J8" s="71">
        <x:v>45</x:v>
      </x:c>
      <x:c r="K8" s="75">
        <x:f>SUM(F8,J8)</x:f>
        <x:v>95</x:v>
      </x:c>
    </x:row>
    <x:row r="9" spans="1:11" s="27" customFormat="1" ht="23.25" customHeight="1">
      <x:c r="A9" s="66">
        <x:v>5</x:v>
      </x:c>
      <x:c r="B9" s="67" t="s">
        <x:v>66</x:v>
      </x:c>
      <x:c r="C9" s="68">
        <x:v>82456</x:v>
      </x:c>
      <x:c r="D9" s="69">
        <x:v>10954090</x:v>
      </x:c>
      <x:c r="E9" s="70">
        <x:v>9</x:v>
      </x:c>
      <x:c r="F9" s="71">
        <x:v>46</x:v>
      </x:c>
      <x:c r="G9" s="72">
        <x:v>2613</x:v>
      </x:c>
      <x:c r="H9" s="73">
        <x:v>2577540</x:v>
      </x:c>
      <x:c r="I9" s="74">
        <x:v>3</x:v>
      </x:c>
      <x:c r="J9" s="71">
        <x:v>49</x:v>
      </x:c>
      <x:c r="K9" s="75">
        <x:f>SUM(F9,J9)</x:f>
        <x:v>95</x:v>
      </x:c>
    </x:row>
    <x:row r="10" spans="1:11" s="27" customFormat="1" ht="23.25" customHeight="1">
      <x:c r="A10" s="66">
        <x:v>6</x:v>
      </x:c>
      <x:c r="B10" s="67" t="s">
        <x:v>61</x:v>
      </x:c>
      <x:c r="C10" s="68">
        <x:v>87650</x:v>
      </x:c>
      <x:c r="D10" s="69">
        <x:v>11639610</x:v>
      </x:c>
      <x:c r="E10" s="70">
        <x:v>8</x:v>
      </x:c>
      <x:c r="F10" s="71">
        <x:v>46.5</x:v>
      </x:c>
      <x:c r="G10" s="72">
        <x:v>2328</x:v>
      </x:c>
      <x:c r="H10" s="73">
        <x:v>2297470</x:v>
      </x:c>
      <x:c r="I10" s="74">
        <x:v>7</x:v>
      </x:c>
      <x:c r="J10" s="71">
        <x:v>47</x:v>
      </x:c>
      <x:c r="K10" s="75">
        <x:f>SUM(F10,J10)</x:f>
        <x:v>93.5</x:v>
      </x:c>
    </x:row>
    <x:row r="11" spans="1:11" s="27" customFormat="1" ht="23.25" customHeight="1">
      <x:c r="A11" s="66">
        <x:v>7</x:v>
      </x:c>
      <x:c r="B11" s="67" t="s">
        <x:v>82</x:v>
      </x:c>
      <x:c r="C11" s="68">
        <x:v>36238</x:v>
      </x:c>
      <x:c r="D11" s="69">
        <x:v>5421000</x:v>
      </x:c>
      <x:c r="E11" s="70">
        <x:v>14</x:v>
      </x:c>
      <x:c r="F11" s="71">
        <x:v>43.5</x:v>
      </x:c>
      <x:c r="G11" s="72">
        <x:v>2718</x:v>
      </x:c>
      <x:c r="H11" s="73">
        <x:v>2707510</x:v>
      </x:c>
      <x:c r="I11" s="74">
        <x:v>2</x:v>
      </x:c>
      <x:c r="J11" s="71">
        <x:v>49.5</x:v>
      </x:c>
      <x:c r="K11" s="75">
        <x:f>SUM(F11,J11)</x:f>
        <x:v>93</x:v>
      </x:c>
    </x:row>
    <x:row r="12" spans="1:11" s="27" customFormat="1" ht="23.25" customHeight="1">
      <x:c r="A12" s="66">
        <x:v>8</x:v>
      </x:c>
      <x:c r="B12" s="67" t="s">
        <x:v>68</x:v>
      </x:c>
      <x:c r="C12" s="68">
        <x:v>143957</x:v>
      </x:c>
      <x:c r="D12" s="69">
        <x:v>19336200</x:v>
      </x:c>
      <x:c r="E12" s="70">
        <x:v>2</x:v>
      </x:c>
      <x:c r="F12" s="71">
        <x:v>49.5</x:v>
      </x:c>
      <x:c r="G12" s="72">
        <x:v>1735</x:v>
      </x:c>
      <x:c r="H12" s="73">
        <x:v>1663020</x:v>
      </x:c>
      <x:c r="I12" s="74">
        <x:v>16</x:v>
      </x:c>
      <x:c r="J12" s="71">
        <x:v>42.5</x:v>
      </x:c>
      <x:c r="K12" s="75">
        <x:f>SUM(F12,J12)</x:f>
        <x:v>92</x:v>
      </x:c>
    </x:row>
    <x:row r="13" spans="1:11" s="27" customFormat="1" ht="23.25" customHeight="1">
      <x:c r="A13" s="66">
        <x:v>9</x:v>
      </x:c>
      <x:c r="B13" s="67" t="s">
        <x:v>56</x:v>
      </x:c>
      <x:c r="C13" s="68">
        <x:v>84700</x:v>
      </x:c>
      <x:c r="D13" s="69">
        <x:v>11669310</x:v>
      </x:c>
      <x:c r="E13" s="70">
        <x:v>7</x:v>
      </x:c>
      <x:c r="F13" s="71">
        <x:v>47</x:v>
      </x:c>
      <x:c r="G13" s="72">
        <x:v>2052</x:v>
      </x:c>
      <x:c r="H13" s="73">
        <x:v>1996450</x:v>
      </x:c>
      <x:c r="I13" s="74">
        <x:v>12</x:v>
      </x:c>
      <x:c r="J13" s="71">
        <x:v>44.5</x:v>
      </x:c>
      <x:c r="K13" s="75">
        <x:f>SUM(F13,J13)</x:f>
        <x:v>91.5</x:v>
      </x:c>
    </x:row>
    <x:row r="14" spans="1:11" s="27" customFormat="1" ht="23.25" customHeight="1">
      <x:c r="A14" s="66">
        <x:v>10</x:v>
      </x:c>
      <x:c r="B14" s="67" t="s">
        <x:v>80</x:v>
      </x:c>
      <x:c r="C14" s="68">
        <x:v>41004</x:v>
      </x:c>
      <x:c r="D14" s="69">
        <x:v>5893670</x:v>
      </x:c>
      <x:c r="E14" s="70">
        <x:v>13</x:v>
      </x:c>
      <x:c r="F14" s="71">
        <x:v>44</x:v>
      </x:c>
      <x:c r="G14" s="72">
        <x:v>2236</x:v>
      </x:c>
      <x:c r="H14" s="73">
        <x:v>2213290</x:v>
      </x:c>
      <x:c r="I14" s="74">
        <x:v>8</x:v>
      </x:c>
      <x:c r="J14" s="71">
        <x:v>46.5</x:v>
      </x:c>
      <x:c r="K14" s="75">
        <x:f>SUM(F14,J14)</x:f>
        <x:v>90.5</x:v>
      </x:c>
    </x:row>
    <x:row r="15" spans="1:11" s="27" customFormat="1" ht="23.25" customHeight="1">
      <x:c r="A15" s="66">
        <x:v>11</x:v>
      </x:c>
      <x:c r="B15" s="67" t="s">
        <x:v>52</x:v>
      </x:c>
      <x:c r="C15" s="68">
        <x:v>34354</x:v>
      </x:c>
      <x:c r="D15" s="69">
        <x:v>4630470</x:v>
      </x:c>
      <x:c r="E15" s="70">
        <x:v>16</x:v>
      </x:c>
      <x:c r="F15" s="71">
        <x:v>42.5</x:v>
      </x:c>
      <x:c r="G15" s="72">
        <x:v>2455</x:v>
      </x:c>
      <x:c r="H15" s="73">
        <x:v>2385010</x:v>
      </x:c>
      <x:c r="I15" s="74">
        <x:v>5</x:v>
      </x:c>
      <x:c r="J15" s="71">
        <x:v>48</x:v>
      </x:c>
      <x:c r="K15" s="75">
        <x:f>SUM(F15,J15)</x:f>
        <x:v>90.5</x:v>
      </x:c>
    </x:row>
    <x:row r="16" spans="1:11" s="27" customFormat="1" ht="23.25" customHeight="1">
      <x:c r="A16" s="66">
        <x:v>12</x:v>
      </x:c>
      <x:c r="B16" s="67" t="s">
        <x:v>79</x:v>
      </x:c>
      <x:c r="C16" s="68">
        <x:v>35475</x:v>
      </x:c>
      <x:c r="D16" s="69">
        <x:v>4680880</x:v>
      </x:c>
      <x:c r="E16" s="70">
        <x:v>15</x:v>
      </x:c>
      <x:c r="F16" s="71">
        <x:v>43</x:v>
      </x:c>
      <x:c r="G16" s="72">
        <x:v>2200</x:v>
      </x:c>
      <x:c r="H16" s="73">
        <x:v>2180910</x:v>
      </x:c>
      <x:c r="I16" s="74">
        <x:v>9</x:v>
      </x:c>
      <x:c r="J16" s="71">
        <x:v>46</x:v>
      </x:c>
      <x:c r="K16" s="75">
        <x:f>SUM(F16,J16)</x:f>
        <x:v>89</x:v>
      </x:c>
    </x:row>
    <x:row r="17" spans="1:11" s="27" customFormat="1" ht="23.25" customHeight="1">
      <x:c r="A17" s="66">
        <x:v>13</x:v>
      </x:c>
      <x:c r="B17" s="67" t="s">
        <x:v>53</x:v>
      </x:c>
      <x:c r="C17" s="68">
        <x:v>78668</x:v>
      </x:c>
      <x:c r="D17" s="69">
        <x:v>10916050</x:v>
      </x:c>
      <x:c r="E17" s="70">
        <x:v>10</x:v>
      </x:c>
      <x:c r="F17" s="71">
        <x:v>45.5</x:v>
      </x:c>
      <x:c r="G17" s="72">
        <x:v>1821</x:v>
      </x:c>
      <x:c r="H17" s="73">
        <x:v>1786580</x:v>
      </x:c>
      <x:c r="I17" s="74">
        <x:v>15</x:v>
      </x:c>
      <x:c r="J17" s="71">
        <x:v>43</x:v>
      </x:c>
      <x:c r="K17" s="75">
        <x:f>SUM(F17,J17)</x:f>
        <x:v>88.5</x:v>
      </x:c>
    </x:row>
    <x:row r="18" spans="1:11" s="27" customFormat="1" ht="23.25" customHeight="1">
      <x:c r="A18" s="66">
        <x:v>14</x:v>
      </x:c>
      <x:c r="B18" s="67" t="s">
        <x:v>57</x:v>
      </x:c>
      <x:c r="C18" s="68">
        <x:v>50553</x:v>
      </x:c>
      <x:c r="D18" s="69">
        <x:v>7008910</x:v>
      </x:c>
      <x:c r="E18" s="70">
        <x:v>12</x:v>
      </x:c>
      <x:c r="F18" s="71">
        <x:v>44.5</x:v>
      </x:c>
      <x:c r="G18" s="72">
        <x:v>1969</x:v>
      </x:c>
      <x:c r="H18" s="73">
        <x:v>1877510</x:v>
      </x:c>
      <x:c r="I18" s="74">
        <x:v>14</x:v>
      </x:c>
      <x:c r="J18" s="71">
        <x:v>43.5</x:v>
      </x:c>
      <x:c r="K18" s="75">
        <x:f>SUM(F18,J18)</x:f>
        <x:v>88</x:v>
      </x:c>
    </x:row>
    <x:row r="19" spans="1:11" s="27" customFormat="1" ht="23.25" customHeight="1">
      <x:c r="A19" s="66">
        <x:v>15</x:v>
      </x:c>
      <x:c r="B19" s="67" t="s">
        <x:v>83</x:v>
      </x:c>
      <x:c r="C19" s="68">
        <x:v>96041</x:v>
      </x:c>
      <x:c r="D19" s="69">
        <x:v>12950870</x:v>
      </x:c>
      <x:c r="E19" s="70">
        <x:v>6</x:v>
      </x:c>
      <x:c r="F19" s="71">
        <x:v>47.5</x:v>
      </x:c>
      <x:c r="G19" s="72">
        <x:v>1242</x:v>
      </x:c>
      <x:c r="H19" s="73">
        <x:v>1203270</x:v>
      </x:c>
      <x:c r="I19" s="74">
        <x:v>21</x:v>
      </x:c>
      <x:c r="J19" s="71">
        <x:v>40</x:v>
      </x:c>
      <x:c r="K19" s="75">
        <x:f>SUM(F19,J19)</x:f>
        <x:v>87.5</x:v>
      </x:c>
    </x:row>
    <x:row r="20" spans="1:11" s="27" customFormat="1" ht="23.25" customHeight="1">
      <x:c r="A20" s="66">
        <x:v>16</x:v>
      </x:c>
      <x:c r="B20" s="67" t="s">
        <x:v>55</x:v>
      </x:c>
      <x:c r="C20" s="68">
        <x:v>28826</x:v>
      </x:c>
      <x:c r="D20" s="69">
        <x:v>4377650</x:v>
      </x:c>
      <x:c r="E20" s="70">
        <x:v>17</x:v>
      </x:c>
      <x:c r="F20" s="71">
        <x:v>42</x:v>
      </x:c>
      <x:c r="G20" s="72">
        <x:v>1893</x:v>
      </x:c>
      <x:c r="H20" s="73">
        <x:v>1878700</x:v>
      </x:c>
      <x:c r="I20" s="74">
        <x:v>13</x:v>
      </x:c>
      <x:c r="J20" s="71">
        <x:v>44</x:v>
      </x:c>
      <x:c r="K20" s="75">
        <x:f>SUM(F20,J20)</x:f>
        <x:v>86</x:v>
      </x:c>
    </x:row>
    <x:row r="21" spans="1:11" s="27" customFormat="1" ht="23.25" customHeight="1">
      <x:c r="A21" s="66">
        <x:v>17</x:v>
      </x:c>
      <x:c r="B21" s="67" t="s">
        <x:v>81</x:v>
      </x:c>
      <x:c r="C21" s="68">
        <x:v>20299</x:v>
      </x:c>
      <x:c r="D21" s="69">
        <x:v>3021370</x:v>
      </x:c>
      <x:c r="E21" s="70">
        <x:v>20</x:v>
      </x:c>
      <x:c r="F21" s="71">
        <x:v>40.5</x:v>
      </x:c>
      <x:c r="G21" s="72">
        <x:v>2205</x:v>
      </x:c>
      <x:c r="H21" s="73">
        <x:v>2179630</x:v>
      </x:c>
      <x:c r="I21" s="74">
        <x:v>10</x:v>
      </x:c>
      <x:c r="J21" s="71">
        <x:v>45.5</x:v>
      </x:c>
      <x:c r="K21" s="75">
        <x:f>SUM(F21,J21)</x:f>
        <x:v>86</x:v>
      </x:c>
    </x:row>
    <x:row r="22" spans="1:11" s="27" customFormat="1" ht="23.25" customHeight="1">
      <x:c r="A22" s="66">
        <x:v>18</x:v>
      </x:c>
      <x:c r="B22" s="67" t="s">
        <x:v>63</x:v>
      </x:c>
      <x:c r="C22" s="68">
        <x:v>62771</x:v>
      </x:c>
      <x:c r="D22" s="69">
        <x:v>8758550</x:v>
      </x:c>
      <x:c r="E22" s="70">
        <x:v>11</x:v>
      </x:c>
      <x:c r="F22" s="71">
        <x:v>45</x:v>
      </x:c>
      <x:c r="G22" s="72">
        <x:v>1408</x:v>
      </x:c>
      <x:c r="H22" s="73">
        <x:v>1403710</x:v>
      </x:c>
      <x:c r="I22" s="74">
        <x:v>19</x:v>
      </x:c>
      <x:c r="J22" s="71">
        <x:v>41</x:v>
      </x:c>
      <x:c r="K22" s="75">
        <x:f>SUM(F22,J22)</x:f>
        <x:v>86</x:v>
      </x:c>
    </x:row>
    <x:row r="23" spans="1:11" s="27" customFormat="1" ht="23.25" customHeight="1">
      <x:c r="A23" s="66">
        <x:v>19</x:v>
      </x:c>
      <x:c r="B23" s="67" t="s">
        <x:v>60</x:v>
      </x:c>
      <x:c r="C23" s="68">
        <x:v>26149</x:v>
      </x:c>
      <x:c r="D23" s="69">
        <x:v>3451640</x:v>
      </x:c>
      <x:c r="E23" s="70">
        <x:v>19</x:v>
      </x:c>
      <x:c r="F23" s="71">
        <x:v>41</x:v>
      </x:c>
      <x:c r="G23" s="72">
        <x:v>1525</x:v>
      </x:c>
      <x:c r="H23" s="73">
        <x:v>1513200</x:v>
      </x:c>
      <x:c r="I23" s="74">
        <x:v>18</x:v>
      </x:c>
      <x:c r="J23" s="71">
        <x:v>41.5</x:v>
      </x:c>
      <x:c r="K23" s="75">
        <x:f>SUM(F23,J23)</x:f>
        <x:v>82.5</x:v>
      </x:c>
    </x:row>
    <x:row r="24" spans="1:11" s="27" customFormat="1" ht="23.25" customHeight="1">
      <x:c r="A24" s="66">
        <x:v>20</x:v>
      </x:c>
      <x:c r="B24" s="67" t="s">
        <x:v>67</x:v>
      </x:c>
      <x:c r="C24" s="68">
        <x:v>16380</x:v>
      </x:c>
      <x:c r="D24" s="69">
        <x:v>2133700</x:v>
      </x:c>
      <x:c r="E24" s="70">
        <x:v>21</x:v>
      </x:c>
      <x:c r="F24" s="71">
        <x:v>40</x:v>
      </x:c>
      <x:c r="G24" s="72">
        <x:v>1587</x:v>
      </x:c>
      <x:c r="H24" s="73">
        <x:v>1519480</x:v>
      </x:c>
      <x:c r="I24" s="74">
        <x:v>17</x:v>
      </x:c>
      <x:c r="J24" s="71">
        <x:v>42</x:v>
      </x:c>
      <x:c r="K24" s="75">
        <x:f>SUM(F24,J24)</x:f>
        <x:v>82</x:v>
      </x:c>
    </x:row>
    <x:row r="25" spans="1:11" s="27" customFormat="1" ht="23.25" customHeight="1">
      <x:c r="A25" s="66">
        <x:v>21</x:v>
      </x:c>
      <x:c r="B25" s="67" t="s">
        <x:v>54</x:v>
      </x:c>
      <x:c r="C25" s="68">
        <x:v>30359</x:v>
      </x:c>
      <x:c r="D25" s="69">
        <x:v>4301620</x:v>
      </x:c>
      <x:c r="E25" s="70">
        <x:v>18</x:v>
      </x:c>
      <x:c r="F25" s="71">
        <x:v>41.5</x:v>
      </x:c>
      <x:c r="G25" s="72">
        <x:v>1119</x:v>
      </x:c>
      <x:c r="H25" s="73">
        <x:v>1111380</x:v>
      </x:c>
      <x:c r="I25" s="74">
        <x:v>22</x:v>
      </x:c>
      <x:c r="J25" s="71">
        <x:v>39.5</x:v>
      </x:c>
      <x:c r="K25" s="75">
        <x:f>SUM(F25,J25)</x:f>
        <x:v>81</x:v>
      </x:c>
    </x:row>
    <x:row r="26" spans="1:11" s="27" customFormat="1" ht="23.25" customHeight="1">
      <x:c r="A26" s="66">
        <x:v>22</x:v>
      </x:c>
      <x:c r="B26" s="67" t="s">
        <x:v>65</x:v>
      </x:c>
      <x:c r="C26" s="68">
        <x:v>2000</x:v>
      </x:c>
      <x:c r="D26" s="69">
        <x:v>264000</x:v>
      </x:c>
      <x:c r="E26" s="70">
        <x:v>23</x:v>
      </x:c>
      <x:c r="F26" s="71">
        <x:v>39</x:v>
      </x:c>
      <x:c r="G26" s="72">
        <x:v>1257</x:v>
      </x:c>
      <x:c r="H26" s="73">
        <x:v>1255950</x:v>
      </x:c>
      <x:c r="I26" s="74">
        <x:v>20</x:v>
      </x:c>
      <x:c r="J26" s="71">
        <x:v>40.5</x:v>
      </x:c>
      <x:c r="K26" s="75">
        <x:f>SUM(F26,J26)</x:f>
        <x:v>79.5</x:v>
      </x:c>
    </x:row>
    <x:row r="27" spans="1:11" s="27" customFormat="1" ht="23.25" customHeight="1">
      <x:c r="A27" s="76">
        <x:v>23</x:v>
      </x:c>
      <x:c r="B27" s="77" t="s">
        <x:v>69</x:v>
      </x:c>
      <x:c r="C27" s="78">
        <x:v>13406</x:v>
      </x:c>
      <x:c r="D27" s="79">
        <x:v>1769570</x:v>
      </x:c>
      <x:c r="E27" s="80">
        <x:v>22</x:v>
      </x:c>
      <x:c r="F27" s="81">
        <x:v>39.5</x:v>
      </x:c>
      <x:c r="G27" s="82">
        <x:v>1223</x:v>
      </x:c>
      <x:c r="H27" s="83">
        <x:v>1107450</x:v>
      </x:c>
      <x:c r="I27" s="84">
        <x:v>23</x:v>
      </x:c>
      <x:c r="J27" s="81">
        <x:v>39</x:v>
      </x:c>
      <x:c r="K27" s="85">
        <x:f>SUM(F27,J27)</x:f>
        <x:v>78.5</x:v>
      </x:c>
    </x:row>
  </x:sheetData>
  <x:mergeCells count="6">
    <x:mergeCell ref="B3:B4"/>
    <x:mergeCell ref="A3:A4"/>
    <x:mergeCell ref="K3:K4"/>
    <x:mergeCell ref="A1:K1"/>
    <x:mergeCell ref="C3:F3"/>
    <x:mergeCell ref="G3:J3"/>
  </x:mergeCells>
  <x:printOptions horizontalCentered="1" verticalCentered="1" headings="0" gridLines="0" gridLinesSet="1"/>
  <x:pageMargins left="0.19750000536441803" right="0.22750000655651093" top="0.98430556058883667" bottom="0.98430556058883667" header="0.51138889789581299" footer="0.51138889789581299"/>
  <x:pageSetup paperSize="9" scale="72" firstPageNumber="1" fitToWidth="1" fitToHeight="1" orientation="landscape" usePrinterDefaults="1" blackAndWhite="0" draft="0" useFirstPageNumber="0" horizontalDpi="300" verticalDpi="3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>
    <x:tabColor rgb="ffff0000"/>
    <x:pageSetUpPr autoPageBreaks="1" fitToPage="1"/>
  </x:sheetPr>
  <x:dimension ref="A1:F29"/>
  <x:sheetViews>
    <x:sheetView topLeftCell="A1" zoomScaleNormal="100" workbookViewId="0">
      <x:selection activeCell="H10" activeCellId="0" sqref="H10:H10"/>
    </x:sheetView>
  </x:sheetViews>
  <x:sheetFormatPr defaultColWidth="9.875" defaultRowHeight="13.35"/>
  <x:cols>
    <x:col min="1" max="1" width="12.75" style="175" customWidth="1"/>
    <x:col min="2" max="2" width="17.5" style="175" customWidth="1"/>
    <x:col min="3" max="5" width="28" style="176" customWidth="1"/>
    <x:col min="6" max="16384" width="9.875" style="177"/>
  </x:cols>
  <x:sheetData>
    <x:row r="1" spans="1:5" ht="75.75" customHeight="1">
      <x:c r="A1" s="203" t="s">
        <x:v>19</x:v>
      </x:c>
      <x:c r="B1" s="203"/>
      <x:c r="C1" s="203"/>
      <x:c r="D1" s="203"/>
      <x:c r="E1" s="203"/>
    </x:row>
    <x:row r="2" spans="1:5" s="173" customFormat="1" ht="28.5" customHeight="1">
      <x:c r="A2" s="179"/>
      <x:c r="B2" s="180"/>
      <x:c r="C2" s="181"/>
      <x:c r="D2" s="181"/>
      <x:c r="E2" s="181" t="s">
        <x:v>20</x:v>
      </x:c>
    </x:row>
    <x:row r="3" spans="1:5" s="173" customFormat="1" ht="15.75" customHeight="1">
      <x:c r="A3" s="182" t="s">
        <x:v>87</x:v>
      </x:c>
      <x:c r="B3" s="183" t="s">
        <x:v>95</x:v>
      </x:c>
      <x:c r="C3" s="184" t="s">
        <x:v>88</x:v>
      </x:c>
      <x:c r="D3" s="185"/>
      <x:c r="E3" s="186" t="s">
        <x:v>85</x:v>
      </x:c>
    </x:row>
    <x:row r="4" spans="1:5" s="173" customFormat="1" ht="15.75" customHeight="1">
      <x:c r="A4" s="187"/>
      <x:c r="B4" s="188"/>
      <x:c r="C4" s="189" t="s">
        <x:v>37</x:v>
      </x:c>
      <x:c r="D4" s="189" t="s">
        <x:v>38</x:v>
      </x:c>
      <x:c r="E4" s="190"/>
    </x:row>
    <x:row r="5" spans="1:6" s="174" customFormat="1" ht="26.25" customHeight="1">
      <x:c r="A5" s="191">
        <x:v>1</x:v>
      </x:c>
      <x:c r="B5" s="192" t="s">
        <x:v>2</x:v>
      </x:c>
      <x:c r="C5" s="193">
        <x:v>256844000</x:v>
      </x:c>
      <x:c r="D5" s="193">
        <x:v>330160920</x:v>
      </x:c>
      <x:c r="E5" s="194">
        <x:v>28.545311550980362</x:v>
      </x:c>
      <x:c r="F5" s="178"/>
    </x:row>
    <x:row r="6" spans="1:6" s="174" customFormat="1" ht="25.5" customHeight="1">
      <x:c r="A6" s="191">
        <x:v>2</x:v>
      </x:c>
      <x:c r="B6" s="195" t="s">
        <x:v>42</x:v>
      </x:c>
      <x:c r="C6" s="193">
        <x:v>135010900</x:v>
      </x:c>
      <x:c r="D6" s="193">
        <x:v>170112550</x:v>
      </x:c>
      <x:c r="E6" s="194">
        <x:v>25.999123033769866</x:v>
      </x:c>
      <x:c r="F6" s="178"/>
    </x:row>
    <x:row r="7" spans="1:6" s="174" customFormat="1" ht="25.5" customHeight="1">
      <x:c r="A7" s="191">
        <x:v>3</x:v>
      </x:c>
      <x:c r="B7" s="195" t="s">
        <x:v>25</x:v>
      </x:c>
      <x:c r="C7" s="193">
        <x:v>233424050</x:v>
      </x:c>
      <x:c r="D7" s="193">
        <x:v>277601140</x:v>
      </x:c>
      <x:c r="E7" s="194">
        <x:v>18.92568053720257</x:v>
      </x:c>
      <x:c r="F7" s="178"/>
    </x:row>
    <x:row r="8" spans="1:6" s="174" customFormat="1" ht="25.5" customHeight="1">
      <x:c r="A8" s="191">
        <x:v>4</x:v>
      </x:c>
      <x:c r="B8" s="195" t="s">
        <x:v>22</x:v>
      </x:c>
      <x:c r="C8" s="193">
        <x:v>249105770</x:v>
      </x:c>
      <x:c r="D8" s="193">
        <x:v>295685760</x:v>
      </x:c>
      <x:c r="E8" s="194">
        <x:v>18.698880399277783</x:v>
      </x:c>
      <x:c r="F8" s="178"/>
    </x:row>
    <x:row r="9" spans="1:6" s="174" customFormat="1" ht="25.5" customHeight="1">
      <x:c r="A9" s="191">
        <x:v>5</x:v>
      </x:c>
      <x:c r="B9" s="195" t="s">
        <x:v>28</x:v>
      </x:c>
      <x:c r="C9" s="193">
        <x:v>195928640</x:v>
      </x:c>
      <x:c r="D9" s="193">
        <x:v>228999810</x:v>
      </x:c>
      <x:c r="E9" s="194">
        <x:v>16.87919132190169</x:v>
      </x:c>
      <x:c r="F9" s="178"/>
    </x:row>
    <x:row r="10" spans="1:6" s="174" customFormat="1" ht="25.5" customHeight="1">
      <x:c r="A10" s="191">
        <x:v>6</x:v>
      </x:c>
      <x:c r="B10" s="195" t="s">
        <x:v>33</x:v>
      </x:c>
      <x:c r="C10" s="193">
        <x:v>338313660</x:v>
      </x:c>
      <x:c r="D10" s="193">
        <x:v>389328510</x:v>
      </x:c>
      <x:c r="E10" s="194">
        <x:v>15.079157607765527</x:v>
      </x:c>
      <x:c r="F10" s="178"/>
    </x:row>
    <x:row r="11" spans="1:6" s="174" customFormat="1" ht="25.5" customHeight="1">
      <x:c r="A11" s="191">
        <x:v>7</x:v>
      </x:c>
      <x:c r="B11" s="195" t="s">
        <x:v>24</x:v>
      </x:c>
      <x:c r="C11" s="193">
        <x:v>915945070</x:v>
      </x:c>
      <x:c r="D11" s="193">
        <x:v>1036224730</x:v>
      </x:c>
      <x:c r="E11" s="194">
        <x:v>13.131754724112442</x:v>
      </x:c>
      <x:c r="F11" s="178"/>
    </x:row>
    <x:row r="12" spans="1:6" s="174" customFormat="1" ht="25.5" customHeight="1">
      <x:c r="A12" s="191">
        <x:v>8</x:v>
      </x:c>
      <x:c r="B12" s="195" t="s">
        <x:v>14</x:v>
      </x:c>
      <x:c r="C12" s="193">
        <x:v>445436410</x:v>
      </x:c>
      <x:c r="D12" s="193">
        <x:v>502895720</x:v>
      </x:c>
      <x:c r="E12" s="194">
        <x:v>12.899553945309501</x:v>
      </x:c>
      <x:c r="F12" s="178"/>
    </x:row>
    <x:row r="13" spans="1:6" s="174" customFormat="1" ht="25.5" customHeight="1">
      <x:c r="A13" s="191">
        <x:v>9</x:v>
      </x:c>
      <x:c r="B13" s="195" t="s">
        <x:v>34</x:v>
      </x:c>
      <x:c r="C13" s="193">
        <x:v>239701120</x:v>
      </x:c>
      <x:c r="D13" s="193">
        <x:v>268553090</x:v>
      </x:c>
      <x:c r="E13" s="194">
        <x:v>12.036643800412779</x:v>
      </x:c>
      <x:c r="F13" s="178"/>
    </x:row>
    <x:row r="14" spans="1:6" s="174" customFormat="1" ht="25.5" customHeight="1">
      <x:c r="A14" s="191">
        <x:v>10</x:v>
      </x:c>
      <x:c r="B14" s="195" t="s">
        <x:v>29</x:v>
      </x:c>
      <x:c r="C14" s="193">
        <x:v>264446030</x:v>
      </x:c>
      <x:c r="D14" s="193">
        <x:v>290949690</x:v>
      </x:c>
      <x:c r="E14" s="194">
        <x:v>10.02233234509136</x:v>
      </x:c>
      <x:c r="F14" s="178"/>
    </x:row>
    <x:row r="15" spans="1:6" s="174" customFormat="1" ht="25.5" customHeight="1">
      <x:c r="A15" s="191">
        <x:v>11</x:v>
      </x:c>
      <x:c r="B15" s="192" t="s">
        <x:v>32</x:v>
      </x:c>
      <x:c r="C15" s="193">
        <x:v>391421770</x:v>
      </x:c>
      <x:c r="D15" s="193">
        <x:v>423579490</x:v>
      </x:c>
      <x:c r="E15" s="194">
        <x:v>8.215618666279088</x:v>
      </x:c>
      <x:c r="F15" s="178"/>
    </x:row>
    <x:row r="16" spans="1:6" s="174" customFormat="1" ht="25.5" customHeight="1">
      <x:c r="A16" s="191">
        <x:v>12</x:v>
      </x:c>
      <x:c r="B16" s="192" t="s">
        <x:v>26</x:v>
      </x:c>
      <x:c r="C16" s="193">
        <x:v>527041400</x:v>
      </x:c>
      <x:c r="D16" s="193">
        <x:v>561311430</x:v>
      </x:c>
      <x:c r="E16" s="194">
        <x:v>6.502341182305603</x:v>
      </x:c>
      <x:c r="F16" s="178"/>
    </x:row>
    <x:row r="17" spans="1:6" s="174" customFormat="1" ht="25.5" customHeight="1">
      <x:c r="A17" s="191">
        <x:v>13</x:v>
      </x:c>
      <x:c r="B17" s="192" t="s">
        <x:v>7</x:v>
      </x:c>
      <x:c r="C17" s="193">
        <x:v>454819290</x:v>
      </x:c>
      <x:c r="D17" s="193">
        <x:v>484186940</x:v>
      </x:c>
      <x:c r="E17" s="194">
        <x:v>6.4569930620137059</x:v>
      </x:c>
      <x:c r="F17" s="178"/>
    </x:row>
    <x:row r="18" spans="1:6" s="174" customFormat="1" ht="25.5" customHeight="1">
      <x:c r="A18" s="191">
        <x:v>14</x:v>
      </x:c>
      <x:c r="B18" s="192" t="s">
        <x:v>12</x:v>
      </x:c>
      <x:c r="C18" s="193">
        <x:v>195677440</x:v>
      </x:c>
      <x:c r="D18" s="193">
        <x:v>208244510</x:v>
      </x:c>
      <x:c r="E18" s="194">
        <x:v>6.4223397444283821</x:v>
      </x:c>
      <x:c r="F18" s="178"/>
    </x:row>
    <x:row r="19" spans="1:6" s="174" customFormat="1" ht="25.5" customHeight="1">
      <x:c r="A19" s="191">
        <x:v>15</x:v>
      </x:c>
      <x:c r="B19" s="195" t="s">
        <x:v>3</x:v>
      </x:c>
      <x:c r="C19" s="193">
        <x:v>477284300</x:v>
      </x:c>
      <x:c r="D19" s="193">
        <x:v>500922770</x:v>
      </x:c>
      <x:c r="E19" s="194">
        <x:v>4.9527021944782179</x:v>
      </x:c>
      <x:c r="F19" s="178"/>
    </x:row>
    <x:row r="20" spans="1:6" s="174" customFormat="1" ht="25.5" customHeight="1">
      <x:c r="A20" s="191">
        <x:v>16</x:v>
      </x:c>
      <x:c r="B20" s="192" t="s">
        <x:v>40</x:v>
      </x:c>
      <x:c r="C20" s="193">
        <x:v>716910730</x:v>
      </x:c>
      <x:c r="D20" s="193">
        <x:v>739192240</x:v>
      </x:c>
      <x:c r="E20" s="194">
        <x:v>3.1079894703208026</x:v>
      </x:c>
      <x:c r="F20" s="178"/>
    </x:row>
    <x:row r="21" spans="1:6" s="174" customFormat="1" ht="25.5" customHeight="1">
      <x:c r="A21" s="191">
        <x:v>17</x:v>
      </x:c>
      <x:c r="B21" s="195" t="s">
        <x:v>23</x:v>
      </x:c>
      <x:c r="C21" s="193">
        <x:v>577044820</x:v>
      </x:c>
      <x:c r="D21" s="193">
        <x:v>580458820</x:v>
      </x:c>
      <x:c r="E21" s="194">
        <x:v>0.59163515236130182</x:v>
      </x:c>
      <x:c r="F21" s="178"/>
    </x:row>
    <x:row r="22" spans="1:6" s="174" customFormat="1" ht="25.5" customHeight="1">
      <x:c r="A22" s="191">
        <x:v>18</x:v>
      </x:c>
      <x:c r="B22" s="195" t="s">
        <x:v>4</x:v>
      </x:c>
      <x:c r="C22" s="193">
        <x:v>447200910</x:v>
      </x:c>
      <x:c r="D22" s="193">
        <x:v>446269630</x:v>
      </x:c>
      <x:c r="E22" s="194">
        <x:v>-0.20824644565235792</x:v>
      </x:c>
      <x:c r="F22" s="178"/>
    </x:row>
    <x:row r="23" spans="1:6" s="174" customFormat="1" ht="25.5" customHeight="1">
      <x:c r="A23" s="191">
        <x:v>19</x:v>
      </x:c>
      <x:c r="B23" s="192" t="s">
        <x:v>27</x:v>
      </x:c>
      <x:c r="C23" s="193">
        <x:v>480142700</x:v>
      </x:c>
      <x:c r="D23" s="193">
        <x:v>462667290</x:v>
      </x:c>
      <x:c r="E23" s="194">
        <x:v>-3.6396283854779008</x:v>
      </x:c>
      <x:c r="F23" s="178"/>
    </x:row>
    <x:row r="24" spans="1:6" s="174" customFormat="1" ht="25.5" customHeight="1">
      <x:c r="A24" s="191">
        <x:v>20</x:v>
      </x:c>
      <x:c r="B24" s="195" t="s">
        <x:v>41</x:v>
      </x:c>
      <x:c r="C24" s="193">
        <x:v>669705620</x:v>
      </x:c>
      <x:c r="D24" s="193">
        <x:v>637399570</x:v>
      </x:c>
      <x:c r="E24" s="194">
        <x:v>-4.8239180074373573</x:v>
      </x:c>
      <x:c r="F24" s="178"/>
    </x:row>
    <x:row r="25" spans="1:6" s="174" customFormat="1" ht="25.5" customHeight="1">
      <x:c r="A25" s="191">
        <x:v>21</x:v>
      </x:c>
      <x:c r="B25" s="195" t="s">
        <x:v>13</x:v>
      </x:c>
      <x:c r="C25" s="193">
        <x:v>265073080</x:v>
      </x:c>
      <x:c r="D25" s="193">
        <x:v>249950840</x:v>
      </x:c>
      <x:c r="E25" s="194">
        <x:v>-5.7049323907203258</x:v>
      </x:c>
      <x:c r="F25" s="178"/>
    </x:row>
    <x:row r="26" spans="1:6" s="174" customFormat="1" ht="25.5" customHeight="1">
      <x:c r="A26" s="191">
        <x:v>22</x:v>
      </x:c>
      <x:c r="B26" s="195" t="s">
        <x:v>30</x:v>
      </x:c>
      <x:c r="C26" s="193">
        <x:v>363108420</x:v>
      </x:c>
      <x:c r="D26" s="193">
        <x:v>328422700</x:v>
      </x:c>
      <x:c r="E26" s="194">
        <x:v>-9.5524416646686401</x:v>
      </x:c>
      <x:c r="F26" s="178"/>
    </x:row>
    <x:row r="27" spans="1:6" s="174" customFormat="1" ht="25.5" customHeight="1">
      <x:c r="A27" s="191">
        <x:v>23</x:v>
      </x:c>
      <x:c r="B27" s="195" t="s">
        <x:v>21</x:v>
      </x:c>
      <x:c r="C27" s="193">
        <x:v>154114850</x:v>
      </x:c>
      <x:c r="D27" s="193">
        <x:v>139229950</x:v>
      </x:c>
      <x:c r="E27" s="194">
        <x:v>-9.6583165087595386</x:v>
      </x:c>
      <x:c r="F27" s="178"/>
    </x:row>
    <x:row r="28" spans="1:5" s="174" customFormat="1" ht="25.5" customHeight="1">
      <x:c r="A28" s="196"/>
      <x:c r="B28" s="192" t="s">
        <x:v>89</x:v>
      </x:c>
      <x:c r="C28" s="197">
        <x:v>614932250</x:v>
      </x:c>
      <x:c r="D28" s="193">
        <x:v>806133040</x:v>
      </x:c>
      <x:c r="E28" s="198">
        <x:v>31.092984633673058</x:v>
      </x:c>
    </x:row>
    <x:row r="29" spans="1:5" s="173" customFormat="1" ht="25.5" customHeight="1">
      <x:c r="A29" s="199" t="s">
        <x:v>84</x:v>
      </x:c>
      <x:c r="B29" s="200"/>
      <x:c r="C29" s="201">
        <x:v>9608633230</x:v>
      </x:c>
      <x:c r="D29" s="201">
        <x:v>10358481140</x:v>
      </x:c>
      <x:c r="E29" s="202">
        <x:v>7.8038977245882455</x:v>
      </x:c>
    </x:row>
  </x:sheetData>
  <x:mergeCells count="5">
    <x:mergeCell ref="A1:E1"/>
    <x:mergeCell ref="A3:A4"/>
    <x:mergeCell ref="B3:B4"/>
    <x:mergeCell ref="C3:D3"/>
    <x:mergeCell ref="E3:E4"/>
  </x:mergeCells>
  <x:printOptions horizontalCentered="1" verticalCentered="1" headings="0" gridLines="0" gridLinesSet="1"/>
  <x:pageMargins left="0.35430556535720825" right="0.19680555164813995" top="0.47236111760139465" bottom="0.47236111760139465" header="0.47236111760139465" footer="0.51180553436279297"/>
  <x:pageSetup paperSize="9" scale="68" firstPageNumber="1" fitToWidth="1" fitToHeight="1" orientation="landscape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Q37"/>
  <x:sheetViews>
    <x:sheetView topLeftCell="A1" zoomScaleNormal="100" workbookViewId="0">
      <x:selection activeCell="I11" activeCellId="0" sqref="I11:I11"/>
    </x:sheetView>
  </x:sheetViews>
  <x:sheetFormatPr defaultColWidth="9.00390625" defaultRowHeight="16.399999999999999"/>
  <x:cols>
    <x:col min="2" max="3" width="9.625" bestFit="1" customWidth="1"/>
    <x:col min="4" max="4" width="6" bestFit="1" customWidth="1"/>
    <x:col min="5" max="5" width="8.375" bestFit="1" customWidth="1"/>
    <x:col min="6" max="6" width="1.5" style="113" customWidth="1"/>
    <x:col min="8" max="9" width="8.375" bestFit="1" customWidth="1"/>
    <x:col min="10" max="10" width="6" bestFit="1" customWidth="1"/>
    <x:col min="11" max="11" width="8.375" bestFit="1" customWidth="1"/>
    <x:col min="12" max="12" width="1.625" customWidth="1"/>
    <x:col min="13" max="13" width="10.25" customWidth="1"/>
    <x:col min="14" max="15" width="10.5" bestFit="1" customWidth="1"/>
    <x:col min="16" max="16" width="6" bestFit="1" customWidth="1"/>
    <x:col min="17" max="17" width="8.5" customWidth="1"/>
  </x:cols>
  <x:sheetData>
    <x:row r="1" spans="1:17" ht="32.450000000000003" customHeight="1">
      <x:c r="A1" s="114" t="s">
        <x:v>15</x:v>
      </x:c>
      <x:c r="B1" s="115"/>
      <x:c r="C1" s="115"/>
      <x:c r="D1" s="115"/>
      <x:c r="E1" s="115"/>
      <x:c r="F1" s="115"/>
      <x:c r="G1" s="115"/>
      <x:c r="H1" s="115"/>
      <x:c r="I1" s="115"/>
      <x:c r="J1" s="115"/>
      <x:c r="K1" s="115"/>
      <x:c r="L1" s="115"/>
      <x:c r="M1" s="115"/>
      <x:c r="N1" s="115"/>
      <x:c r="O1" s="115"/>
      <x:c r="P1" s="115"/>
      <x:c r="Q1" s="116"/>
    </x:row>
    <x:row r="2" spans="1:1" ht="16.149999999999999" customHeight="1">
      <x:c r="A2" s="112" t="s">
        <x:v>1</x:v>
      </x:c>
    </x:row>
    <x:row r="3" spans="4:17" ht="15.6" customHeight="1">
      <x:c r="D3" s="117" t="s">
        <x:v>9</x:v>
      </x:c>
      <x:c r="E3" s="117"/>
      <x:c r="J3" s="117" t="s">
        <x:v>9</x:v>
      </x:c>
      <x:c r="K3" s="117"/>
      <x:c r="P3" s="117" t="s">
        <x:v>18</x:v>
      </x:c>
      <x:c r="Q3" s="117"/>
    </x:row>
    <x:row r="4" spans="1:17" s="111" customFormat="1" ht="15.6" customHeight="1">
      <x:c r="A4" s="162" t="s">
        <x:v>31</x:v>
      </x:c>
      <x:c r="B4" s="163" t="s">
        <x:v>10</x:v>
      </x:c>
      <x:c r="C4" s="163"/>
      <x:c r="D4" s="163"/>
      <x:c r="E4" s="163"/>
      <x:c r="F4" s="118"/>
      <x:c r="G4" s="167" t="s">
        <x:v>31</x:v>
      </x:c>
      <x:c r="H4" s="168" t="s">
        <x:v>17</x:v>
      </x:c>
      <x:c r="I4" s="168"/>
      <x:c r="J4" s="168"/>
      <x:c r="K4" s="168"/>
      <x:c r="L4" s="119"/>
      <x:c r="M4" s="162" t="s">
        <x:v>31</x:v>
      </x:c>
      <x:c r="N4" s="170" t="s">
        <x:v>11</x:v>
      </x:c>
      <x:c r="O4" s="171"/>
      <x:c r="P4" s="171"/>
      <x:c r="Q4" s="172"/>
    </x:row>
    <x:row r="5" spans="1:17" s="111" customFormat="1" ht="15.6" customHeight="1">
      <x:c r="A5" s="164"/>
      <x:c r="B5" s="165" t="s">
        <x:v>38</x:v>
      </x:c>
      <x:c r="C5" s="165" t="s">
        <x:v>39</x:v>
      </x:c>
      <x:c r="D5" s="165" t="s">
        <x:v>5</x:v>
      </x:c>
      <x:c r="E5" s="166" t="s">
        <x:v>6</x:v>
      </x:c>
      <x:c r="F5" s="120"/>
      <x:c r="G5" s="169"/>
      <x:c r="H5" s="165" t="s">
        <x:v>38</x:v>
      </x:c>
      <x:c r="I5" s="165" t="s">
        <x:v>39</x:v>
      </x:c>
      <x:c r="J5" s="165" t="s">
        <x:v>5</x:v>
      </x:c>
      <x:c r="K5" s="166" t="s">
        <x:v>6</x:v>
      </x:c>
      <x:c r="L5" s="119"/>
      <x:c r="M5" s="164"/>
      <x:c r="N5" s="165" t="s">
        <x:v>38</x:v>
      </x:c>
      <x:c r="O5" s="165" t="s">
        <x:v>37</x:v>
      </x:c>
      <x:c r="P5" s="165" t="s">
        <x:v>5</x:v>
      </x:c>
      <x:c r="Q5" s="165" t="s">
        <x:v>6</x:v>
      </x:c>
    </x:row>
    <x:row r="6" spans="1:17" ht="15.6" customHeight="1">
      <x:c r="A6" s="121" t="s">
        <x:v>21</x:v>
      </x:c>
      <x:c r="B6" s="122">
        <x:v>15504</x:v>
      </x:c>
      <x:c r="C6" s="122">
        <x:v>13203</x:v>
      </x:c>
      <x:c r="D6" s="123">
        <x:f>(B6-C6)/C6*100</x:f>
        <x:v>17.427857305157918</x:v>
      </x:c>
      <x:c r="E6" s="124">
        <x:f>RANK(D6,$D$6:$D$28,0)</x:f>
        <x:v>1</x:v>
      </x:c>
      <x:c r="F6" s="125"/>
      <x:c r="G6" s="126" t="s">
        <x:v>4</x:v>
      </x:c>
      <x:c r="H6" s="127">
        <x:f>2861+3514</x:f>
        <x:v>6375</x:v>
      </x:c>
      <x:c r="I6" s="127">
        <x:f>2358+3173</x:f>
        <x:v>5531</x:v>
      </x:c>
      <x:c r="J6" s="128">
        <x:f>(H6-I6)/I6*100</x:f>
        <x:v>15.259446754655578</x:v>
      </x:c>
      <x:c r="K6" s="129">
        <x:f>RANK(J6,$J$6:$J$27,0)</x:f>
        <x:v>1</x:v>
      </x:c>
      <x:c r="L6" s="112"/>
      <x:c r="M6" s="130" t="s">
        <x:v>13</x:v>
      </x:c>
      <x:c r="N6" s="131">
        <x:v>283396</x:v>
      </x:c>
      <x:c r="O6" s="131">
        <x:v>240279</x:v>
      </x:c>
      <x:c r="P6" s="132">
        <x:f>(N6-O6)/O6*100</x:f>
        <x:v>17.944556120176962</x:v>
      </x:c>
      <x:c r="Q6" s="133">
        <x:f>RANK(P6,$P$6:$P$27,0)</x:f>
        <x:v>1</x:v>
      </x:c>
    </x:row>
    <x:row r="7" spans="1:17" ht="15.6" customHeight="1">
      <x:c r="A7" s="134" t="s">
        <x:v>26</x:v>
      </x:c>
      <x:c r="B7" s="135">
        <x:v>63247</x:v>
      </x:c>
      <x:c r="C7" s="135">
        <x:v>54832</x:v>
      </x:c>
      <x:c r="D7" s="136">
        <x:f>(B7-C7)/C7*100</x:f>
        <x:v>15.34687773562883</x:v>
      </x:c>
      <x:c r="E7" s="137">
        <x:f>RANK(D7,$D$6:$D$28,0)</x:f>
        <x:v>2</x:v>
      </x:c>
      <x:c r="F7" s="125"/>
      <x:c r="G7" s="138" t="s">
        <x:v>28</x:v>
      </x:c>
      <x:c r="H7" s="139">
        <x:f>3692+4165</x:f>
        <x:v>7857</x:v>
      </x:c>
      <x:c r="I7" s="139">
        <x:f>3177+3724</x:f>
        <x:v>6901</x:v>
      </x:c>
      <x:c r="J7" s="140">
        <x:f>(H7-I7)/I7*100</x:f>
        <x:v>13.853064773221272</x:v>
      </x:c>
      <x:c r="K7" s="141">
        <x:f>RANK(J7,$J$6:$J$27,0)</x:f>
        <x:v>2</x:v>
      </x:c>
      <x:c r="L7" s="112"/>
      <x:c r="M7" s="134" t="s">
        <x:v>27</x:v>
      </x:c>
      <x:c r="N7" s="135">
        <x:v>738524</x:v>
      </x:c>
      <x:c r="O7" s="135">
        <x:v>691683</x:v>
      </x:c>
      <x:c r="P7" s="136">
        <x:f>(N7-O7)/O7*100</x:f>
        <x:v>6.7720328532000922</x:v>
      </x:c>
      <x:c r="Q7" s="137">
        <x:f>RANK(P7,$P$6:$P$27,0)</x:f>
        <x:v>2</x:v>
      </x:c>
    </x:row>
    <x:row r="8" spans="1:17" ht="15.6" customHeight="1">
      <x:c r="A8" s="134" t="s">
        <x:v>33</x:v>
      </x:c>
      <x:c r="B8" s="135">
        <x:f>25876</x:f>
        <x:v>25876</x:v>
      </x:c>
      <x:c r="C8" s="135">
        <x:f>22797</x:f>
        <x:v>22797</x:v>
      </x:c>
      <x:c r="D8" s="136">
        <x:f>(B8-C8)/C8*100</x:f>
        <x:v>13.506163091634866</x:v>
      </x:c>
      <x:c r="E8" s="137">
        <x:f>RANK(D8,$D$6:$D$28,0)</x:f>
        <x:v>3</x:v>
      </x:c>
      <x:c r="F8" s="125"/>
      <x:c r="G8" s="138" t="s">
        <x:v>30</x:v>
      </x:c>
      <x:c r="H8" s="139">
        <x:f>1933+4932</x:f>
        <x:v>6865</x:v>
      </x:c>
      <x:c r="I8" s="139">
        <x:f>1908+4124</x:f>
        <x:v>6032</x:v>
      </x:c>
      <x:c r="J8" s="140">
        <x:f>(H8-I8)/I8*100</x:f>
        <x:v>13.809681697612733</x:v>
      </x:c>
      <x:c r="K8" s="141">
        <x:f>RANK(J8,$J$6:$J$27,0)</x:f>
        <x:v>3</x:v>
      </x:c>
      <x:c r="L8" s="112"/>
      <x:c r="M8" s="134" t="s">
        <x:v>33</x:v>
      </x:c>
      <x:c r="N8" s="135">
        <x:f>1899+427449</x:f>
        <x:v>429348</x:v>
      </x:c>
      <x:c r="O8" s="135">
        <x:f>1674+409402</x:f>
        <x:v>411076</x:v>
      </x:c>
      <x:c r="P8" s="136">
        <x:f>(N8-O8)/O8*100</x:f>
        <x:v>4.4449201607488638</x:v>
      </x:c>
      <x:c r="Q8" s="137">
        <x:f>RANK(P8,$P$6:$P$27,0)</x:f>
        <x:v>3</x:v>
      </x:c>
    </x:row>
    <x:row r="9" spans="1:17" ht="15.6" customHeight="1">
      <x:c r="A9" s="134" t="s">
        <x:v>25</x:v>
      </x:c>
      <x:c r="B9" s="135">
        <x:f>30244</x:f>
        <x:v>30244</x:v>
      </x:c>
      <x:c r="C9" s="135">
        <x:v>26742</x:v>
      </x:c>
      <x:c r="D9" s="136">
        <x:f>(B9-C9)/C9*100</x:f>
        <x:v>13.095505197816168</x:v>
      </x:c>
      <x:c r="E9" s="137">
        <x:f>RANK(D9,$D$6:$D$28,0)</x:f>
        <x:v>4</x:v>
      </x:c>
      <x:c r="F9" s="125"/>
      <x:c r="G9" s="138" t="s">
        <x:v>42</x:v>
      </x:c>
      <x:c r="H9" s="139">
        <x:f>1669+3318</x:f>
        <x:v>4987</x:v>
      </x:c>
      <x:c r="I9" s="139">
        <x:f>1500+2920</x:f>
        <x:v>4420</x:v>
      </x:c>
      <x:c r="J9" s="140">
        <x:f>(H9-I9)/I9*100</x:f>
        <x:v>12.828054298642533</x:v>
      </x:c>
      <x:c r="K9" s="141">
        <x:f>RANK(J9,$J$6:$J$27,0)</x:f>
        <x:v>4</x:v>
      </x:c>
      <x:c r="L9" s="112"/>
      <x:c r="M9" s="134" t="s">
        <x:v>14</x:v>
      </x:c>
      <x:c r="N9" s="135">
        <x:v>301279</x:v>
      </x:c>
      <x:c r="O9" s="135">
        <x:v>295250</x:v>
      </x:c>
      <x:c r="P9" s="136">
        <x:f>(N9-O9)/O9*100</x:f>
        <x:v>2.0419983065198983</x:v>
      </x:c>
      <x:c r="Q9" s="137">
        <x:f>RANK(P9,$P$6:$P$27,0)</x:f>
        <x:v>4</x:v>
      </x:c>
    </x:row>
    <x:row r="10" spans="1:17" ht="15.6" customHeight="1">
      <x:c r="A10" s="134" t="s">
        <x:v>22</x:v>
      </x:c>
      <x:c r="B10" s="135">
        <x:v>27280</x:v>
      </x:c>
      <x:c r="C10" s="135">
        <x:v>24378</x:v>
      </x:c>
      <x:c r="D10" s="136">
        <x:f>(B10-C10)/C10*100</x:f>
        <x:v>11.904175896299943</x:v>
      </x:c>
      <x:c r="E10" s="137">
        <x:f>RANK(D10,$D$6:$D$28,0)</x:f>
        <x:v>5</x:v>
      </x:c>
      <x:c r="F10" s="125"/>
      <x:c r="G10" s="138" t="s">
        <x:v>23</x:v>
      </x:c>
      <x:c r="H10" s="139">
        <x:f>5458+7260</x:f>
        <x:v>12718</x:v>
      </x:c>
      <x:c r="I10" s="139">
        <x:f>5154+6142</x:f>
        <x:v>11296</x:v>
      </x:c>
      <x:c r="J10" s="140">
        <x:f>(H10-I10)/I10*100</x:f>
        <x:v>12.588526912181303</x:v>
      </x:c>
      <x:c r="K10" s="141">
        <x:f>RANK(J10,$J$6:$J$27,0)</x:f>
        <x:v>5</x:v>
      </x:c>
      <x:c r="L10" s="112"/>
      <x:c r="M10" s="134" t="s">
        <x:v>34</x:v>
      </x:c>
      <x:c r="N10" s="135">
        <x:v>255382</x:v>
      </x:c>
      <x:c r="O10" s="135">
        <x:v>255588</x:v>
      </x:c>
      <x:c r="P10" s="136">
        <x:f>(N10-O10)/O10*100</x:f>
        <x:v>-0.080598463151634658</x:v>
      </x:c>
      <x:c r="Q10" s="137">
        <x:f>RANK(P10,$P$6:$P$27,0)</x:f>
        <x:v>5</x:v>
      </x:c>
    </x:row>
    <x:row r="11" spans="1:17" ht="15.6" customHeight="1">
      <x:c r="A11" s="134" t="s">
        <x:v>2</x:v>
      </x:c>
      <x:c r="B11" s="135">
        <x:v>27903</x:v>
      </x:c>
      <x:c r="C11" s="135">
        <x:v>25169</x:v>
      </x:c>
      <x:c r="D11" s="136">
        <x:f>(B11-C11)/C11*100</x:f>
        <x:v>10.862569033334658</x:v>
      </x:c>
      <x:c r="E11" s="137">
        <x:f>RANK(D11,$D$6:$D$28,0)</x:f>
        <x:v>6</x:v>
      </x:c>
      <x:c r="F11" s="125"/>
      <x:c r="G11" s="138" t="s">
        <x:v>33</x:v>
      </x:c>
      <x:c r="H11" s="139">
        <x:f>3575+6805</x:f>
        <x:v>10380</x:v>
      </x:c>
      <x:c r="I11" s="139">
        <x:f>2826+5857+598</x:f>
        <x:v>9281</x:v>
      </x:c>
      <x:c r="J11" s="140">
        <x:f>(H11-I11)/I11*100</x:f>
        <x:v>11.841396401249865</x:v>
      </x:c>
      <x:c r="K11" s="141">
        <x:f>RANK(J11,$J$6:$J$27,0)</x:f>
        <x:v>6</x:v>
      </x:c>
      <x:c r="L11" s="112"/>
      <x:c r="M11" s="134" t="s">
        <x:v>24</x:v>
      </x:c>
      <x:c r="N11" s="135">
        <x:v>731685</x:v>
      </x:c>
      <x:c r="O11" s="135">
        <x:v>738454</x:v>
      </x:c>
      <x:c r="P11" s="136">
        <x:f>(N11-O11)/O11*100</x:f>
        <x:v>-0.91664477408206868</x:v>
      </x:c>
      <x:c r="Q11" s="137">
        <x:f>RANK(P11,$P$6:$P$27,0)</x:f>
        <x:v>6</x:v>
      </x:c>
    </x:row>
    <x:row r="12" spans="1:17" ht="15.6" customHeight="1">
      <x:c r="A12" s="134" t="s">
        <x:v>28</x:v>
      </x:c>
      <x:c r="B12" s="135">
        <x:v>24738</x:v>
      </x:c>
      <x:c r="C12" s="135">
        <x:v>22492</x:v>
      </x:c>
      <x:c r="D12" s="136">
        <x:f>(B12-C12)/C12*100</x:f>
        <x:v>9.9857727191890451</x:v>
      </x:c>
      <x:c r="E12" s="137">
        <x:f>RANK(D12,$D$6:$D$28,0)</x:f>
        <x:v>7</x:v>
      </x:c>
      <x:c r="F12" s="125"/>
      <x:c r="G12" s="138" t="s">
        <x:v>14</x:v>
      </x:c>
      <x:c r="H12" s="139">
        <x:f>3933+7806</x:f>
        <x:v>11739</x:v>
      </x:c>
      <x:c r="I12" s="139">
        <x:f>4207+6367</x:f>
        <x:v>10574</x:v>
      </x:c>
      <x:c r="J12" s="140">
        <x:f>(H12-I12)/I12*100</x:f>
        <x:v>11.017590315869114</x:v>
      </x:c>
      <x:c r="K12" s="141">
        <x:f>RANK(J12,$J$6:$J$27,0)</x:f>
        <x:v>7</x:v>
      </x:c>
      <x:c r="L12" s="112"/>
      <x:c r="M12" s="134" t="s">
        <x:v>12</x:v>
      </x:c>
      <x:c r="N12" s="135">
        <x:v>88690</x:v>
      </x:c>
      <x:c r="O12" s="135">
        <x:v>89843</x:v>
      </x:c>
      <x:c r="P12" s="136">
        <x:f>(N12-O12)/O12*100</x:f>
        <x:v>-1.2833498436160857</x:v>
      </x:c>
      <x:c r="Q12" s="137">
        <x:f>RANK(P12,$P$6:$P$27,0)</x:f>
        <x:v>7</x:v>
      </x:c>
    </x:row>
    <x:row r="13" spans="1:17" ht="15.6" customHeight="1">
      <x:c r="A13" s="134" t="s">
        <x:v>34</x:v>
      </x:c>
      <x:c r="B13" s="135">
        <x:v>34515</x:v>
      </x:c>
      <x:c r="C13" s="135">
        <x:v>31444</x:v>
      </x:c>
      <x:c r="D13" s="136">
        <x:f>(B13-C13)/C13*100</x:f>
        <x:v>9.766569138786414</x:v>
      </x:c>
      <x:c r="E13" s="137">
        <x:f>RANK(D13,$D$6:$D$28,0)</x:f>
        <x:v>8</x:v>
      </x:c>
      <x:c r="F13" s="125"/>
      <x:c r="G13" s="138" t="s">
        <x:v>13</x:v>
      </x:c>
      <x:c r="H13" s="139">
        <x:f>2791+4774</x:f>
        <x:v>7565</x:v>
      </x:c>
      <x:c r="I13" s="139">
        <x:f>2712+4113</x:f>
        <x:v>6825</x:v>
      </x:c>
      <x:c r="J13" s="140">
        <x:f>(H13-I13)/I13*100</x:f>
        <x:v>10.842490842490843</x:v>
      </x:c>
      <x:c r="K13" s="141">
        <x:f>RANK(J13,$J$6:$J$27,0)</x:f>
        <x:v>8</x:v>
      </x:c>
      <x:c r="L13" s="112"/>
      <x:c r="M13" s="134" t="s">
        <x:v>23</x:v>
      </x:c>
      <x:c r="N13" s="135">
        <x:v>1297805</x:v>
      </x:c>
      <x:c r="O13" s="135">
        <x:v>1361584</x:v>
      </x:c>
      <x:c r="P13" s="136">
        <x:f>(N13-O13)/O13*100</x:f>
        <x:v>-4.6841766648256735</x:v>
      </x:c>
      <x:c r="Q13" s="137">
        <x:f>RANK(P13,$P$6:$P$27,0)</x:f>
        <x:v>8</x:v>
      </x:c>
    </x:row>
    <x:row r="14" spans="1:17" ht="15.6" customHeight="1">
      <x:c r="A14" s="134" t="s">
        <x:v>32</x:v>
      </x:c>
      <x:c r="B14" s="135">
        <x:f>34487</x:f>
        <x:v>34487</x:v>
      </x:c>
      <x:c r="C14" s="135">
        <x:v>31435</x:v>
      </x:c>
      <x:c r="D14" s="136">
        <x:f>(B14-C14)/C14*100</x:f>
        <x:v>9.7089231748051539</x:v>
      </x:c>
      <x:c r="E14" s="137">
        <x:f>RANK(D14,$D$6:$D$28,0)</x:f>
        <x:v>9</x:v>
      </x:c>
      <x:c r="F14" s="125"/>
      <x:c r="G14" s="138" t="s">
        <x:v>22</x:v>
      </x:c>
      <x:c r="H14" s="139">
        <x:f>2748+4502</x:f>
        <x:v>7250</x:v>
      </x:c>
      <x:c r="I14" s="139">
        <x:f>2710+3834</x:f>
        <x:v>6544</x:v>
      </x:c>
      <x:c r="J14" s="140">
        <x:f>(H14-I14)/I14*100</x:f>
        <x:v>10.788508557457213</x:v>
      </x:c>
      <x:c r="K14" s="141">
        <x:f>RANK(J14,$J$6:$J$27,0)</x:f>
        <x:v>9</x:v>
      </x:c>
      <x:c r="L14" s="112"/>
      <x:c r="M14" s="134" t="s">
        <x:v>7</x:v>
      </x:c>
      <x:c r="N14" s="135">
        <x:v>500644</x:v>
      </x:c>
      <x:c r="O14" s="135">
        <x:v>534297</x:v>
      </x:c>
      <x:c r="P14" s="136">
        <x:f>(N14-O14)/O14*100</x:f>
        <x:v>-6.2985567951906889</x:v>
      </x:c>
      <x:c r="Q14" s="137">
        <x:f>RANK(P14,$P$6:$P$27,0)</x:f>
        <x:v>9</x:v>
      </x:c>
    </x:row>
    <x:row r="15" spans="1:17" ht="15.6" customHeight="1">
      <x:c r="A15" s="134" t="s">
        <x:v>13</x:v>
      </x:c>
      <x:c r="B15" s="135">
        <x:v>27788</x:v>
      </x:c>
      <x:c r="C15" s="135">
        <x:v>25666</x:v>
      </x:c>
      <x:c r="D15" s="136">
        <x:f>(B15-C15)/C15*100</x:f>
        <x:v>8.2677472142133563</x:v>
      </x:c>
      <x:c r="E15" s="137">
        <x:f>RANK(D15,$D$6:$D$28,0)</x:f>
        <x:v>10</x:v>
      </x:c>
      <x:c r="F15" s="125"/>
      <x:c r="G15" s="138" t="s">
        <x:v>12</x:v>
      </x:c>
      <x:c r="H15" s="139">
        <x:f>2309+5148</x:f>
        <x:v>7457</x:v>
      </x:c>
      <x:c r="I15" s="139">
        <x:f>2476+4344</x:f>
        <x:v>6820</x:v>
      </x:c>
      <x:c r="J15" s="140">
        <x:f>(H15-I15)/I15*100</x:f>
        <x:v>9.3401759530791786</x:v>
      </x:c>
      <x:c r="K15" s="141">
        <x:f>RANK(J15,$J$6:$J$27,0)</x:f>
        <x:v>10</x:v>
      </x:c>
      <x:c r="L15" s="112"/>
      <x:c r="M15" s="134" t="s">
        <x:v>41</x:v>
      </x:c>
      <x:c r="N15" s="135">
        <x:v>231194</x:v>
      </x:c>
      <x:c r="O15" s="135">
        <x:v>248061</x:v>
      </x:c>
      <x:c r="P15" s="136">
        <x:f>(N15-O15)/O15*100</x:f>
        <x:v>-6.7995372106054557</x:v>
      </x:c>
      <x:c r="Q15" s="137">
        <x:f>RANK(P15,$P$6:$P$27,0)</x:f>
        <x:v>10</x:v>
      </x:c>
    </x:row>
    <x:row r="16" spans="1:17" ht="15.6" customHeight="1">
      <x:c r="A16" s="134" t="s">
        <x:v>27</x:v>
      </x:c>
      <x:c r="B16" s="135">
        <x:f>27721</x:f>
        <x:v>27721</x:v>
      </x:c>
      <x:c r="C16" s="135">
        <x:v>25650</x:v>
      </x:c>
      <x:c r="D16" s="136">
        <x:f>(B16-C16)/C16*100</x:f>
        <x:v>8.0740740740740744</x:v>
      </x:c>
      <x:c r="E16" s="137">
        <x:f>RANK(D16,$D$6:$D$28,0)</x:f>
        <x:v>11</x:v>
      </x:c>
      <x:c r="F16" s="125"/>
      <x:c r="G16" s="138" t="s">
        <x:v>32</x:v>
      </x:c>
      <x:c r="H16" s="139">
        <x:f>2554+6111</x:f>
        <x:v>8665</x:v>
      </x:c>
      <x:c r="I16" s="139">
        <x:f>2672+5361</x:f>
        <x:v>8033</x:v>
      </x:c>
      <x:c r="J16" s="140">
        <x:f>(H16-I16)/I16*100</x:f>
        <x:v>7.8675463712187224</x:v>
      </x:c>
      <x:c r="K16" s="141">
        <x:f>RANK(J16,$J$6:$J$27,0)</x:f>
        <x:v>11</x:v>
      </x:c>
      <x:c r="L16" s="112"/>
      <x:c r="M16" s="134" t="s">
        <x:v>26</x:v>
      </x:c>
      <x:c r="N16" s="135">
        <x:v>301546</x:v>
      </x:c>
      <x:c r="O16" s="135">
        <x:v>325629</x:v>
      </x:c>
      <x:c r="P16" s="136">
        <x:f>(N16-O16)/O16*100</x:f>
        <x:v>-7.3958400511010991</x:v>
      </x:c>
      <x:c r="Q16" s="137">
        <x:f>RANK(P16,$P$6:$P$27,0)</x:f>
        <x:v>11</x:v>
      </x:c>
    </x:row>
    <x:row r="17" spans="1:17" ht="15.6" customHeight="1">
      <x:c r="A17" s="134" t="s">
        <x:v>41</x:v>
      </x:c>
      <x:c r="B17" s="135">
        <x:v>42801</x:v>
      </x:c>
      <x:c r="C17" s="135">
        <x:v>40469</x:v>
      </x:c>
      <x:c r="D17" s="136">
        <x:f>(B17-C17)/C17*100</x:f>
        <x:v>5.7624354444142423</x:v>
      </x:c>
      <x:c r="E17" s="137">
        <x:f>RANK(D17,$D$6:$D$28,0)</x:f>
        <x:v>12</x:v>
      </x:c>
      <x:c r="F17" s="125"/>
      <x:c r="G17" s="138" t="s">
        <x:v>3</x:v>
      </x:c>
      <x:c r="H17" s="139">
        <x:f>4286+4810</x:f>
        <x:v>9096</x:v>
      </x:c>
      <x:c r="I17" s="139">
        <x:f>3987+4456</x:f>
        <x:v>8443</x:v>
      </x:c>
      <x:c r="J17" s="140">
        <x:f>(H17-I17)/I17*100</x:f>
        <x:v>7.7342176951320614</x:v>
      </x:c>
      <x:c r="K17" s="141">
        <x:f>RANK(J17,$J$6:$J$27,0)</x:f>
        <x:v>12</x:v>
      </x:c>
      <x:c r="L17" s="112"/>
      <x:c r="M17" s="134" t="s">
        <x:v>30</x:v>
      </x:c>
      <x:c r="N17" s="135">
        <x:v>238501</x:v>
      </x:c>
      <x:c r="O17" s="135">
        <x:v>257681</x:v>
      </x:c>
      <x:c r="P17" s="136">
        <x:f>(N17-O17)/O17*100</x:f>
        <x:v>-7.4433116915876605</x:v>
      </x:c>
      <x:c r="Q17" s="137">
        <x:f>RANK(P17,$P$6:$P$27,0)</x:f>
        <x:v>12</x:v>
      </x:c>
    </x:row>
    <x:row r="18" spans="1:17" ht="15.6" customHeight="1">
      <x:c r="A18" s="134" t="s">
        <x:v>12</x:v>
      </x:c>
      <x:c r="B18" s="135">
        <x:v>34088</x:v>
      </x:c>
      <x:c r="C18" s="135">
        <x:v>32276</x:v>
      </x:c>
      <x:c r="D18" s="136">
        <x:f>(B18-C18)/C18*100</x:f>
        <x:v>5.6140785723137938</x:v>
      </x:c>
      <x:c r="E18" s="137">
        <x:f>RANK(D18,$D$6:$D$28,0)</x:f>
        <x:v>13</x:v>
      </x:c>
      <x:c r="F18" s="125"/>
      <x:c r="G18" s="138" t="s">
        <x:v>41</x:v>
      </x:c>
      <x:c r="H18" s="139">
        <x:f>4601+5062</x:f>
        <x:v>9663</x:v>
      </x:c>
      <x:c r="I18" s="139">
        <x:f>4723+4392</x:f>
        <x:v>9115</x:v>
      </x:c>
      <x:c r="J18" s="140">
        <x:f>(H18-I18)/I18*100</x:f>
        <x:v>6.0120680197476686</x:v>
      </x:c>
      <x:c r="K18" s="141">
        <x:f>RANK(J18,$J$6:$J$27,0)</x:f>
        <x:v>13</x:v>
      </x:c>
      <x:c r="L18" s="112"/>
      <x:c r="M18" s="134" t="s">
        <x:v>3</x:v>
      </x:c>
      <x:c r="N18" s="135">
        <x:v>833802</x:v>
      </x:c>
      <x:c r="O18" s="135">
        <x:v>918789</x:v>
      </x:c>
      <x:c r="P18" s="136">
        <x:f>(N18-O18)/O18*100</x:f>
        <x:v>-9.2498930657637395</x:v>
      </x:c>
      <x:c r="Q18" s="137">
        <x:f>RANK(P18,$P$6:$P$27,0)</x:f>
        <x:v>13</x:v>
      </x:c>
    </x:row>
    <x:row r="19" spans="1:17" ht="15.6" customHeight="1">
      <x:c r="A19" s="134" t="s">
        <x:v>23</x:v>
      </x:c>
      <x:c r="B19" s="135">
        <x:v>48723</x:v>
      </x:c>
      <x:c r="C19" s="135">
        <x:v>46464</x:v>
      </x:c>
      <x:c r="D19" s="136">
        <x:f>(B19-C19)/C19*100</x:f>
        <x:v>4.8618285123966949</x:v>
      </x:c>
      <x:c r="E19" s="137">
        <x:f>RANK(D19,$D$6:$D$28,0)</x:f>
        <x:v>14</x:v>
      </x:c>
      <x:c r="F19" s="125"/>
      <x:c r="G19" s="138" t="s">
        <x:v>29</x:v>
      </x:c>
      <x:c r="H19" s="139">
        <x:f>1993+4044</x:f>
        <x:v>6037</x:v>
      </x:c>
      <x:c r="I19" s="139">
        <x:f>2122+3649</x:f>
        <x:v>5771</x:v>
      </x:c>
      <x:c r="J19" s="140">
        <x:f>(H19-I19)/I19*100</x:f>
        <x:v>4.609253162363542</x:v>
      </x:c>
      <x:c r="K19" s="141">
        <x:f>RANK(J19,$J$6:$J$27,0)</x:f>
        <x:v>14</x:v>
      </x:c>
      <x:c r="L19" s="112"/>
      <x:c r="M19" s="134" t="s">
        <x:v>22</x:v>
      </x:c>
      <x:c r="N19" s="135">
        <x:v>84660</x:v>
      </x:c>
      <x:c r="O19" s="135">
        <x:v>95513</x:v>
      </x:c>
      <x:c r="P19" s="136">
        <x:f>(N19-O19)/O19*100</x:f>
        <x:v>-11.362851130212642</x:v>
      </x:c>
      <x:c r="Q19" s="137">
        <x:f>RANK(P19,$P$6:$P$27,0)</x:f>
        <x:v>14</x:v>
      </x:c>
    </x:row>
    <x:row r="20" spans="1:17" ht="15.6" customHeight="1">
      <x:c r="A20" s="134" t="s">
        <x:v>30</x:v>
      </x:c>
      <x:c r="B20" s="135">
        <x:v>25132</x:v>
      </x:c>
      <x:c r="C20" s="135">
        <x:f>29440-4980</x:f>
        <x:v>24460</x:v>
      </x:c>
      <x:c r="D20" s="136">
        <x:f>(B20-C20)/C20*100</x:f>
        <x:v>2.7473426001635324</x:v>
      </x:c>
      <x:c r="E20" s="137">
        <x:f>RANK(D20,$D$6:$D$28,0)</x:f>
        <x:v>15</x:v>
      </x:c>
      <x:c r="F20" s="125"/>
      <x:c r="G20" s="138" t="s">
        <x:v>26</x:v>
      </x:c>
      <x:c r="H20" s="139">
        <x:f>8877+6106</x:f>
        <x:v>14983</x:v>
      </x:c>
      <x:c r="I20" s="139">
        <x:f>9021+5552</x:f>
        <x:v>14573</x:v>
      </x:c>
      <x:c r="J20" s="140">
        <x:f>(H20-I20)/I20*100</x:f>
        <x:v>2.8134220819323406</x:v>
      </x:c>
      <x:c r="K20" s="141">
        <x:f>RANK(J20,$J$6:$J$27,0)</x:f>
        <x:v>15</x:v>
      </x:c>
      <x:c r="L20" s="112"/>
      <x:c r="M20" s="134" t="s">
        <x:v>25</x:v>
      </x:c>
      <x:c r="N20" s="135">
        <x:v>178653</x:v>
      </x:c>
      <x:c r="O20" s="135">
        <x:v>206189</x:v>
      </x:c>
      <x:c r="P20" s="136">
        <x:f>(N20-O20)/O20*100</x:f>
        <x:v>-13.354737643618234</x:v>
      </x:c>
      <x:c r="Q20" s="137">
        <x:f>RANK(P20,$P$6:$P$27,0)</x:f>
        <x:v>15</x:v>
      </x:c>
    </x:row>
    <x:row r="21" spans="1:17" ht="15.6" customHeight="1">
      <x:c r="A21" s="134" t="s">
        <x:v>40</x:v>
      </x:c>
      <x:c r="B21" s="135">
        <x:v>37401</x:v>
      </x:c>
      <x:c r="C21" s="135">
        <x:v>36504</x:v>
      </x:c>
      <x:c r="D21" s="136">
        <x:f>(B21-C21)/C21*100</x:f>
        <x:v>2.4572649572649574</x:v>
      </x:c>
      <x:c r="E21" s="137">
        <x:f>RANK(D21,$D$6:$D$28,0)</x:f>
        <x:v>16</x:v>
      </x:c>
      <x:c r="F21" s="125"/>
      <x:c r="G21" s="138" t="s">
        <x:v>34</x:v>
      </x:c>
      <x:c r="H21" s="139">
        <x:f>2331+5566</x:f>
        <x:v>7897</x:v>
      </x:c>
      <x:c r="I21" s="139">
        <x:f>3132+4731</x:f>
        <x:v>7863</x:v>
      </x:c>
      <x:c r="J21" s="140">
        <x:f>(H21-I21)/I21*100</x:f>
        <x:v>0.4324049345033702</x:v>
      </x:c>
      <x:c r="K21" s="141">
        <x:f>RANK(J21,$J$6:$J$27,0)</x:f>
        <x:v>16</x:v>
      </x:c>
      <x:c r="L21" s="112"/>
      <x:c r="M21" s="134" t="s">
        <x:v>29</x:v>
      </x:c>
      <x:c r="N21" s="135">
        <x:v>124287</x:v>
      </x:c>
      <x:c r="O21" s="135">
        <x:v>147579</x:v>
      </x:c>
      <x:c r="P21" s="136">
        <x:f>(N21-O21)/O21*100</x:f>
        <x:v>-15.78273331571565</x:v>
      </x:c>
      <x:c r="Q21" s="137">
        <x:f>RANK(P21,$P$6:$P$27,0)</x:f>
        <x:v>16</x:v>
      </x:c>
    </x:row>
    <x:row r="22" spans="1:17" ht="15.6" customHeight="1">
      <x:c r="A22" s="134" t="s">
        <x:v>24</x:v>
      </x:c>
      <x:c r="B22" s="135">
        <x:v>93841</x:v>
      </x:c>
      <x:c r="C22" s="135">
        <x:v>91713</x:v>
      </x:c>
      <x:c r="D22" s="136">
        <x:f>(B22-C22)/C22*100</x:f>
        <x:v>2.320281748498032</x:v>
      </x:c>
      <x:c r="E22" s="137">
        <x:f>RANK(D22,$D$6:$D$28,0)</x:f>
        <x:v>17</x:v>
      </x:c>
      <x:c r="F22" s="125"/>
      <x:c r="G22" s="142" t="s">
        <x:v>25</x:v>
      </x:c>
      <x:c r="H22" s="139">
        <x:f>4377+4915</x:f>
        <x:v>9292</x:v>
      </x:c>
      <x:c r="I22" s="139">
        <x:f>4753+4535</x:f>
        <x:v>9288</x:v>
      </x:c>
      <x:c r="J22" s="140">
        <x:f>(H22-I22)/I22*100</x:f>
        <x:v>0.043066322136089581</x:v>
      </x:c>
      <x:c r="K22" s="141">
        <x:f>RANK(J22,$J$6:$J$27,0)</x:f>
        <x:v>17</x:v>
      </x:c>
      <x:c r="L22" s="112"/>
      <x:c r="M22" s="134" t="s">
        <x:v>32</x:v>
      </x:c>
      <x:c r="N22" s="135">
        <x:v>245976</x:v>
      </x:c>
      <x:c r="O22" s="135">
        <x:v>300310</x:v>
      </x:c>
      <x:c r="P22" s="136">
        <x:f>(N22-O22)/O22*100</x:f>
        <x:v>-18.092637607805269</x:v>
      </x:c>
      <x:c r="Q22" s="137">
        <x:f>RANK(P22,$P$6:$P$27,0)</x:f>
        <x:v>17</x:v>
      </x:c>
    </x:row>
    <x:row r="23" spans="1:17" ht="15.6" customHeight="1">
      <x:c r="A23" s="134" t="s">
        <x:v>7</x:v>
      </x:c>
      <x:c r="B23" s="135">
        <x:v>42931</x:v>
      </x:c>
      <x:c r="C23" s="135">
        <x:v>42103</x:v>
      </x:c>
      <x:c r="D23" s="136">
        <x:f>(B23-C23)/C23*100</x:f>
        <x:v>1.9666057050566468</x:v>
      </x:c>
      <x:c r="E23" s="137">
        <x:f>RANK(D23,$D$6:$D$28,0)</x:f>
        <x:v>18</x:v>
      </x:c>
      <x:c r="F23" s="125"/>
      <x:c r="G23" s="138" t="s">
        <x:v>40</x:v>
      </x:c>
      <x:c r="H23" s="139">
        <x:f>4769+2456</x:f>
        <x:v>7225</x:v>
      </x:c>
      <x:c r="I23" s="139">
        <x:f>5018+2266</x:f>
        <x:v>7284</x:v>
      </x:c>
      <x:c r="J23" s="140">
        <x:f>(H23-I23)/I23*100</x:f>
        <x:v>-0.80999450851180665</x:v>
      </x:c>
      <x:c r="K23" s="141">
        <x:f>RANK(J23,$J$6:$J$27,0)</x:f>
        <x:v>18</x:v>
      </x:c>
      <x:c r="L23" s="112"/>
      <x:c r="M23" s="134" t="s">
        <x:v>40</x:v>
      </x:c>
      <x:c r="N23" s="135">
        <x:v>653624</x:v>
      </x:c>
      <x:c r="O23" s="135">
        <x:v>811571</x:v>
      </x:c>
      <x:c r="P23" s="136">
        <x:f>(N23-O23)/O23*100</x:f>
        <x:v>-19.461883187053257</x:v>
      </x:c>
      <x:c r="Q23" s="137">
        <x:f>RANK(P23,$P$6:$P$27,0)</x:f>
        <x:v>18</x:v>
      </x:c>
    </x:row>
    <x:row r="24" spans="1:17" ht="15.6" customHeight="1">
      <x:c r="A24" s="134" t="s">
        <x:v>4</x:v>
      </x:c>
      <x:c r="B24" s="135">
        <x:v>26905</x:v>
      </x:c>
      <x:c r="C24" s="135">
        <x:v>26559</x:v>
      </x:c>
      <x:c r="D24" s="136">
        <x:f>(B24-C24)/C24*100</x:f>
        <x:v>1.3027598930682631</x:v>
      </x:c>
      <x:c r="E24" s="137">
        <x:f>RANK(D24,$D$6:$D$28,0)</x:f>
        <x:v>19</x:v>
      </x:c>
      <x:c r="F24" s="125"/>
      <x:c r="G24" s="138" t="s">
        <x:v>2</x:v>
      </x:c>
      <x:c r="H24" s="139">
        <x:f>3543+3218</x:f>
        <x:v>6761</x:v>
      </x:c>
      <x:c r="I24" s="139">
        <x:f>3991+2830</x:f>
        <x:v>6821</x:v>
      </x:c>
      <x:c r="J24" s="140">
        <x:f>(H24-I24)/I24*100</x:f>
        <x:v>-0.87963641694766159</x:v>
      </x:c>
      <x:c r="K24" s="141">
        <x:f>RANK(J24,$J$6:$J$27,0)</x:f>
        <x:v>19</x:v>
      </x:c>
      <x:c r="L24" s="112"/>
      <x:c r="M24" s="134" t="s">
        <x:v>28</x:v>
      </x:c>
      <x:c r="N24" s="135">
        <x:v>136927</x:v>
      </x:c>
      <x:c r="O24" s="135">
        <x:v>176272</x:v>
      </x:c>
      <x:c r="P24" s="136">
        <x:f>(N24-O24)/O24*100</x:f>
        <x:v>-22.320618135608605</x:v>
      </x:c>
      <x:c r="Q24" s="137">
        <x:f>RANK(P24,$P$6:$P$27,0)</x:f>
        <x:v>19</x:v>
      </x:c>
    </x:row>
    <x:row r="25" spans="1:17" ht="15.6" customHeight="1">
      <x:c r="A25" s="134" t="s">
        <x:v>29</x:v>
      </x:c>
      <x:c r="B25" s="135">
        <x:v>24999</x:v>
      </x:c>
      <x:c r="C25" s="135">
        <x:v>24705</x:v>
      </x:c>
      <x:c r="D25" s="136">
        <x:f>(B25-C25)/C25*100</x:f>
        <x:v>1.1900425015179115</x:v>
      </x:c>
      <x:c r="E25" s="137">
        <x:f>RANK(D25,$D$6:$D$28,0)</x:f>
        <x:v>20</x:v>
      </x:c>
      <x:c r="F25" s="125"/>
      <x:c r="G25" s="138" t="s">
        <x:v>7</x:v>
      </x:c>
      <x:c r="H25" s="139">
        <x:f>3710+2224</x:f>
        <x:v>5934</x:v>
      </x:c>
      <x:c r="I25" s="139">
        <x:f>4077+1966</x:f>
        <x:v>6043</x:v>
      </x:c>
      <x:c r="J25" s="140">
        <x:f>(H25-I25)/I25*100</x:f>
        <x:v>-1.8037398643058082</x:v>
      </x:c>
      <x:c r="K25" s="141">
        <x:f>RANK(J25,$J$6:$J$27,0)</x:f>
        <x:v>20</x:v>
      </x:c>
      <x:c r="L25" s="112"/>
      <x:c r="M25" s="134" t="s">
        <x:v>4</x:v>
      </x:c>
      <x:c r="N25" s="135">
        <x:v>405106</x:v>
      </x:c>
      <x:c r="O25" s="135">
        <x:v>525023</x:v>
      </x:c>
      <x:c r="P25" s="136">
        <x:f>(N25-O25)/O25*100</x:f>
        <x:v>-22.840332709233692</x:v>
      </x:c>
      <x:c r="Q25" s="137">
        <x:f>RANK(P25,$P$6:$P$27,0)</x:f>
        <x:v>20</x:v>
      </x:c>
    </x:row>
    <x:row r="26" spans="1:17" ht="15.6" customHeight="1">
      <x:c r="A26" s="134" t="s">
        <x:v>14</x:v>
      </x:c>
      <x:c r="B26" s="135">
        <x:v>54912</x:v>
      </x:c>
      <x:c r="C26" s="135">
        <x:v>55015</x:v>
      </x:c>
      <x:c r="D26" s="136">
        <x:f>(B26-C26)/C26*100</x:f>
        <x:v>-0.18722166681814051</x:v>
      </x:c>
      <x:c r="E26" s="137">
        <x:f>RANK(D26,$D$6:$D$28,0)</x:f>
        <x:v>21</x:v>
      </x:c>
      <x:c r="F26" s="125"/>
      <x:c r="G26" s="138" t="s">
        <x:v>24</x:v>
      </x:c>
      <x:c r="H26" s="139">
        <x:f>14217+9543</x:f>
        <x:v>23760</x:v>
      </x:c>
      <x:c r="I26" s="139">
        <x:f>15514+8692</x:f>
        <x:v>24206</x:v>
      </x:c>
      <x:c r="J26" s="140">
        <x:f>(H26-I26)/I26*100</x:f>
        <x:v>-1.8425183838717674</x:v>
      </x:c>
      <x:c r="K26" s="141">
        <x:f>RANK(J26,$J$6:$J$27,0)</x:f>
        <x:v>21</x:v>
      </x:c>
      <x:c r="L26" s="112"/>
      <x:c r="M26" s="134" t="s">
        <x:v>2</x:v>
      </x:c>
      <x:c r="N26" s="135">
        <x:v>250902</x:v>
      </x:c>
      <x:c r="O26" s="135">
        <x:v>326842</x:v>
      </x:c>
      <x:c r="P26" s="136">
        <x:f>(N26-O26)/O26*100</x:f>
        <x:v>-23.234468030424487</x:v>
      </x:c>
      <x:c r="Q26" s="137">
        <x:f>RANK(P26,$P$6:$P$27,0)</x:f>
        <x:v>21</x:v>
      </x:c>
    </x:row>
    <x:row r="27" spans="1:17" ht="15.6" customHeight="1">
      <x:c r="A27" s="134" t="s">
        <x:v>42</x:v>
      </x:c>
      <x:c r="B27" s="135">
        <x:v>18821</x:v>
      </x:c>
      <x:c r="C27" s="135">
        <x:v>18873</x:v>
      </x:c>
      <x:c r="D27" s="136">
        <x:f>(B27-C27)/C27*100</x:f>
        <x:v>-0.27552588353732843</x:v>
      </x:c>
      <x:c r="E27" s="137">
        <x:f>RANK(D27,$D$6:$D$28,0)</x:f>
        <x:v>22</x:v>
      </x:c>
      <x:c r="F27" s="125"/>
      <x:c r="G27" s="138" t="s">
        <x:v>27</x:v>
      </x:c>
      <x:c r="H27" s="139">
        <x:f>2657+2528</x:f>
        <x:v>5185</x:v>
      </x:c>
      <x:c r="I27" s="139">
        <x:f>3522+2326</x:f>
        <x:v>5848</x:v>
      </x:c>
      <x:c r="J27" s="140">
        <x:f>(H27-I27)/I27*100</x:f>
        <x:v>-11.337209302325581</x:v>
      </x:c>
      <x:c r="K27" s="141">
        <x:f>RANK(J27,$J$6:$J$27,0)</x:f>
        <x:v>22</x:v>
      </x:c>
      <x:c r="L27" s="112"/>
      <x:c r="M27" s="134" t="s">
        <x:v>42</x:v>
      </x:c>
      <x:c r="N27" s="135">
        <x:v>222153</x:v>
      </x:c>
      <x:c r="O27" s="135">
        <x:v>305673</x:v>
      </x:c>
      <x:c r="P27" s="136">
        <x:f>(N27-O27)/O27*100</x:f>
        <x:v>-27.323316092687282</x:v>
      </x:c>
      <x:c r="Q27" s="137">
        <x:f>RANK(P27,$P$6:$P$27,0)</x:f>
        <x:v>22</x:v>
      </x:c>
    </x:row>
    <x:row r="28" spans="1:17" ht="15.6" customHeight="1">
      <x:c r="A28" s="134" t="s">
        <x:v>3</x:v>
      </x:c>
      <x:c r="B28" s="135">
        <x:v>49218</x:v>
      </x:c>
      <x:c r="C28" s="135">
        <x:v>50268</x:v>
      </x:c>
      <x:c r="D28" s="136">
        <x:f>(B28-C28)/C28*100</x:f>
        <x:v>-2.0888040105036998</x:v>
      </x:c>
      <x:c r="E28" s="137">
        <x:f>RANK(D28,$D$6:$D$28,0)</x:f>
        <x:v>23</x:v>
      </x:c>
      <x:c r="F28" s="125"/>
      <x:c r="G28" s="142" t="s">
        <x:v>21</x:v>
      </x:c>
      <x:c r="H28" s="143" t="s">
        <x:v>36</x:v>
      </x:c>
      <x:c r="I28" s="143"/>
      <x:c r="J28" s="143"/>
      <x:c r="K28" s="143"/>
      <x:c r="L28" s="112"/>
      <x:c r="M28" s="134" t="s">
        <x:v>21</x:v>
      </x:c>
      <x:c r="N28" s="144" t="s">
        <x:v>16</x:v>
      </x:c>
      <x:c r="O28" s="145"/>
      <x:c r="P28" s="145"/>
      <x:c r="Q28" s="146"/>
    </x:row>
    <x:row r="29" spans="1:17" ht="15.6" customHeight="1">
      <x:c r="A29" s="147" t="s">
        <x:v>35</x:v>
      </x:c>
      <x:c r="B29" s="148">
        <x:f>SUM(B6:B28)</x:f>
        <x:v>839075</x:v>
      </x:c>
      <x:c r="C29" s="148">
        <x:f>SUM(C6:C28)</x:f>
        <x:v>793217</x:v>
      </x:c>
      <x:c r="D29" s="149">
        <x:f>(B29-C29)/C29*100</x:f>
        <x:v>5.7812679254226778</x:v>
      </x:c>
      <x:c r="E29" s="148"/>
      <x:c r="F29" s="125"/>
      <x:c r="G29" s="147" t="s">
        <x:v>35</x:v>
      </x:c>
      <x:c r="H29" s="148">
        <x:f>SUM(H6:H27)</x:f>
        <x:v>197691</x:v>
      </x:c>
      <x:c r="I29" s="148">
        <x:f>SUM(I6:I27)</x:f>
        <x:v>187512</x:v>
      </x:c>
      <x:c r="J29" s="150">
        <x:f>(H29-I29)/I29*100</x:f>
        <x:v>5.4284525790349418</x:v>
      </x:c>
      <x:c r="K29" s="151"/>
      <x:c r="L29" s="112"/>
      <x:c r="M29" s="147" t="s">
        <x:v>35</x:v>
      </x:c>
      <x:c r="N29" s="148">
        <x:f>SUM(N6:N27)</x:f>
        <x:v>8534084</x:v>
      </x:c>
      <x:c r="O29" s="148">
        <x:f>SUM(O6:O27)</x:f>
        <x:v>9263186</x:v>
      </x:c>
      <x:c r="P29" s="149">
        <x:f>(N29-O29)/O29*100</x:f>
        <x:v>-7.8709636187808378</x:v>
      </x:c>
      <x:c r="Q29" s="148"/>
    </x:row>
    <x:row r="30" spans="1:17" ht="15.6" customHeight="1">
      <x:c r="A30" s="152" t="s">
        <x:v>8</x:v>
      </x:c>
      <x:c r="B30" s="131">
        <x:f>B29/21</x:f>
        <x:v>39955.952380952382</x:v>
      </x:c>
      <x:c r="C30" s="131">
        <x:f>C29/21</x:f>
        <x:v>37772.238095238092</x:v>
      </x:c>
      <x:c r="D30" s="153">
        <x:f>(B30-C30)/C30*100</x:f>
        <x:v>5.7812679254226884</x:v>
      </x:c>
      <x:c r="E30" s="154"/>
      <x:c r="F30" s="155"/>
      <x:c r="G30" s="152" t="s">
        <x:v>8</x:v>
      </x:c>
      <x:c r="H30" s="131">
        <x:f>H29/21</x:f>
        <x:v>9413.8571428571431</x:v>
      </x:c>
      <x:c r="I30" s="131">
        <x:f>I29/21</x:f>
        <x:v>8929.1428571428569</x:v>
      </x:c>
      <x:c r="J30" s="153">
        <x:f>(H30-I30)/I30*100</x:f>
        <x:v>5.428452579034948</x:v>
      </x:c>
      <x:c r="K30" s="154"/>
      <x:c r="L30" s="112"/>
      <x:c r="M30" s="152" t="s">
        <x:v>8</x:v>
      </x:c>
      <x:c r="N30" s="131">
        <x:f>N29/22</x:f>
        <x:v>387912.90909090912</x:v>
      </x:c>
      <x:c r="O30" s="131">
        <x:f>O29/22</x:f>
        <x:v>421053.90909090912</x:v>
      </x:c>
      <x:c r="P30" s="153">
        <x:f>(N30-O30)/O30*100</x:f>
        <x:v>-7.8709636187808378</x:v>
      </x:c>
      <x:c r="Q30" s="154"/>
    </x:row>
    <x:row r="31" spans="1:12" ht="15.6" customHeight="1">
      <x:c r="A31" s="112" t="s">
        <x:v>0</x:v>
      </x:c>
      <x:c r="F31" s="155"/>
      <x:c r="L31" s="112"/>
    </x:row>
    <x:row r="32" spans="2:17" ht="15.6" customHeight="1">
      <x:c r="B32" s="112"/>
      <x:c r="C32" s="112"/>
      <x:c r="D32" s="112"/>
      <x:c r="E32" s="112"/>
      <x:c r="F32" s="125"/>
      <x:c r="G32" s="112"/>
      <x:c r="H32" s="112"/>
      <x:c r="I32" s="112"/>
      <x:c r="J32" s="112"/>
      <x:c r="K32" s="112"/>
      <x:c r="L32" s="112"/>
      <x:c r="M32" s="156"/>
      <x:c r="N32" s="156"/>
      <x:c r="O32" s="156"/>
      <x:c r="P32" s="156"/>
      <x:c r="Q32" s="156"/>
    </x:row>
    <x:row r="33" spans="1:17" ht="15.6" customHeight="1">
      <x:c r="A33" s="112"/>
      <x:c r="B33" s="112"/>
      <x:c r="C33" s="112"/>
      <x:c r="D33" s="112"/>
      <x:c r="E33" s="112"/>
      <x:c r="F33" s="157"/>
      <x:c r="G33" s="112"/>
      <x:c r="H33" s="112"/>
      <x:c r="I33" s="112"/>
      <x:c r="J33" s="112"/>
      <x:c r="K33" s="112"/>
      <x:c r="L33" s="112"/>
      <x:c r="M33" s="112"/>
      <x:c r="N33" s="112"/>
      <x:c r="O33" s="112"/>
      <x:c r="P33" s="112"/>
      <x:c r="Q33" s="112"/>
    </x:row>
    <x:row r="34" spans="6:12" ht="15.6" customHeight="1">
      <x:c r="F34" s="158"/>
      <x:c r="L34" s="159"/>
    </x:row>
    <x:row r="35" ht="6" customHeight="1"/>
    <x:row r="36" spans="1:17" s="112" customFormat="1" ht="15" customHeight="1">
      <x:c r="A36" s="160"/>
      <x:c r="B36" s="160"/>
      <x:c r="C36" s="160"/>
      <x:c r="D36" s="160"/>
      <x:c r="E36" s="160"/>
      <x:c r="F36" s="161"/>
      <x:c r="G36" s="160"/>
      <x:c r="H36" s="160"/>
      <x:c r="I36" s="160"/>
      <x:c r="J36" s="160"/>
      <x:c r="K36" s="160"/>
      <x:c r="M36" s="160"/>
      <x:c r="N36" s="160"/>
      <x:c r="O36" s="160"/>
      <x:c r="P36" s="160"/>
      <x:c r="Q36" s="160"/>
    </x:row>
    <x:row r="37" spans="1:17" s="112" customFormat="1" ht="15" customHeight="1">
      <x:c r="A37" s="160"/>
      <x:c r="B37" s="160"/>
      <x:c r="C37" s="160"/>
      <x:c r="D37" s="160"/>
      <x:c r="E37" s="160"/>
      <x:c r="F37" s="161"/>
      <x:c r="G37" s="160"/>
      <x:c r="H37" s="160"/>
      <x:c r="I37" s="160"/>
      <x:c r="J37" s="160"/>
      <x:c r="K37" s="160"/>
      <x:c r="M37" s="160"/>
      <x:c r="N37" s="160"/>
      <x:c r="O37" s="160"/>
      <x:c r="P37" s="160"/>
      <x:c r="Q37" s="160"/>
    </x:row>
  </x:sheetData>
  <x:mergeCells count="13">
    <x:mergeCell ref="H28:K28"/>
    <x:mergeCell ref="M32:Q32"/>
    <x:mergeCell ref="A1:Q1"/>
    <x:mergeCell ref="D3:E3"/>
    <x:mergeCell ref="J3:K3"/>
    <x:mergeCell ref="P3:Q3"/>
    <x:mergeCell ref="A4:A5"/>
    <x:mergeCell ref="B4:E4"/>
    <x:mergeCell ref="G4:G5"/>
    <x:mergeCell ref="H4:K4"/>
    <x:mergeCell ref="M4:M5"/>
    <x:mergeCell ref="N4:Q4"/>
    <x:mergeCell ref="N28:Q28"/>
  </x:mergeCells>
  <x:printOptions horizontalCentered="1" verticalCentered="0" headings="0" gridLines="0" gridLinesSet="1"/>
  <x:pageMargins left="0.15736110508441925" right="0.15736110508441925" top="0.39361110329627991" bottom="0.19680555164813995" header="0.15736110508441925" footer="0.15736110508441925"/>
  <x:pageSetup paperSize="9" scale="95" firstPageNumber="1" fitToWidth="1" fitToHeight="1" orientation="landscape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>
    <x:pageSetUpPr autoPageBreaks="1" fitToPage="1"/>
  </x:sheetPr>
  <x:dimension ref="A1:F26"/>
  <x:sheetViews>
    <x:sheetView topLeftCell="A1" zoomScaleNormal="100" workbookViewId="0">
      <x:selection activeCell="A1" activeCellId="0" sqref="A1:F1"/>
    </x:sheetView>
  </x:sheetViews>
  <x:sheetFormatPr defaultColWidth="9.00390625" defaultRowHeight="16.399999999999999"/>
  <x:cols>
    <x:col min="1" max="1" width="10.125" customWidth="1"/>
    <x:col min="2" max="6" width="15.125" customWidth="1"/>
  </x:cols>
  <x:sheetData>
    <x:row r="1" spans="1:6" ht="36.75" customHeight="1">
      <x:c r="A1" s="86" t="s">
        <x:v>44</x:v>
      </x:c>
      <x:c r="B1" s="86"/>
      <x:c r="C1" s="86"/>
      <x:c r="D1" s="86"/>
      <x:c r="E1" s="86"/>
      <x:c r="F1" s="86"/>
    </x:row>
    <x:row r="2" spans="1:6" s="23" customFormat="1" ht="15.75" customHeight="1">
      <x:c r="A2" s="87" t="s">
        <x:v>6</x:v>
      </x:c>
      <x:c r="B2" s="89" t="s">
        <x:v>72</x:v>
      </x:c>
      <x:c r="C2" s="91" t="s">
        <x:v>86</x:v>
      </x:c>
      <x:c r="D2" s="92"/>
      <x:c r="E2" s="92"/>
      <x:c r="F2" s="93"/>
    </x:row>
    <x:row r="3" spans="1:6" s="23" customFormat="1" ht="15.75" customHeight="1">
      <x:c r="A3" s="88"/>
      <x:c r="B3" s="90"/>
      <x:c r="C3" s="24" t="s">
        <x:v>92</x:v>
      </x:c>
      <x:c r="D3" s="25" t="s">
        <x:v>91</x:v>
      </x:c>
      <x:c r="E3" s="25" t="s">
        <x:v>93</x:v>
      </x:c>
      <x:c r="F3" s="26" t="s">
        <x:v>78</x:v>
      </x:c>
    </x:row>
    <x:row r="4" spans="1:6" ht="25" customHeight="1">
      <x:c r="A4" s="14">
        <x:v>1</x:v>
      </x:c>
      <x:c r="B4" s="8" t="s">
        <x:v>41</x:v>
      </x:c>
      <x:c r="C4" s="9">
        <x:v>97.629999999999995</x:v>
      </x:c>
      <x:c r="D4" s="10">
        <x:v>107.79000000000001</x:v>
      </x:c>
      <x:c r="E4" s="10">
        <x:v>115.34999999999999</x:v>
      </x:c>
      <x:c r="F4" s="15">
        <x:v>107.27</x:v>
      </x:c>
    </x:row>
    <x:row r="5" spans="1:6" ht="25" customHeight="1">
      <x:c r="A5" s="16">
        <x:v>2</x:v>
      </x:c>
      <x:c r="B5" s="11" t="s">
        <x:v>26</x:v>
      </x:c>
      <x:c r="C5" s="12">
        <x:v>95.469999999999999</x:v>
      </x:c>
      <x:c r="D5" s="13">
        <x:v>105.34999999999999</x:v>
      </x:c>
      <x:c r="E5" s="13">
        <x:v>115.28</x:v>
      </x:c>
      <x:c r="F5" s="17">
        <x:v>105.36</x:v>
      </x:c>
    </x:row>
    <x:row r="6" spans="1:6" ht="25" customHeight="1">
      <x:c r="A6" s="16">
        <x:v>3</x:v>
      </x:c>
      <x:c r="B6" s="11" t="s">
        <x:v>42</x:v>
      </x:c>
      <x:c r="C6" s="12">
        <x:v>101.22</x:v>
      </x:c>
      <x:c r="D6" s="13">
        <x:v>104.25</x:v>
      </x:c>
      <x:c r="E6" s="13">
        <x:v>107.56999999999999</x:v>
      </x:c>
      <x:c r="F6" s="17">
        <x:v>104.31</x:v>
      </x:c>
    </x:row>
    <x:row r="7" spans="1:6" ht="25" customHeight="1">
      <x:c r="A7" s="16">
        <x:v>4</x:v>
      </x:c>
      <x:c r="B7" s="11" t="s">
        <x:v>32</x:v>
      </x:c>
      <x:c r="C7" s="12">
        <x:v>100.43000000000001</x:v>
      </x:c>
      <x:c r="D7" s="13">
        <x:v>101.87</x:v>
      </x:c>
      <x:c r="E7" s="13">
        <x:v>111.92</x:v>
      </x:c>
      <x:c r="F7" s="17">
        <x:v>103.59</x:v>
      </x:c>
    </x:row>
    <x:row r="8" spans="1:6" ht="25" customHeight="1">
      <x:c r="A8" s="16">
        <x:v>5</x:v>
      </x:c>
      <x:c r="B8" s="11" t="s">
        <x:v>30</x:v>
      </x:c>
      <x:c r="C8" s="12">
        <x:v>100.92</x:v>
      </x:c>
      <x:c r="D8" s="13">
        <x:v>101.39</x:v>
      </x:c>
      <x:c r="E8" s="13">
        <x:v>110.04000000000001</x:v>
      </x:c>
      <x:c r="F8" s="17">
        <x:v>103.02</x:v>
      </x:c>
    </x:row>
    <x:row r="9" spans="1:6" ht="25" customHeight="1">
      <x:c r="A9" s="16">
        <x:v>6</x:v>
      </x:c>
      <x:c r="B9" s="11" t="s">
        <x:v>34</x:v>
      </x:c>
      <x:c r="C9" s="12">
        <x:v>100.03</x:v>
      </x:c>
      <x:c r="D9" s="13">
        <x:v>99.840000000000003</x:v>
      </x:c>
      <x:c r="E9" s="13">
        <x:v>108.98</x:v>
      </x:c>
      <x:c r="F9" s="17">
        <x:v>101.70999999999999</x:v>
      </x:c>
    </x:row>
    <x:row r="10" spans="1:6" ht="25" customHeight="1">
      <x:c r="A10" s="16">
        <x:v>7</x:v>
      </x:c>
      <x:c r="B10" s="11" t="s">
        <x:v>33</x:v>
      </x:c>
      <x:c r="C10" s="12">
        <x:v>99.359999999999999</x:v>
      </x:c>
      <x:c r="D10" s="13">
        <x:v>100.44</x:v>
      </x:c>
      <x:c r="E10" s="13">
        <x:v>105.33</x:v>
      </x:c>
      <x:c r="F10" s="17">
        <x:v>101.2</x:v>
      </x:c>
    </x:row>
    <x:row r="11" spans="1:6" ht="25" customHeight="1">
      <x:c r="A11" s="16">
        <x:v>8</x:v>
      </x:c>
      <x:c r="B11" s="11" t="s">
        <x:v>25</x:v>
      </x:c>
      <x:c r="C11" s="12">
        <x:v>100.65000000000001</x:v>
      </x:c>
      <x:c r="D11" s="13">
        <x:v>98.890000000000001</x:v>
      </x:c>
      <x:c r="E11" s="13">
        <x:v>107.61</x:v>
      </x:c>
      <x:c r="F11" s="17">
        <x:v>100.98999999999999</x:v>
      </x:c>
    </x:row>
    <x:row r="12" spans="1:6" ht="25" customHeight="1">
      <x:c r="A12" s="16">
        <x:v>9</x:v>
      </x:c>
      <x:c r="B12" s="11" t="s">
        <x:v>75</x:v>
      </x:c>
      <x:c r="C12" s="12">
        <x:v>98.780000000000001</x:v>
      </x:c>
      <x:c r="D12" s="13">
        <x:v>99.439999999999998</x:v>
      </x:c>
      <x:c r="E12" s="13">
        <x:v>105.48</x:v>
      </x:c>
      <x:c r="F12" s="17">
        <x:v>100.52</x:v>
      </x:c>
    </x:row>
    <x:row r="13" spans="1:6" ht="25" customHeight="1">
      <x:c r="A13" s="16">
        <x:v>10</x:v>
      </x:c>
      <x:c r="B13" s="11" t="s">
        <x:v>70</x:v>
      </x:c>
      <x:c r="C13" s="12">
        <x:v>99.129999999999995</x:v>
      </x:c>
      <x:c r="D13" s="13">
        <x:v>98.140000000000001</x:v>
      </x:c>
      <x:c r="E13" s="13">
        <x:v>108.08</x:v>
      </x:c>
      <x:c r="F13" s="17">
        <x:v>100.33</x:v>
      </x:c>
    </x:row>
    <x:row r="14" spans="1:6" ht="25" customHeight="1">
      <x:c r="A14" s="16">
        <x:v>11</x:v>
      </x:c>
      <x:c r="B14" s="11" t="s">
        <x:v>13</x:v>
      </x:c>
      <x:c r="C14" s="12">
        <x:v>99.370000000000005</x:v>
      </x:c>
      <x:c r="D14" s="13">
        <x:v>97.709999999999994</x:v>
      </x:c>
      <x:c r="E14" s="13">
        <x:v>108.8</x:v>
      </x:c>
      <x:c r="F14" s="17">
        <x:v>100.26000000000001</x:v>
      </x:c>
    </x:row>
    <x:row r="15" spans="1:6" ht="25" customHeight="1">
      <x:c r="A15" s="16">
        <x:v>12</x:v>
      </x:c>
      <x:c r="B15" s="11" t="s">
        <x:v>12</x:v>
      </x:c>
      <x:c r="C15" s="12">
        <x:v>99.540000000000006</x:v>
      </x:c>
      <x:c r="D15" s="13">
        <x:v>98.269999999999996</x:v>
      </x:c>
      <x:c r="E15" s="13">
        <x:v>106.52</x:v>
      </x:c>
      <x:c r="F15" s="17">
        <x:v>100.17</x:v>
      </x:c>
    </x:row>
    <x:row r="16" spans="1:6" ht="25" customHeight="1">
      <x:c r="A16" s="16">
        <x:v>13</x:v>
      </x:c>
      <x:c r="B16" s="11" t="s">
        <x:v>71</x:v>
      </x:c>
      <x:c r="C16" s="12">
        <x:v>97.400000000000006</x:v>
      </x:c>
      <x:c r="D16" s="13">
        <x:v>98.189999999999998</x:v>
      </x:c>
      <x:c r="E16" s="13">
        <x:v>107.92</x:v>
      </x:c>
      <x:c r="F16" s="17">
        <x:v>99.980000000000004</x:v>
      </x:c>
    </x:row>
    <x:row r="17" spans="1:6" ht="25" customHeight="1">
      <x:c r="A17" s="16">
        <x:v>14</x:v>
      </x:c>
      <x:c r="B17" s="11" t="s">
        <x:v>22</x:v>
      </x:c>
      <x:c r="C17" s="12">
        <x:v>99.790000000000006</x:v>
      </x:c>
      <x:c r="D17" s="13">
        <x:v>97.640000000000001</x:v>
      </x:c>
      <x:c r="E17" s="13">
        <x:v>107.16</x:v>
      </x:c>
      <x:c r="F17" s="17">
        <x:v>99.969999999999999</x:v>
      </x:c>
    </x:row>
    <x:row r="18" spans="1:6" ht="25" customHeight="1">
      <x:c r="A18" s="16">
        <x:v>15</x:v>
      </x:c>
      <x:c r="B18" s="11" t="s">
        <x:v>28</x:v>
      </x:c>
      <x:c r="C18" s="12">
        <x:v>100.34999999999999</x:v>
      </x:c>
      <x:c r="D18" s="13">
        <x:v>95.489999999999995</x:v>
      </x:c>
      <x:c r="E18" s="13">
        <x:v>112.44</x:v>
      </x:c>
      <x:c r="F18" s="17">
        <x:v>99.849999999999994</x:v>
      </x:c>
    </x:row>
    <x:row r="19" spans="1:6" ht="25" customHeight="1">
      <x:c r="A19" s="16">
        <x:v>16</x:v>
      </x:c>
      <x:c r="B19" s="11" t="s">
        <x:v>27</x:v>
      </x:c>
      <x:c r="C19" s="12">
        <x:v>93.900000000000006</x:v>
      </x:c>
      <x:c r="D19" s="13">
        <x:v>98.790000000000006</x:v>
      </x:c>
      <x:c r="E19" s="13">
        <x:v>108.81</x:v>
      </x:c>
      <x:c r="F19" s="17">
        <x:v>99.810000000000002</x:v>
      </x:c>
    </x:row>
    <x:row r="20" spans="1:6" ht="25" customHeight="1">
      <x:c r="A20" s="16">
        <x:v>17</x:v>
      </x:c>
      <x:c r="B20" s="11" t="s">
        <x:v>14</x:v>
      </x:c>
      <x:c r="C20" s="12">
        <x:v>99.650000000000006</x:v>
      </x:c>
      <x:c r="D20" s="13">
        <x:v>96.489999999999995</x:v>
      </x:c>
      <x:c r="E20" s="13">
        <x:v>107.36</x:v>
      </x:c>
      <x:c r="F20" s="17">
        <x:v>99.299999999999997</x:v>
      </x:c>
    </x:row>
    <x:row r="21" spans="1:6" ht="25" customHeight="1">
      <x:c r="A21" s="16">
        <x:v>18</x:v>
      </x:c>
      <x:c r="B21" s="11" t="s">
        <x:v>76</x:v>
      </x:c>
      <x:c r="C21" s="12">
        <x:v>98.439999999999998</x:v>
      </x:c>
      <x:c r="D21" s="13">
        <x:v>97.879999999999995</x:v>
      </x:c>
      <x:c r="E21" s="13">
        <x:v>100.81</x:v>
      </x:c>
      <x:c r="F21" s="17">
        <x:v>98.579999999999998</x:v>
      </x:c>
    </x:row>
    <x:row r="22" spans="1:6" ht="25" customHeight="1">
      <x:c r="A22" s="16">
        <x:v>19</x:v>
      </x:c>
      <x:c r="B22" s="11" t="s">
        <x:v>29</x:v>
      </x:c>
      <x:c r="C22" s="12">
        <x:v>99.989999999999995</x:v>
      </x:c>
      <x:c r="D22" s="13">
        <x:v>95.780000000000001</x:v>
      </x:c>
      <x:c r="E22" s="13">
        <x:v>105.02</x:v>
      </x:c>
      <x:c r="F22" s="17">
        <x:v>98.469999999999999</x:v>
      </x:c>
    </x:row>
    <x:row r="23" spans="1:6" ht="25" customHeight="1">
      <x:c r="A23" s="16">
        <x:v>20</x:v>
      </x:c>
      <x:c r="B23" s="11" t="s">
        <x:v>21</x:v>
      </x:c>
      <x:c r="C23" s="12">
        <x:v>98.060000000000002</x:v>
      </x:c>
      <x:c r="D23" s="13">
        <x:v>91.900000000000006</x:v>
      </x:c>
      <x:c r="E23" s="13">
        <x:v>117.89</x:v>
      </x:c>
      <x:c r="F23" s="17">
        <x:v>98.329999999999998</x:v>
      </x:c>
    </x:row>
    <x:row r="24" spans="1:6" ht="25" customHeight="1">
      <x:c r="A24" s="16">
        <x:v>21</x:v>
      </x:c>
      <x:c r="B24" s="11" t="s">
        <x:v>24</x:v>
      </x:c>
      <x:c r="C24" s="12">
        <x:v>98.25</x:v>
      </x:c>
      <x:c r="D24" s="13">
        <x:v>92.269999999999996</x:v>
      </x:c>
      <x:c r="E24" s="13">
        <x:v>106.58</x:v>
      </x:c>
      <x:c r="F24" s="17">
        <x:v>96.329999999999998</x:v>
      </x:c>
    </x:row>
    <x:row r="25" spans="1:6" ht="25" customHeight="1">
      <x:c r="A25" s="16">
        <x:v>22</x:v>
      </x:c>
      <x:c r="B25" s="11" t="s">
        <x:v>40</x:v>
      </x:c>
      <x:c r="C25" s="12">
        <x:v>92.950000000000003</x:v>
      </x:c>
      <x:c r="D25" s="13">
        <x:v>84.349999999999994</x:v>
      </x:c>
      <x:c r="E25" s="13">
        <x:v>109.28</x:v>
      </x:c>
      <x:c r="F25" s="17">
        <x:v>91.060000000000002</x:v>
      </x:c>
    </x:row>
    <x:row r="26" spans="1:6" ht="25" customHeight="1">
      <x:c r="A26" s="18">
        <x:v>23</x:v>
      </x:c>
      <x:c r="B26" s="19" t="s">
        <x:v>23</x:v>
      </x:c>
      <x:c r="C26" s="20">
        <x:v>95.969999999999999</x:v>
      </x:c>
      <x:c r="D26" s="21">
        <x:v>85.319999999999993</x:v>
      </x:c>
      <x:c r="E26" s="21">
        <x:v>103.09999999999999</x:v>
      </x:c>
      <x:c r="F26" s="22">
        <x:v>91</x:v>
      </x:c>
    </x:row>
  </x:sheetData>
  <x:mergeCells count="4">
    <x:mergeCell ref="A1:F1"/>
    <x:mergeCell ref="A2:A3"/>
    <x:mergeCell ref="B2:B3"/>
    <x:mergeCell ref="C2:F2"/>
  </x:mergeCells>
  <x:printOptions horizontalCentered="1" verticalCentered="1" headings="0" gridLines="0" gridLinesSet="1"/>
  <x:pageMargins left="0.7086111307144165" right="0.7086111307144165" top="0.74763888120651245" bottom="0.74763888120651245" header="0.31486111879348755" footer="0.31486111879348755"/>
  <x:pageSetup paperSize="9" scale="76" firstPageNumber="1" fitToWidth="1" fitToHeight="1" orientation="landscape" usePrinterDefaults="1" blackAndWhite="0" draft="0" useFirstPageNumber="0" horizontalDpi="300" verticalDpi="3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tabColor rgb="ffff0000"/>
    <x:pageSetUpPr autoPageBreaks="1" fitToPage="1"/>
  </x:sheetPr>
  <x:dimension ref="A1:M29"/>
  <x:sheetViews>
    <x:sheetView showGridLines="0" topLeftCell="A1" zoomScaleNormal="100" workbookViewId="0">
      <x:pane xSplit="1" ySplit="4" topLeftCell="B5" activePane="bottomRight" state="frozen"/>
      <x:selection pane="bottomRight" activeCell="C12" activeCellId="0" sqref="C12:C12"/>
    </x:sheetView>
  </x:sheetViews>
  <x:sheetFormatPr defaultColWidth="0" defaultRowHeight="16.399999999999999"/>
  <x:cols>
    <x:col min="1" max="1" width="0.75" style="2" customWidth="1"/>
    <x:col min="2" max="2" width="7.125" style="3" customWidth="1"/>
    <x:col min="3" max="3" width="15.25" style="3" customWidth="1"/>
    <x:col min="4" max="4" width="13.125" style="4" customWidth="1"/>
    <x:col min="5" max="7" width="13.125" style="3" customWidth="1"/>
    <x:col min="8" max="8" width="16.375" style="3" customWidth="1"/>
    <x:col min="9" max="9" width="16.625" style="3" customWidth="1"/>
    <x:col min="10" max="11" width="13.125" style="3" customWidth="1"/>
    <x:col min="12" max="12" width="13.125" style="2" customWidth="1"/>
    <x:col min="13" max="13" width="1.5" style="2" customWidth="1"/>
    <x:col min="14" max="23" width="0" style="3" hidden="1" customWidth="1"/>
    <x:col min="24" max="16384" width="9" style="3" hidden="1"/>
  </x:cols>
  <x:sheetData>
    <x:row r="1" spans="2:12" ht="33" customHeight="1">
      <x:c r="B1" s="104" t="s">
        <x:v>43</x:v>
      </x:c>
      <x:c r="C1" s="104"/>
      <x:c r="D1" s="104"/>
      <x:c r="E1" s="104"/>
      <x:c r="F1" s="104"/>
      <x:c r="G1" s="104"/>
      <x:c r="H1" s="104" t="s">
        <x:v>44</x:v>
      </x:c>
      <x:c r="I1" s="104"/>
      <x:c r="J1" s="104"/>
      <x:c r="K1" s="104"/>
      <x:c r="L1" s="104"/>
    </x:row>
    <x:row r="2" spans="2:12">
      <x:c r="B2" s="5"/>
      <x:c r="D2" s="6"/>
      <x:c r="L2" s="7" t="s">
        <x:v>90</x:v>
      </x:c>
    </x:row>
    <x:row r="3" spans="1:13" s="35" customFormat="1" ht="29.25" customHeight="1">
      <x:c r="A3" s="40"/>
      <x:c r="B3" s="105" t="s">
        <x:v>6</x:v>
      </x:c>
      <x:c r="C3" s="107" t="s">
        <x:v>95</x:v>
      </x:c>
      <x:c r="D3" s="107" t="s">
        <x:v>46</x:v>
      </x:c>
      <x:c r="E3" s="107"/>
      <x:c r="F3" s="107"/>
      <x:c r="G3" s="107"/>
      <x:c r="H3" s="109" t="s">
        <x:v>106</x:v>
      </x:c>
      <x:c r="I3" s="109"/>
      <x:c r="J3" s="109"/>
      <x:c r="K3" s="109"/>
      <x:c r="L3" s="109" t="s">
        <x:v>48</x:v>
      </x:c>
      <x:c r="M3" s="40"/>
    </x:row>
    <x:row r="4" spans="1:13" s="35" customFormat="1" ht="54" customHeight="1">
      <x:c r="A4" s="40"/>
      <x:c r="B4" s="106"/>
      <x:c r="C4" s="108"/>
      <x:c r="D4" s="41" t="s">
        <x:v>104</x:v>
      </x:c>
      <x:c r="E4" s="41" t="s">
        <x:v>103</x:v>
      </x:c>
      <x:c r="F4" s="42" t="s">
        <x:v>74</x:v>
      </x:c>
      <x:c r="G4" s="42" t="s">
        <x:v>50</x:v>
      </x:c>
      <x:c r="H4" s="42" t="s">
        <x:v>45</x:v>
      </x:c>
      <x:c r="I4" s="42" t="s">
        <x:v>47</x:v>
      </x:c>
      <x:c r="J4" s="42" t="s">
        <x:v>107</x:v>
      </x:c>
      <x:c r="K4" s="42" t="s">
        <x:v>49</x:v>
      </x:c>
      <x:c r="L4" s="110"/>
      <x:c r="M4" s="40"/>
    </x:row>
    <x:row r="5" spans="1:13" s="36" customFormat="1" ht="19.5" customHeight="1">
      <x:c r="A5" s="43"/>
      <x:c r="B5" s="44">
        <x:v>1</x:v>
      </x:c>
      <x:c r="C5" s="45" t="s">
        <x:v>4</x:v>
      </x:c>
      <x:c r="D5" s="46">
        <x:v>64583.333333333336</x:v>
      </x:c>
      <x:c r="E5" s="47">
        <x:f>VLOOKUP(C5,'[2]Sheet1'!$B$3:$G$25,5,0)/1000</x:f>
        <x:v>105690.29300000001</x:v>
      </x:c>
      <x:c r="F5" s="48">
        <x:f>E5/D5*100</x:f>
        <x:v>163.64948593548388</x:v>
      </x:c>
      <x:c r="G5" s="49">
        <x:f>F5/MAX($F$5:$F$27)*50</x:f>
        <x:v>50</x:v>
      </x:c>
      <x:c r="H5" s="50">
        <x:f>VLOOKUP(C5,'[2]Sheet1'!$B$3:$G$25,3,0)/1000</x:f>
        <x:v>43077.398999999998</x:v>
      </x:c>
      <x:c r="I5" s="47">
        <x:f>VLOOKUP(C5,'[2]Sheet1'!$B$3:$G$25,6,0)/1000</x:f>
        <x:v>88913.714000000007</x:v>
      </x:c>
      <x:c r="J5" s="48">
        <x:f>I5/H5*100-100</x:f>
        <x:v>106.40455566966801</x:v>
      </x:c>
      <x:c r="K5" s="48">
        <x:f>J5/MAX($J$5:$J$27)*50</x:f>
        <x:v>50</x:v>
      </x:c>
      <x:c r="L5" s="51">
        <x:f>G5+K5</x:f>
        <x:v>100</x:v>
      </x:c>
      <x:c r="M5" s="43"/>
    </x:row>
    <x:row r="6" spans="1:13" s="36" customFormat="1" ht="19.5" customHeight="1">
      <x:c r="A6" s="43"/>
      <x:c r="B6" s="44">
        <x:v>2</x:v>
      </x:c>
      <x:c r="C6" s="45" t="s">
        <x:v>42</x:v>
      </x:c>
      <x:c r="D6" s="46">
        <x:v>75416.666666666672</x:v>
      </x:c>
      <x:c r="E6" s="47">
        <x:f>VLOOKUP(C6,'[2]Sheet1'!$B$3:$G$25,5,0)/1000</x:f>
        <x:v>112496.08100000001</x:v>
      </x:c>
      <x:c r="F6" s="48">
        <x:f>E6/D6*100</x:f>
        <x:v>149.16607425414367</x:v>
      </x:c>
      <x:c r="G6" s="49">
        <x:f>F6/MAX($F$5:$F$27)*50</x:f>
        <x:v>45.574867956795764</x:v>
      </x:c>
      <x:c r="H6" s="50">
        <x:f>VLOOKUP(C6,'[2]Sheet1'!$B$3:$G$25,3,0)/1000</x:f>
        <x:v>55422.372000000003</x:v>
      </x:c>
      <x:c r="I6" s="47">
        <x:f>VLOOKUP(C6,'[2]Sheet1'!$B$3:$G$25,6,0)/1000</x:f>
        <x:v>101223.65700000001</x:v>
      </x:c>
      <x:c r="J6" s="52">
        <x:f>I6/H6*100-100</x:f>
        <x:v>82.640427226752394</x:v>
      </x:c>
      <x:c r="K6" s="52">
        <x:f>J6/MAX($J$5:$J$27)*50</x:f>
        <x:v>38.833124534305121</x:v>
      </x:c>
      <x:c r="L6" s="51">
        <x:f>G6+K6</x:f>
        <x:v>84.407992491100885</x:v>
      </x:c>
      <x:c r="M6" s="43"/>
    </x:row>
    <x:row r="7" spans="1:13" s="36" customFormat="1" ht="19.5" customHeight="1">
      <x:c r="A7" s="43"/>
      <x:c r="B7" s="44">
        <x:v>3</x:v>
      </x:c>
      <x:c r="C7" s="45" t="s">
        <x:v>40</x:v>
      </x:c>
      <x:c r="D7" s="46">
        <x:v>95000</x:v>
      </x:c>
      <x:c r="E7" s="47">
        <x:f>VLOOKUP(C7,'[2]Sheet1'!$B$3:$G$25,5,0)/1000</x:f>
        <x:v>128738.341</x:v>
      </x:c>
      <x:c r="F7" s="48">
        <x:f>E7/D7*100</x:f>
        <x:v>135.51404315789475</x:v>
      </x:c>
      <x:c r="G7" s="49">
        <x:f>F7/MAX($F$5:$F$27)*50</x:f>
        <x:v>41.403748500413542</x:v>
      </x:c>
      <x:c r="H7" s="50">
        <x:f>VLOOKUP(C7,'[2]Sheet1'!$B$3:$G$25,3,0)/1000</x:f>
        <x:v>58744.580999999998</x:v>
      </x:c>
      <x:c r="I7" s="47">
        <x:f>VLOOKUP(C7,'[2]Sheet1'!$B$3:$G$25,6,0)/1000</x:f>
        <x:v>111236.38499999999</x:v>
      </x:c>
      <x:c r="J7" s="48">
        <x:f>I7/H7*100-100</x:f>
        <x:v>89.355993534109956</x:v>
      </x:c>
      <x:c r="K7" s="48">
        <x:f>J7/MAX($J$5:$J$27)*50</x:f>
        <x:v>41.988800654134977</x:v>
      </x:c>
      <x:c r="L7" s="51">
        <x:f>G7+K7</x:f>
        <x:v>83.392549154548519</x:v>
      </x:c>
      <x:c r="M7" s="43"/>
    </x:row>
    <x:row r="8" spans="1:13" s="36" customFormat="1" ht="18.75" customHeight="1">
      <x:c r="A8" s="43"/>
      <x:c r="B8" s="44">
        <x:v>4</x:v>
      </x:c>
      <x:c r="C8" s="45" t="s">
        <x:v>33</x:v>
      </x:c>
      <x:c r="D8" s="46">
        <x:v>20833.333333333332</x:v>
      </x:c>
      <x:c r="E8" s="47">
        <x:f>VLOOKUP(C8,'[2]Sheet1'!$B$3:$G$25,5,0)/1000</x:f>
        <x:v>21798.687000000002</x:v>
      </x:c>
      <x:c r="F8" s="48">
        <x:f>E8/D8*100</x:f>
        <x:v>104.6336976</x:v>
      </x:c>
      <x:c r="G8" s="49">
        <x:f>F8/MAX($F$5:$F$27)*50</x:f>
        <x:v>31.968843959965177</x:v>
      </x:c>
      <x:c r="H8" s="50">
        <x:f>VLOOKUP(C8,'[2]Sheet1'!$B$3:$G$25,3,0)/1000</x:f>
        <x:v>10722.746999999999</x:v>
      </x:c>
      <x:c r="I8" s="47">
        <x:f>VLOOKUP(C8,'[2]Sheet1'!$B$3:$G$25,6,0)/1000</x:f>
        <x:v>19907.183000000001</x:v>
      </x:c>
      <x:c r="J8" s="52">
        <x:f>I8/H8*100-100</x:f>
        <x:v>85.653760179177993</x:v>
      </x:c>
      <x:c r="K8" s="52">
        <x:f>J8/MAX($J$5:$J$27)*50</x:f>
        <x:v>40.249103828359253</x:v>
      </x:c>
      <x:c r="L8" s="51">
        <x:f>G8+K8</x:f>
        <x:v>72.217947788324437</x:v>
      </x:c>
      <x:c r="M8" s="43"/>
    </x:row>
    <x:row r="9" spans="1:13" s="36" customFormat="1" ht="19.5" customHeight="1">
      <x:c r="A9" s="43"/>
      <x:c r="B9" s="44">
        <x:v>5</x:v>
      </x:c>
      <x:c r="C9" s="45" t="s">
        <x:v>12</x:v>
      </x:c>
      <x:c r="D9" s="46">
        <x:v>81416.666666666672</x:v>
      </x:c>
      <x:c r="E9" s="47">
        <x:f>VLOOKUP(C9,'[2]Sheet1'!$B$3:$G$25,5,0)/1000</x:f>
        <x:v>90884.903999999995</x:v>
      </x:c>
      <x:c r="F9" s="48">
        <x:f>E9/D9*100</x:f>
        <x:v>111.62936008188331</x:v>
      </x:c>
      <x:c r="G9" s="49">
        <x:f>F9/MAX($F$5:$F$27)*50</x:f>
        <x:v>34.106236094713836</x:v>
      </x:c>
      <x:c r="H9" s="50">
        <x:f>VLOOKUP(C9,'[2]Sheet1'!$B$3:$G$25,3,0)/1000</x:f>
        <x:v>45772.889000000003</x:v>
      </x:c>
      <x:c r="I9" s="47">
        <x:f>VLOOKUP(C9,'[2]Sheet1'!$B$3:$G$25,6,0)/1000</x:f>
        <x:v>81567.800000000003</x:v>
      </x:c>
      <x:c r="J9" s="52">
        <x:f>I9/H9*100-100</x:f>
        <x:v>78.201118133487256</x:v>
      </x:c>
      <x:c r="K9" s="52">
        <x:f>J9/MAX($J$5:$J$27)*50</x:f>
        <x:v>36.747072360445699</x:v>
      </x:c>
      <x:c r="L9" s="51">
        <x:f>G9+K9</x:f>
        <x:v>70.853308455159535</x:v>
      </x:c>
      <x:c r="M9" s="43"/>
    </x:row>
    <x:row r="10" spans="1:13" s="36" customFormat="1" ht="19.5" customHeight="1">
      <x:c r="A10" s="43"/>
      <x:c r="B10" s="44">
        <x:v>6</x:v>
      </x:c>
      <x:c r="C10" s="45" t="s">
        <x:v>30</x:v>
      </x:c>
      <x:c r="D10" s="46">
        <x:v>74500</x:v>
      </x:c>
      <x:c r="E10" s="47">
        <x:f>VLOOKUP(C10,'[2]Sheet1'!$B$3:$G$25,5,0)/1000</x:f>
        <x:v>118993.067</x:v>
      </x:c>
      <x:c r="F10" s="48">
        <x:f>E10/D10*100</x:f>
        <x:v>159.72223758389262</x:v>
      </x:c>
      <x:c r="G10" s="49">
        <x:f>F10/MAX($F$5:$F$27)*50</x:f>
        <x:v>48.800103670004951</x:v>
      </x:c>
      <x:c r="H10" s="50">
        <x:f>VLOOKUP(C10,'[2]Sheet1'!$B$3:$G$25,3,0)/1000</x:f>
        <x:v>74935.574999999997</x:v>
      </x:c>
      <x:c r="I10" s="47">
        <x:f>VLOOKUP(C10,'[2]Sheet1'!$B$3:$G$25,6,0)/1000</x:f>
        <x:v>106658.205</x:v>
      </x:c>
      <x:c r="J10" s="48">
        <x:f>I10/H10*100-100</x:f>
        <x:v>42.333204222427071</x:v>
      </x:c>
      <x:c r="K10" s="48">
        <x:f>J10/MAX($J$5:$J$27)*50</x:f>
        <x:v>19.892571307684477</x:v>
      </x:c>
      <x:c r="L10" s="51">
        <x:f>G10+K10</x:f>
        <x:v>68.692674977689421</x:v>
      </x:c>
      <x:c r="M10" s="43"/>
    </x:row>
    <x:row r="11" spans="1:13" s="36" customFormat="1" ht="19.5" customHeight="1">
      <x:c r="A11" s="43"/>
      <x:c r="B11" s="44">
        <x:v>7</x:v>
      </x:c>
      <x:c r="C11" s="45" t="s">
        <x:v>14</x:v>
      </x:c>
      <x:c r="D11" s="46">
        <x:v>99416.666666666672</x:v>
      </x:c>
      <x:c r="E11" s="47">
        <x:f>VLOOKUP(C11,'[2]Sheet1'!$B$3:$G$25,5,0)/1000</x:f>
        <x:v>123413.77800000001</x:v>
      </x:c>
      <x:c r="F11" s="48">
        <x:f>E11/D11*100</x:f>
        <x:v>124.13791584241409</x:v>
      </x:c>
      <x:c r="G11" s="49">
        <x:f>F11/MAX($F$5:$F$27)*50</x:f>
        <x:v>37.927988326023041</x:v>
      </x:c>
      <x:c r="H11" s="50">
        <x:f>VLOOKUP(C11,'[2]Sheet1'!$B$3:$G$25,3,0)/1000</x:f>
        <x:v>53793.135000000002</x:v>
      </x:c>
      <x:c r="I11" s="47">
        <x:f>VLOOKUP(C11,'[2]Sheet1'!$B$3:$G$25,6,0)/1000</x:f>
        <x:v>86009.845000000001</x:v>
      </x:c>
      <x:c r="J11" s="52">
        <x:f>I11/H11*100-100</x:f>
        <x:v>59.890002692722788</x:v>
      </x:c>
      <x:c r="K11" s="52">
        <x:f>J11/MAX($J$5:$J$27)*50</x:f>
        <x:v>28.142593292081763</x:v>
      </x:c>
      <x:c r="L11" s="51">
        <x:f>G11+K11</x:f>
        <x:v>66.070581618104796</x:v>
      </x:c>
      <x:c r="M11" s="43"/>
    </x:row>
    <x:row r="12" spans="1:13" s="37" customFormat="1" ht="19.5" customHeight="1">
      <x:c r="A12" s="43"/>
      <x:c r="B12" s="44">
        <x:v>8</x:v>
      </x:c>
      <x:c r="C12" s="45" t="s">
        <x:v>21</x:v>
      </x:c>
      <x:c r="D12" s="46">
        <x:v>75583.333333333328</x:v>
      </x:c>
      <x:c r="E12" s="47">
        <x:f>VLOOKUP(C12,'[2]Sheet1'!$B$3:$G$25,5,0)/1000</x:f>
        <x:v>119576.507</x:v>
      </x:c>
      <x:c r="F12" s="48">
        <x:f>E12/D12*100</x:f>
        <x:v>158.20486041896362</x:v>
      </x:c>
      <x:c r="G12" s="49">
        <x:f>F12/MAX($F$5:$F$27)*50</x:f>
        <x:v>48.336497824787941</x:v>
      </x:c>
      <x:c r="H12" s="50">
        <x:f>VLOOKUP(C12,'[2]Sheet1'!$B$3:$G$25,3,0)/1000</x:f>
        <x:v>74217.058000000005</x:v>
      </x:c>
      <x:c r="I12" s="47">
        <x:f>VLOOKUP(C12,'[2]Sheet1'!$B$3:$G$25,6,0)/1000</x:f>
        <x:v>96646.789999999994</x:v>
      </x:c>
      <x:c r="J12" s="48">
        <x:f>I12/H12*100-100</x:f>
        <x:v>30.221801570199659</x:v>
      </x:c>
      <x:c r="K12" s="48">
        <x:f>J12/MAX($J$5:$J$27)*50</x:f>
        <x:v>14.201366370074872</x:v>
      </x:c>
      <x:c r="L12" s="51">
        <x:f>G12+K12</x:f>
        <x:v>62.537864194862813</x:v>
      </x:c>
      <x:c r="M12" s="43"/>
    </x:row>
    <x:row r="13" spans="1:13" s="36" customFormat="1" ht="19.5" customHeight="1">
      <x:c r="A13" s="43"/>
      <x:c r="B13" s="44">
        <x:v>9</x:v>
      </x:c>
      <x:c r="C13" s="45" t="s">
        <x:v>23</x:v>
      </x:c>
      <x:c r="D13" s="46">
        <x:v>104833.33333333333</x:v>
      </x:c>
      <x:c r="E13" s="47">
        <x:f>VLOOKUP(C13,'[2]Sheet1'!$B$3:$G$25,5,0)/1000</x:f>
        <x:v>130489.003</x:v>
      </x:c>
      <x:c r="F13" s="48">
        <x:f>E13/D13*100</x:f>
        <x:v>124.47281685214627</x:v>
      </x:c>
      <x:c r="G13" s="49">
        <x:f>F13/MAX($F$5:$F$27)*50</x:f>
        <x:v>38.030310984666841</x:v>
      </x:c>
      <x:c r="H13" s="50">
        <x:f>VLOOKUP(C13,'[2]Sheet1'!$B$3:$G$25,3,0)/1000</x:f>
        <x:v>76249.445000000007</x:v>
      </x:c>
      <x:c r="I13" s="47">
        <x:f>VLOOKUP(C13,'[2]Sheet1'!$B$3:$G$25,6,0)/1000</x:f>
        <x:v>113058.467</x:v>
      </x:c>
      <x:c r="J13" s="48">
        <x:f>I13/H13*100-100</x:f>
        <x:v>48.274478588008094</x:v>
      </x:c>
      <x:c r="K13" s="48">
        <x:f>J13/MAX($J$5:$J$27)*50</x:f>
        <x:v>22.684404010799959</x:v>
      </x:c>
      <x:c r="L13" s="51">
        <x:f>G13+K13</x:f>
        <x:v>60.7147149954668</x:v>
      </x:c>
      <x:c r="M13" s="43"/>
    </x:row>
    <x:row r="14" spans="1:13" s="36" customFormat="1" ht="19.5" customHeight="1">
      <x:c r="A14" s="43"/>
      <x:c r="B14" s="44">
        <x:v>10</x:v>
      </x:c>
      <x:c r="C14" s="45" t="s">
        <x:v>28</x:v>
      </x:c>
      <x:c r="D14" s="46">
        <x:v>60416.666666666664</x:v>
      </x:c>
      <x:c r="E14" s="47">
        <x:f>VLOOKUP(C14,'[2]Sheet1'!$B$3:$G$25,5,0)/1000</x:f>
        <x:v>64649.478000000003</x:v>
      </x:c>
      <x:c r="F14" s="48">
        <x:f>E14/D14*100</x:f>
        <x:v>107.00603255172413</x:v>
      </x:c>
      <x:c r="G14" s="49">
        <x:f>F14/MAX($F$5:$F$27)*50</x:f>
        <x:v>32.693665959302038</x:v>
      </x:c>
      <x:c r="H14" s="50">
        <x:f>VLOOKUP(C14,'[2]Sheet1'!$B$3:$G$25,3,0)/1000</x:f>
        <x:v>34496.870000000003</x:v>
      </x:c>
      <x:c r="I14" s="47">
        <x:f>VLOOKUP(C14,'[2]Sheet1'!$B$3:$G$25,6,0)/1000</x:f>
        <x:v>54761.430999999997</x:v>
      </x:c>
      <x:c r="J14" s="52">
        <x:f>I14/H14*100-100</x:f>
        <x:v>58.743187425409872</x:v>
      </x:c>
      <x:c r="K14" s="52">
        <x:f>J14/MAX($J$5:$J$27)*50</x:f>
        <x:v>27.603699416676093</x:v>
      </x:c>
      <x:c r="L14" s="51">
        <x:f>G14+K14</x:f>
        <x:v>60.297365375978131</x:v>
      </x:c>
      <x:c r="M14" s="43"/>
    </x:row>
    <x:row r="15" spans="1:13" s="36" customFormat="1" ht="19.5" customHeight="1">
      <x:c r="A15" s="43"/>
      <x:c r="B15" s="44">
        <x:v>11</x:v>
      </x:c>
      <x:c r="C15" s="45" t="s">
        <x:v>22</x:v>
      </x:c>
      <x:c r="D15" s="46">
        <x:v>72500</x:v>
      </x:c>
      <x:c r="E15" s="47">
        <x:f>VLOOKUP(C15,'[2]Sheet1'!$B$3:$G$25,5,0)/1000</x:f>
        <x:v>93062.453999999998</x:v>
      </x:c>
      <x:c r="F15" s="48">
        <x:f>E15/D15*100</x:f>
        <x:v>128.36200551724139</x:v>
      </x:c>
      <x:c r="G15" s="49">
        <x:f>F15/MAX($F$5:$F$27)*50</x:f>
        <x:v>39.218578898514231</x:v>
      </x:c>
      <x:c r="H15" s="50">
        <x:f>VLOOKUP(C15,'[2]Sheet1'!$B$3:$G$25,3,0)/1000</x:f>
        <x:v>57942.222000000002</x:v>
      </x:c>
      <x:c r="I15" s="47">
        <x:f>VLOOKUP(C15,'[2]Sheet1'!$B$3:$G$25,6,0)/1000</x:f>
        <x:v>83876.667000000001</x:v>
      </x:c>
      <x:c r="J15" s="48">
        <x:f>I15/H15*100-100</x:f>
        <x:v>44.759148173502894</x:v>
      </x:c>
      <x:c r="K15" s="48">
        <x:f>J15/MAX($J$5:$J$27)*50</x:f>
        <x:v>21.032533753750762</x:v>
      </x:c>
      <x:c r="L15" s="51">
        <x:f>G15+K15</x:f>
        <x:v>60.251112652264993</x:v>
      </x:c>
      <x:c r="M15" s="43"/>
    </x:row>
    <x:row r="16" spans="1:13" s="36" customFormat="1" ht="19.5" customHeight="1">
      <x:c r="A16" s="43"/>
      <x:c r="B16" s="44">
        <x:v>12</x:v>
      </x:c>
      <x:c r="C16" s="45" t="s">
        <x:v>2</x:v>
      </x:c>
      <x:c r="D16" s="46">
        <x:v>62166.666666666664</x:v>
      </x:c>
      <x:c r="E16" s="47">
        <x:f>VLOOKUP(C16,'[2]Sheet1'!$B$3:$G$25,5,0)/1000</x:f>
        <x:v>83641.288</x:v>
      </x:c>
      <x:c r="F16" s="48">
        <x:f>E16/D16*100</x:f>
        <x:v>134.54362680965147</x:v>
      </x:c>
      <x:c r="G16" s="49">
        <x:f>F16/MAX($F$5:$F$27)*50</x:f>
        <x:v>41.107256170267803</x:v>
      </x:c>
      <x:c r="H16" s="50">
        <x:f>VLOOKUP(C16,'[2]Sheet1'!$B$3:$G$25,3,0)/1000</x:f>
        <x:v>46212.387000000002</x:v>
      </x:c>
      <x:c r="I16" s="47">
        <x:f>VLOOKUP(C16,'[2]Sheet1'!$B$3:$G$25,6,0)/1000</x:f>
        <x:v>63785.343999999997</x:v>
      </x:c>
      <x:c r="J16" s="48">
        <x:f>I16/H16*100-100</x:f>
        <x:v>38.026507914425622</x:v>
      </x:c>
      <x:c r="K16" s="48">
        <x:f>J16/MAX($J$5:$J$27)*50</x:f>
        <x:v>17.868834503890309</x:v>
      </x:c>
      <x:c r="L16" s="51">
        <x:f>G16+K16</x:f>
        <x:v>58.976090674158115</x:v>
      </x:c>
      <x:c r="M16" s="43"/>
    </x:row>
    <x:row r="17" spans="1:13" s="36" customFormat="1" ht="19.5" customHeight="1">
      <x:c r="A17" s="43"/>
      <x:c r="B17" s="44">
        <x:v>13</x:v>
      </x:c>
      <x:c r="C17" s="45" t="s">
        <x:v>34</x:v>
      </x:c>
      <x:c r="D17" s="46">
        <x:v>125166.66666666667</x:v>
      </x:c>
      <x:c r="E17" s="47">
        <x:f>VLOOKUP(C17,'[2]Sheet1'!$B$3:$G$25,5,0)/1000</x:f>
        <x:v>169663.58199999999</x:v>
      </x:c>
      <x:c r="F17" s="48">
        <x:f>E17/D17*100</x:f>
        <x:v>135.55013209054593</x:v>
      </x:c>
      <x:c r="G17" s="49">
        <x:f>F17/MAX($F$5:$F$27)*50</x:f>
        <x:v>41.414774790060854</x:v>
      </x:c>
      <x:c r="H17" s="50">
        <x:f>VLOOKUP(C17,'[2]Sheet1'!$B$3:$G$25,3,0)/1000</x:f>
        <x:v>104770.935</x:v>
      </x:c>
      <x:c r="I17" s="47">
        <x:f>VLOOKUP(C17,'[2]Sheet1'!$B$3:$G$25,6,0)/1000</x:f>
        <x:v>139672.47899999999</x:v>
      </x:c>
      <x:c r="J17" s="48">
        <x:f>I17/H17*100-100</x:f>
        <x:v>33.312238742548203</x:v>
      </x:c>
      <x:c r="K17" s="48">
        <x:f>J17/MAX($J$5:$J$27)*50</x:f>
        <x:v>15.65357729887325</x:v>
      </x:c>
      <x:c r="L17" s="51">
        <x:f>G17+K17</x:f>
        <x:v>57.068352088934105</x:v>
      </x:c>
      <x:c r="M17" s="43"/>
    </x:row>
    <x:row r="18" spans="1:13" s="36" customFormat="1" ht="19.5" customHeight="1">
      <x:c r="A18" s="43"/>
      <x:c r="B18" s="44">
        <x:v>14</x:v>
      </x:c>
      <x:c r="C18" s="45" t="s">
        <x:v>7</x:v>
      </x:c>
      <x:c r="D18" s="46">
        <x:v>85500</x:v>
      </x:c>
      <x:c r="E18" s="47">
        <x:f>VLOOKUP(C18,'[2]Sheet1'!$B$3:$G$25,5,0)/1000</x:f>
        <x:v>95773.812999999995</x:v>
      </x:c>
      <x:c r="F18" s="48">
        <x:f>E18/D18*100</x:f>
        <x:v>112.01615555555556</x:v>
      </x:c>
      <x:c r="G18" s="49">
        <x:f>F18/MAX($F$5:$F$27)*50</x:f>
        <x:v>34.224414123645971</x:v>
      </x:c>
      <x:c r="H18" s="50">
        <x:f>VLOOKUP(C18,'[2]Sheet1'!$B$3:$G$25,3,0)/1000</x:f>
        <x:v>53818.368000000002</x:v>
      </x:c>
      <x:c r="I18" s="47">
        <x:f>VLOOKUP(C18,'[2]Sheet1'!$B$3:$G$25,6,0)/1000</x:f>
        <x:v>79859.096999999994</x:v>
      </x:c>
      <x:c r="J18" s="52">
        <x:f>I18/H18*100-100</x:f>
        <x:v>48.386322305425523</x:v>
      </x:c>
      <x:c r="K18" s="52">
        <x:f>J18/MAX($J$5:$J$27)*50</x:f>
        <x:v>22.736959898427859</x:v>
      </x:c>
      <x:c r="L18" s="51">
        <x:f>G18+K18</x:f>
        <x:v>56.961374022073826</x:v>
      </x:c>
      <x:c r="M18" s="43"/>
    </x:row>
    <x:row r="19" spans="1:13" s="36" customFormat="1" ht="19.5" customHeight="1">
      <x:c r="A19" s="43"/>
      <x:c r="B19" s="44">
        <x:v>15</x:v>
      </x:c>
      <x:c r="C19" s="45" t="s">
        <x:v>26</x:v>
      </x:c>
      <x:c r="D19" s="46">
        <x:v>64250</x:v>
      </x:c>
      <x:c r="E19" s="47">
        <x:f>VLOOKUP(C19,'[2]Sheet1'!$B$3:$G$25,5,0)/1000</x:f>
        <x:v>59601.328000000001</x:v>
      </x:c>
      <x:c r="F19" s="48">
        <x:f>E19/D19*100</x:f>
        <x:v>92.764712840466927</x:v>
      </x:c>
      <x:c r="G19" s="49">
        <x:f>F19/MAX($F$5:$F$27)*50</x:f>
        <x:v>28.342500530993998</x:v>
      </x:c>
      <x:c r="H19" s="50">
        <x:f>VLOOKUP(C19,'[2]Sheet1'!$B$3:$G$25,3,0)/1000</x:f>
        <x:v>29573.743999999999</x:v>
      </x:c>
      <x:c r="I19" s="47">
        <x:f>VLOOKUP(C19,'[2]Sheet1'!$B$3:$G$25,6,0)/1000</x:f>
        <x:v>46231.091999999997</x:v>
      </x:c>
      <x:c r="J19" s="48">
        <x:f>I19/H19*100-100</x:f>
        <x:v>56.324785931737296</x:v>
      </x:c>
      <x:c r="K19" s="48">
        <x:f>J19/MAX($J$5:$J$27)*50</x:f>
        <x:v>26.467281206735681</x:v>
      </x:c>
      <x:c r="L19" s="51">
        <x:f>G19+K19</x:f>
        <x:v>54.809781737729679</x:v>
      </x:c>
      <x:c r="M19" s="43"/>
    </x:row>
    <x:row r="20" spans="1:13" s="36" customFormat="1" ht="19.5" customHeight="1">
      <x:c r="A20" s="43"/>
      <x:c r="B20" s="44">
        <x:v>16</x:v>
      </x:c>
      <x:c r="C20" s="45" t="s">
        <x:v>24</x:v>
      </x:c>
      <x:c r="D20" s="46">
        <x:v>103333.33333333333</x:v>
      </x:c>
      <x:c r="E20" s="47">
        <x:f>VLOOKUP(C20,'[2]Sheet1'!$B$3:$G$25,5,0)/1000</x:f>
        <x:v>113763.454</x:v>
      </x:c>
      <x:c r="F20" s="48">
        <x:f>E20/D20*100</x:f>
        <x:v>110.09366516129033</x:v>
      </x:c>
      <x:c r="G20" s="49">
        <x:f>F20/MAX($F$5:$F$27)*50</x:f>
        <x:v>33.637033606293436</x:v>
      </x:c>
      <x:c r="H20" s="50">
        <x:f>VLOOKUP(C20,'[2]Sheet1'!$B$3:$G$25,3,0)/1000</x:f>
        <x:v>57640.639999999999</x:v>
      </x:c>
      <x:c r="I20" s="47">
        <x:f>VLOOKUP(C20,'[2]Sheet1'!$B$3:$G$25,6,0)/1000</x:f>
        <x:v>82295.770999999993</x:v>
      </x:c>
      <x:c r="J20" s="48">
        <x:f>I20/H20*100-100</x:f>
        <x:v>42.773867535127977</x:v>
      </x:c>
      <x:c r="K20" s="48">
        <x:f>J20/MAX($J$5:$J$27)*50</x:f>
        <x:v>20.099641066083233</x:v>
      </x:c>
      <x:c r="L20" s="51">
        <x:f>G20+K20</x:f>
        <x:v>53.736674672376665</x:v>
      </x:c>
      <x:c r="M20" s="43"/>
    </x:row>
    <x:row r="21" spans="1:13" s="38" customFormat="1" ht="19.5" customHeight="1">
      <x:c r="A21" s="43"/>
      <x:c r="B21" s="44">
        <x:v>17</x:v>
      </x:c>
      <x:c r="C21" s="45" t="s">
        <x:v>29</x:v>
      </x:c>
      <x:c r="D21" s="46">
        <x:v>55666.666666666664</x:v>
      </x:c>
      <x:c r="E21" s="47">
        <x:f>VLOOKUP(C21,'[2]Sheet1'!$B$3:$G$25,5,0)/1000</x:f>
        <x:v>60332.652000000002</x:v>
      </x:c>
      <x:c r="F21" s="48">
        <x:f>E21/D21*100</x:f>
        <x:v>108.38200958083833</x:v>
      </x:c>
      <x:c r="G21" s="49">
        <x:f>F21/MAX($F$5:$F$27)*50</x:f>
        <x:v>33.114069671922515</x:v>
      </x:c>
      <x:c r="H21" s="50">
        <x:f>VLOOKUP(C21,'[2]Sheet1'!$B$3:$G$25,3,0)/1000</x:f>
        <x:v>32329.123</x:v>
      </x:c>
      <x:c r="I21" s="47">
        <x:f>VLOOKUP(C21,'[2]Sheet1'!$B$3:$G$25,6,0)/1000</x:f>
        <x:v>45844.057000000001</x:v>
      </x:c>
      <x:c r="J21" s="48">
        <x:f>I21/H21*100-100</x:f>
        <x:v>41.80420854596025</x:v>
      </x:c>
      <x:c r="K21" s="48">
        <x:f>J21/MAX($J$5:$J$27)*50</x:f>
        <x:v>19.643993757062923</x:v>
      </x:c>
      <x:c r="L21" s="51">
        <x:f>G21+K21</x:f>
        <x:v>52.758063428985437</x:v>
      </x:c>
      <x:c r="M21" s="43"/>
    </x:row>
    <x:row r="22" spans="1:13" s="36" customFormat="1" ht="19.5" customHeight="1">
      <x:c r="A22" s="43"/>
      <x:c r="B22" s="44">
        <x:v>18</x:v>
      </x:c>
      <x:c r="C22" s="45" t="s">
        <x:v>3</x:v>
      </x:c>
      <x:c r="D22" s="46">
        <x:v>96333.333333333328</x:v>
      </x:c>
      <x:c r="E22" s="47">
        <x:f>VLOOKUP(C22,'[2]Sheet1'!$B$3:$G$25,5,0)/1000</x:f>
        <x:v>107577.82399999999</x:v>
      </x:c>
      <x:c r="F22" s="48">
        <x:f>E22/D22*100</x:f>
        <x:v>111.67248166089965</x:v>
      </x:c>
      <x:c r="G22" s="49">
        <x:f>F22/MAX($F$5:$F$27)*50</x:f>
        <x:v>34.119411076220764</x:v>
      </x:c>
      <x:c r="H22" s="50">
        <x:f>VLOOKUP(C22,'[2]Sheet1'!$B$3:$G$25,3,0)/1000</x:f>
        <x:v>63727.663</x:v>
      </x:c>
      <x:c r="I22" s="47">
        <x:f>VLOOKUP(C22,'[2]Sheet1'!$B$3:$G$25,6,0)/1000</x:f>
        <x:v>85697.773000000001</x:v>
      </x:c>
      <x:c r="J22" s="52">
        <x:f>I22/H22*100-100</x:f>
        <x:v>34.474997145274273</x:v>
      </x:c>
      <x:c r="K22" s="52">
        <x:f>J22/MAX($J$5:$J$27)*50</x:f>
        <x:v>16.199962928420845</x:v>
      </x:c>
      <x:c r="L22" s="51">
        <x:f>G22+K22</x:f>
        <x:v>50.31937400464161</x:v>
      </x:c>
      <x:c r="M22" s="43"/>
    </x:row>
    <x:row r="23" spans="1:13" s="39" customFormat="1" ht="19.5" customHeight="1">
      <x:c r="A23" s="43"/>
      <x:c r="B23" s="44">
        <x:v>19</x:v>
      </x:c>
      <x:c r="C23" s="45" t="s">
        <x:v>25</x:v>
      </x:c>
      <x:c r="D23" s="46">
        <x:v>72833.333333333328</x:v>
      </x:c>
      <x:c r="E23" s="47">
        <x:f>VLOOKUP(C23,'[2]Sheet1'!$B$3:$G$25,5,0)/1000</x:f>
        <x:v>84873.387000000002</x:v>
      </x:c>
      <x:c r="F23" s="48">
        <x:f>E23/D23*100</x:f>
        <x:v>116.53096613272311</x:v>
      </x:c>
      <x:c r="G23" s="49">
        <x:f>F23/MAX($F$5:$F$27)*50</x:f>
        <x:v>35.603828959983268</x:v>
      </x:c>
      <x:c r="H23" s="50">
        <x:f>VLOOKUP(C23,'[2]Sheet1'!$B$3:$G$25,3,0)/1000</x:f>
        <x:v>57908.415999999997</x:v>
      </x:c>
      <x:c r="I23" s="47">
        <x:f>VLOOKUP(C23,'[2]Sheet1'!$B$3:$G$25,6,0)/1000</x:f>
        <x:v>73993.470000000001</x:v>
      </x:c>
      <x:c r="J23" s="48">
        <x:f>I23/H23*100-100</x:f>
        <x:v>27.776712110377886</x:v>
      </x:c>
      <x:c r="K23" s="48">
        <x:f>J23/MAX($J$5:$J$27)*50</x:f>
        <x:v>13.052407359610823</x:v>
      </x:c>
      <x:c r="L23" s="51">
        <x:f>G23+K23</x:f>
        <x:v>48.656236319594093</x:v>
      </x:c>
      <x:c r="M23" s="43"/>
    </x:row>
    <x:row r="24" spans="1:13" s="36" customFormat="1" ht="19.5" customHeight="1">
      <x:c r="A24" s="43"/>
      <x:c r="B24" s="44">
        <x:v>20</x:v>
      </x:c>
      <x:c r="C24" s="45" t="s">
        <x:v>32</x:v>
      </x:c>
      <x:c r="D24" s="46">
        <x:v>106000</x:v>
      </x:c>
      <x:c r="E24" s="47">
        <x:f>VLOOKUP(C24,'[2]Sheet1'!$B$3:$G$25,5,0)/1000</x:f>
        <x:v>123876.235</x:v>
      </x:c>
      <x:c r="F24" s="48">
        <x:f>E24/D24*100</x:f>
        <x:v>116.86437264150943</x:v>
      </x:c>
      <x:c r="G24" s="49">
        <x:f>F24/MAX($F$5:$F$27)*50</x:f>
        <x:v>35.70569500217718</x:v>
      </x:c>
      <x:c r="H24" s="50">
        <x:f>VLOOKUP(C24,'[2]Sheet1'!$B$3:$G$25,3,0)/1000</x:f>
        <x:v>91231.490000000005</x:v>
      </x:c>
      <x:c r="I24" s="47">
        <x:f>VLOOKUP(C24,'[2]Sheet1'!$B$3:$G$25,6,0)/1000</x:f>
        <x:v>109107.497</x:v>
      </x:c>
      <x:c r="J24" s="48">
        <x:f>I24/H24*100-100</x:f>
        <x:v>19.594119311215891</x:v>
      </x:c>
      <x:c r="K24" s="48">
        <x:f>J24/MAX($J$5:$J$27)*50</x:f>
        <x:v>9.2073686074333398</x:v>
      </x:c>
      <x:c r="L24" s="51">
        <x:f>G24+K24</x:f>
        <x:v>44.913063609610518</x:v>
      </x:c>
      <x:c r="M24" s="43"/>
    </x:row>
    <x:row r="25" spans="1:13" s="36" customFormat="1" ht="19.5" customHeight="1">
      <x:c r="A25" s="43"/>
      <x:c r="B25" s="44">
        <x:v>21</x:v>
      </x:c>
      <x:c r="C25" s="45" t="s">
        <x:v>27</x:v>
      </x:c>
      <x:c r="D25" s="46">
        <x:v>64916.666666666664</x:v>
      </x:c>
      <x:c r="E25" s="47">
        <x:f>VLOOKUP(C25,'[2]Sheet1'!$B$3:$G$25,5,0)/1000</x:f>
        <x:v>63564.786</x:v>
      </x:c>
      <x:c r="F25" s="48">
        <x:f>E25/D25*100</x:f>
        <x:v>97.917513735558416</x:v>
      </x:c>
      <x:c r="G25" s="49">
        <x:f>F25/MAX($F$5:$F$27)*50</x:f>
        <x:v>29.916841221903006</x:v>
      </x:c>
      <x:c r="H25" s="50">
        <x:f>VLOOKUP(C25,'[2]Sheet1'!$B$3:$G$25,3,0)/1000</x:f>
        <x:v>39627.898999999998</x:v>
      </x:c>
      <x:c r="I25" s="47">
        <x:f>VLOOKUP(C25,'[2]Sheet1'!$B$3:$G$25,6,0)/1000</x:f>
        <x:v>51547.974000000002</x:v>
      </x:c>
      <x:c r="J25" s="48">
        <x:f>I25/H25*100-100</x:f>
        <x:v>30.080007521973357</x:v>
      </x:c>
      <x:c r="K25" s="48">
        <x:f>J25/MAX($J$5:$J$27)*50</x:f>
        <x:v>14.134736681461494</x:v>
      </x:c>
      <x:c r="L25" s="51">
        <x:f>G25+K25</x:f>
        <x:v>44.051577903364503</x:v>
      </x:c>
      <x:c r="M25" s="43"/>
    </x:row>
    <x:row r="26" spans="1:13" s="36" customFormat="1">
      <x:c r="A26" s="43"/>
      <x:c r="B26" s="44">
        <x:v>22</x:v>
      </x:c>
      <x:c r="C26" s="45" t="s">
        <x:v>13</x:v>
      </x:c>
      <x:c r="D26" s="46">
        <x:v>68916.666666666672</x:v>
      </x:c>
      <x:c r="E26" s="47">
        <x:f>VLOOKUP(C26,'[2]Sheet1'!$B$3:$G$25,5,0)/1000</x:f>
        <x:v>78620.869999999995</x:v>
      </x:c>
      <x:c r="F26" s="48">
        <x:f>E26/D26*100</x:f>
        <x:v>114.08106892382102</x:v>
      </x:c>
      <x:c r="G26" s="49">
        <x:f>F26/MAX($F$5:$F$27)*50</x:f>
        <x:v>34.855309282424393</x:v>
      </x:c>
      <x:c r="H26" s="50">
        <x:f>VLOOKUP(C26,'[2]Sheet1'!$B$3:$G$25,3,0)/1000</x:f>
        <x:v>60130.459000000003</x:v>
      </x:c>
      <x:c r="I26" s="47">
        <x:f>VLOOKUP(C26,'[2]Sheet1'!$B$3:$G$25,6,0)/1000</x:f>
        <x:v>68747.597999999998</x:v>
      </x:c>
      <x:c r="J26" s="48">
        <x:f>I26/H26*100-100</x:f>
        <x:v>14.330738769181849</x:v>
      </x:c>
      <x:c r="K26" s="48">
        <x:f>J26/MAX($J$5:$J$27)*50</x:f>
        <x:v>6.734081392939367</x:v>
      </x:c>
      <x:c r="L26" s="51">
        <x:f>G26+K26</x:f>
        <x:v>41.589390675363759</x:v>
      </x:c>
      <x:c r="M26" s="43"/>
    </x:row>
    <x:row r="27" spans="1:13" s="36" customFormat="1" ht="19.5" customHeight="1">
      <x:c r="A27" s="43"/>
      <x:c r="B27" s="44">
        <x:v>23</x:v>
      </x:c>
      <x:c r="C27" s="45" t="s">
        <x:v>41</x:v>
      </x:c>
      <x:c r="D27" s="46">
        <x:v>62083.333333333336</x:v>
      </x:c>
      <x:c r="E27" s="47">
        <x:f>VLOOKUP(C27,'[2]Sheet1'!$B$3:$G$25,5,0)/1000</x:f>
        <x:v>56777.402999999998</x:v>
      </x:c>
      <x:c r="F27" s="48">
        <x:f>E27/D27*100</x:f>
        <x:v>91.453535033557046</x:v>
      </x:c>
      <x:c r="G27" s="49">
        <x:f>F27/MAX($F$5:$F$27)*50</x:f>
        <x:v>27.941894993061911</x:v>
      </x:c>
      <x:c r="H27" s="50">
        <x:f>VLOOKUP(C27,'[2]Sheet1'!$B$3:$G$25,3,0)/1000</x:f>
        <x:v>41976.849000000002</x:v>
      </x:c>
      <x:c r="I27" s="47">
        <x:f>VLOOKUP(C27,'[2]Sheet1'!$B$3:$G$25,6,0)/1000</x:f>
        <x:v>48795.629999999997</x:v>
      </x:c>
      <x:c r="J27" s="48">
        <x:f>I27/H27*100-100</x:f>
        <x:v>16.244146862952945</x:v>
      </x:c>
      <x:c r="K27" s="48">
        <x:f>J27/MAX($J$5:$J$27)*50</x:f>
        <x:v>7.6332008346441258</x:v>
      </x:c>
      <x:c r="L27" s="51">
        <x:f>G27+K27</x:f>
        <x:v>35.575095827706036</x:v>
      </x:c>
      <x:c r="M27" s="43"/>
    </x:row>
    <x:row r="28" spans="1:13" s="36" customFormat="1" ht="22.5" customHeight="1">
      <x:c r="A28" s="43"/>
      <x:c r="B28" s="103" t="s">
        <x:v>102</x:v>
      </x:c>
      <x:c r="C28" s="103"/>
      <x:c r="D28" s="53">
        <x:f>SUM(D5:D27)</x:f>
        <x:v>1791666.6666666665</x:v>
      </x:c>
      <x:c r="E28" s="54">
        <x:f>SUM(E5:E27)</x:f>
        <x:v>2207859.2150000003</x:v>
      </x:c>
      <x:c r="F28" s="51">
        <x:f>E28/D28*100</x:f>
        <x:v>123.22935153488375</x:v>
      </x:c>
      <x:c r="G28" s="51"/>
      <x:c r="H28" s="51">
        <x:f>SUM(H5:H27)</x:f>
        <x:v>1264322.2659999998</x:v>
      </x:c>
      <x:c r="I28" s="51">
        <x:f>SUM(I5:I27)</x:f>
        <x:v>1839437.926</x:v>
      </x:c>
      <x:c r="J28" s="51">
        <x:f>I28/H28*100-100</x:f>
        <x:v>45.488059133809486</x:v>
      </x:c>
      <x:c r="K28" s="55" t="s">
        <x:v>100</x:v>
      </x:c>
      <x:c r="L28" s="55" t="s">
        <x:v>100</x:v>
      </x:c>
      <x:c r="M28" s="43"/>
    </x:row>
    <x:row r="29" spans="7:7">
      <x:c r="G29" s="1"/>
    </x:row>
  </x:sheetData>
  <x:mergeCells count="7">
    <x:mergeCell ref="B28:C28"/>
    <x:mergeCell ref="B1:L1"/>
    <x:mergeCell ref="B3:B4"/>
    <x:mergeCell ref="C3:C4"/>
    <x:mergeCell ref="D3:G3"/>
    <x:mergeCell ref="H3:K3"/>
    <x:mergeCell ref="L3:L4"/>
  </x:mergeCells>
  <x:conditionalFormatting sqref="C5:C27">
    <x:cfRule type="cellIs" dxfId="0" priority="1" operator="lessThanOrEqual">
      <x:formula>0.15</x:formula>
    </x:cfRule>
  </x:conditionalFormatting>
  <x:printOptions horizontalCentered="1" verticalCentered="0" headings="0" gridLines="0" gridLinesSet="1"/>
  <x:pageMargins left="0.19666667282581329" right="0.11777777969837189" top="0.59041666984558105" bottom="0.39347222447395325" header="0.19666667282581329" footer="0.19666667282581329"/>
  <x:pageSetup paperSize="9" scale="87" firstPageNumber="1" fitToWidth="1" fitToHeight="1" orientation="landscape" usePrinterDefaults="1" blackAndWhite="0" draft="0" useFirstPageNumber="0" horizontalDpi="600" verticalDpi="600" copies="1"/>
  <x:rowBreaks count="1" manualBreakCount="1">
    <x:brk id="28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5" baseType="lpstr">
      <vt:lpstr>통상</vt:lpstr>
      <vt:lpstr>EMS</vt:lpstr>
      <vt:lpstr>소포</vt:lpstr>
      <vt:lpstr>예금</vt:lpstr>
      <vt:lpstr>보험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석관숙</dc:creator>
  <cp:lastModifiedBy>User_3</cp:lastModifiedBy>
  <cp:revision>54</cp:revision>
  <cp:lastPrinted>2017-09-06T05:38:03.588</cp:lastPrinted>
  <dcterms:created xsi:type="dcterms:W3CDTF">2017-07-28T01:07:13.000</dcterms:created>
  <dcterms:modified xsi:type="dcterms:W3CDTF">2017-09-06T06:01:22.662</dcterms:modified>
</cp:coreProperties>
</file>