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11205"/>
  </bookViews>
  <sheets>
    <sheet name="배정내역(총괄)" sheetId="2" r:id="rId1"/>
    <sheet name="영업지원비 배정내역" sheetId="7" r:id="rId2"/>
    <sheet name="영업지원비 배정기준" sheetId="5" r:id="rId3"/>
    <sheet name="사업운영비" sheetId="6" r:id="rId4"/>
    <sheet name="금융BI 교체 관련 배정내역" sheetId="10" r:id="rId5"/>
  </sheets>
  <definedNames>
    <definedName name="_xlnm._FilterDatabase" localSheetId="4" hidden="1">'금융BI 교체 관련 배정내역'!$A$3:$N$48</definedName>
    <definedName name="_xlnm._FilterDatabase" localSheetId="3" hidden="1">사업운영비!$A$5:$R$28</definedName>
    <definedName name="_xlnm._FilterDatabase" localSheetId="2" hidden="1">'영업지원비 배정기준'!$A$5:$Q$28</definedName>
    <definedName name="_xlnm._FilterDatabase" localSheetId="1" hidden="1">'영업지원비 배정내역'!$A$5:$G$28</definedName>
    <definedName name="_xlnm.Consolidate_Area" localSheetId="4">#REF!</definedName>
    <definedName name="_xlnm.Consolidate_Area" localSheetId="0">#REF!</definedName>
    <definedName name="_xlnm.Consolidate_Area" localSheetId="3">#REF!</definedName>
    <definedName name="_xlnm.Consolidate_Area" localSheetId="2">#REF!</definedName>
    <definedName name="_xlnm.Consolidate_Area" localSheetId="1">#REF!</definedName>
    <definedName name="_xlnm.Consolidate_Area">#REF!</definedName>
    <definedName name="_xlnm.Print_Area" localSheetId="4">#REF!</definedName>
    <definedName name="_xlnm.Print_Area" localSheetId="0">#REF!</definedName>
    <definedName name="_xlnm.Print_Area" localSheetId="3">#REF!</definedName>
    <definedName name="_xlnm.Print_Area" localSheetId="2">#REF!</definedName>
    <definedName name="_xlnm.Print_Area" localSheetId="1">#REF!</definedName>
    <definedName name="_xlnm.Print_Area">#REF!</definedName>
    <definedName name="_xlnm.Print_Titles" localSheetId="4">'금융BI 교체 관련 배정내역'!$3:$3</definedName>
  </definedNames>
  <calcPr calcId="125725"/>
</workbook>
</file>

<file path=xl/calcChain.xml><?xml version="1.0" encoding="utf-8"?>
<calcChain xmlns="http://schemas.openxmlformats.org/spreadsheetml/2006/main">
  <c r="J7" i="2"/>
  <c r="K7"/>
  <c r="J8"/>
  <c r="K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G28" i="6"/>
  <c r="H28"/>
  <c r="I28"/>
  <c r="J28"/>
  <c r="K28"/>
  <c r="L28"/>
  <c r="M28"/>
  <c r="N28"/>
  <c r="R28"/>
  <c r="B17" i="2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E7"/>
  <c r="F7"/>
  <c r="G7"/>
  <c r="H7"/>
  <c r="E8"/>
  <c r="F8"/>
  <c r="G8"/>
  <c r="H8"/>
  <c r="E9"/>
  <c r="F9"/>
  <c r="G9"/>
  <c r="H9"/>
  <c r="I9" s="1"/>
  <c r="E10"/>
  <c r="F10"/>
  <c r="G10"/>
  <c r="H10"/>
  <c r="E11"/>
  <c r="F11"/>
  <c r="G11"/>
  <c r="H11"/>
  <c r="E12"/>
  <c r="F12"/>
  <c r="G12"/>
  <c r="H12"/>
  <c r="E13"/>
  <c r="F13"/>
  <c r="G13"/>
  <c r="H13"/>
  <c r="E14"/>
  <c r="F14"/>
  <c r="G14"/>
  <c r="H14"/>
  <c r="I14" s="1"/>
  <c r="E15"/>
  <c r="F15"/>
  <c r="G15"/>
  <c r="H15"/>
  <c r="I15" s="1"/>
  <c r="E16"/>
  <c r="F16"/>
  <c r="G16"/>
  <c r="H16"/>
  <c r="E17"/>
  <c r="F17"/>
  <c r="G17"/>
  <c r="H17"/>
  <c r="E18"/>
  <c r="F18"/>
  <c r="G18"/>
  <c r="H18"/>
  <c r="E19"/>
  <c r="F19"/>
  <c r="G19"/>
  <c r="H19"/>
  <c r="E20"/>
  <c r="F20"/>
  <c r="G20"/>
  <c r="H20"/>
  <c r="E21"/>
  <c r="F21"/>
  <c r="G21"/>
  <c r="H21"/>
  <c r="E22"/>
  <c r="F22"/>
  <c r="G22"/>
  <c r="H22"/>
  <c r="E23"/>
  <c r="F23"/>
  <c r="G23"/>
  <c r="H23"/>
  <c r="E24"/>
  <c r="F24"/>
  <c r="G24"/>
  <c r="H24"/>
  <c r="E25"/>
  <c r="F25"/>
  <c r="G25"/>
  <c r="H25"/>
  <c r="E26"/>
  <c r="F26"/>
  <c r="G26"/>
  <c r="H26"/>
  <c r="E27"/>
  <c r="F27"/>
  <c r="G27"/>
  <c r="H27"/>
  <c r="H6"/>
  <c r="G6"/>
  <c r="G28" s="1"/>
  <c r="F6"/>
  <c r="F28" s="1"/>
  <c r="E6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7"/>
  <c r="K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6"/>
  <c r="K48" i="10"/>
  <c r="J48"/>
  <c r="L48"/>
  <c r="M48"/>
  <c r="M25"/>
  <c r="M24"/>
  <c r="M23"/>
  <c r="M7"/>
  <c r="M6"/>
  <c r="M5"/>
  <c r="M47"/>
  <c r="M22"/>
  <c r="M45"/>
  <c r="M44"/>
  <c r="M38"/>
  <c r="M37"/>
  <c r="M36"/>
  <c r="M34"/>
  <c r="M43"/>
  <c r="M42"/>
  <c r="M41"/>
  <c r="M20"/>
  <c r="M19"/>
  <c r="M40"/>
  <c r="M18"/>
  <c r="M17"/>
  <c r="M46"/>
  <c r="M33"/>
  <c r="M32"/>
  <c r="M16"/>
  <c r="M15"/>
  <c r="M21"/>
  <c r="M39"/>
  <c r="M35"/>
  <c r="M31"/>
  <c r="M30"/>
  <c r="M29"/>
  <c r="M28"/>
  <c r="M27"/>
  <c r="M26"/>
  <c r="M12"/>
  <c r="M11"/>
  <c r="M14"/>
  <c r="M13"/>
  <c r="M10"/>
  <c r="M9"/>
  <c r="M8"/>
  <c r="D28" i="2" l="1"/>
  <c r="H28"/>
  <c r="I27"/>
  <c r="I18"/>
  <c r="I11"/>
  <c r="I19"/>
  <c r="I17"/>
  <c r="I16"/>
  <c r="I6"/>
  <c r="E28"/>
  <c r="I13"/>
  <c r="I12"/>
  <c r="I10"/>
  <c r="I7"/>
  <c r="I8"/>
  <c r="I21"/>
  <c r="I20"/>
  <c r="I26"/>
  <c r="I25"/>
  <c r="I24"/>
  <c r="I23"/>
  <c r="I22"/>
  <c r="F28" i="6"/>
  <c r="B28" i="7"/>
  <c r="C18"/>
  <c r="D18" s="1"/>
  <c r="E18" s="1"/>
  <c r="B18" i="2" s="1"/>
  <c r="C16" i="7"/>
  <c r="D16" s="1"/>
  <c r="E16" s="1"/>
  <c r="B16" i="2" s="1"/>
  <c r="M7" i="6"/>
  <c r="N7" s="1"/>
  <c r="M8"/>
  <c r="N8" s="1"/>
  <c r="M9"/>
  <c r="N9" s="1"/>
  <c r="M10"/>
  <c r="N10" s="1"/>
  <c r="M11"/>
  <c r="N11" s="1"/>
  <c r="M12"/>
  <c r="N12" s="1"/>
  <c r="M13"/>
  <c r="N13" s="1"/>
  <c r="M14"/>
  <c r="N14" s="1"/>
  <c r="M15"/>
  <c r="N15" s="1"/>
  <c r="M16"/>
  <c r="N16" s="1"/>
  <c r="M17"/>
  <c r="N17" s="1"/>
  <c r="M18"/>
  <c r="N18" s="1"/>
  <c r="M19"/>
  <c r="N19" s="1"/>
  <c r="M20"/>
  <c r="N20" s="1"/>
  <c r="M21"/>
  <c r="N21" s="1"/>
  <c r="M22"/>
  <c r="N22" s="1"/>
  <c r="M23"/>
  <c r="N23" s="1"/>
  <c r="M24"/>
  <c r="N24" s="1"/>
  <c r="M25"/>
  <c r="N25" s="1"/>
  <c r="M26"/>
  <c r="N26" s="1"/>
  <c r="M27"/>
  <c r="N27" s="1"/>
  <c r="M6"/>
  <c r="N6" s="1"/>
  <c r="D28"/>
  <c r="C28"/>
  <c r="B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B28" i="5"/>
  <c r="M28"/>
  <c r="I28"/>
  <c r="D28"/>
  <c r="I28" i="2" l="1"/>
  <c r="R26" i="6"/>
  <c r="R22"/>
  <c r="R18"/>
  <c r="R14"/>
  <c r="R10"/>
  <c r="R24"/>
  <c r="R20"/>
  <c r="R16"/>
  <c r="R12"/>
  <c r="R8"/>
  <c r="E22" i="5"/>
  <c r="E24"/>
  <c r="E27"/>
  <c r="F26"/>
  <c r="F27"/>
  <c r="E25"/>
  <c r="F8"/>
  <c r="F10"/>
  <c r="F12"/>
  <c r="F14"/>
  <c r="F16"/>
  <c r="F18"/>
  <c r="F20"/>
  <c r="F22"/>
  <c r="F24"/>
  <c r="F7"/>
  <c r="F9"/>
  <c r="F11"/>
  <c r="F13"/>
  <c r="F15"/>
  <c r="F17"/>
  <c r="F19"/>
  <c r="F21"/>
  <c r="F23"/>
  <c r="F25"/>
  <c r="E26"/>
  <c r="F18" i="7"/>
  <c r="C18" i="2" s="1"/>
  <c r="F16" i="7"/>
  <c r="C16" i="2" s="1"/>
  <c r="R27" i="6"/>
  <c r="R23"/>
  <c r="R19"/>
  <c r="R15"/>
  <c r="R11"/>
  <c r="R7"/>
  <c r="O7"/>
  <c r="R6"/>
  <c r="R25"/>
  <c r="R21"/>
  <c r="R17"/>
  <c r="R13"/>
  <c r="R9"/>
  <c r="E28"/>
  <c r="E8" i="5"/>
  <c r="E9"/>
  <c r="E23"/>
  <c r="E7"/>
  <c r="N7"/>
  <c r="N8"/>
  <c r="E10"/>
  <c r="E11"/>
  <c r="E12"/>
  <c r="E13"/>
  <c r="E14"/>
  <c r="E15"/>
  <c r="E16"/>
  <c r="E17"/>
  <c r="E18"/>
  <c r="E19"/>
  <c r="E20"/>
  <c r="E6"/>
  <c r="J7"/>
  <c r="J8"/>
  <c r="E21"/>
  <c r="N21"/>
  <c r="N22"/>
  <c r="N23"/>
  <c r="N24"/>
  <c r="N25"/>
  <c r="N26"/>
  <c r="N27"/>
  <c r="N9"/>
  <c r="N10"/>
  <c r="N11"/>
  <c r="N12"/>
  <c r="N13"/>
  <c r="N14"/>
  <c r="N15"/>
  <c r="N16"/>
  <c r="N17"/>
  <c r="N18"/>
  <c r="N19"/>
  <c r="N20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C28"/>
  <c r="F28" s="1"/>
  <c r="G28"/>
  <c r="H13" s="1"/>
  <c r="K28"/>
  <c r="L13" s="1"/>
  <c r="O28"/>
  <c r="P24" s="1"/>
  <c r="F6"/>
  <c r="J6"/>
  <c r="N6"/>
  <c r="Q7" i="6" l="1"/>
  <c r="G16" i="7"/>
  <c r="G18"/>
  <c r="O22" i="6"/>
  <c r="O21"/>
  <c r="O27"/>
  <c r="O10"/>
  <c r="O17"/>
  <c r="O23"/>
  <c r="O11"/>
  <c r="O26"/>
  <c r="O6"/>
  <c r="O8"/>
  <c r="O12"/>
  <c r="O16"/>
  <c r="O20"/>
  <c r="O24"/>
  <c r="O14"/>
  <c r="O9"/>
  <c r="O25"/>
  <c r="O15"/>
  <c r="P7"/>
  <c r="L7" i="2" s="1"/>
  <c r="O18" i="6"/>
  <c r="O13"/>
  <c r="O19"/>
  <c r="H8" i="5"/>
  <c r="H9"/>
  <c r="H6"/>
  <c r="H22"/>
  <c r="H15"/>
  <c r="N28"/>
  <c r="H11"/>
  <c r="H26"/>
  <c r="H19"/>
  <c r="H12"/>
  <c r="H24"/>
  <c r="H16"/>
  <c r="H18"/>
  <c r="H10"/>
  <c r="H20"/>
  <c r="H14"/>
  <c r="E28"/>
  <c r="L18"/>
  <c r="P13"/>
  <c r="Q13" s="1"/>
  <c r="L24"/>
  <c r="P8"/>
  <c r="P26"/>
  <c r="P22"/>
  <c r="L8"/>
  <c r="P6"/>
  <c r="J28"/>
  <c r="L19"/>
  <c r="L11"/>
  <c r="P15"/>
  <c r="P9"/>
  <c r="L25"/>
  <c r="L21"/>
  <c r="H7"/>
  <c r="P11"/>
  <c r="H27"/>
  <c r="H25"/>
  <c r="H23"/>
  <c r="H21"/>
  <c r="L14"/>
  <c r="L9"/>
  <c r="P19"/>
  <c r="H17"/>
  <c r="L20"/>
  <c r="L16"/>
  <c r="Q16" s="1"/>
  <c r="P16"/>
  <c r="L26"/>
  <c r="L22"/>
  <c r="P7"/>
  <c r="P14"/>
  <c r="P27"/>
  <c r="P25"/>
  <c r="P23"/>
  <c r="P21"/>
  <c r="L15"/>
  <c r="L10"/>
  <c r="P17"/>
  <c r="L17"/>
  <c r="P12"/>
  <c r="L27"/>
  <c r="L23"/>
  <c r="L7"/>
  <c r="L12"/>
  <c r="P20"/>
  <c r="P18"/>
  <c r="P10"/>
  <c r="L6"/>
  <c r="O28" i="6" l="1"/>
  <c r="Q16"/>
  <c r="Q13"/>
  <c r="Q15"/>
  <c r="Q12"/>
  <c r="Q11"/>
  <c r="Q27"/>
  <c r="L27" i="2" s="1"/>
  <c r="Q19" i="6"/>
  <c r="Q26"/>
  <c r="Q20"/>
  <c r="Q6"/>
  <c r="Q17"/>
  <c r="Q22"/>
  <c r="Q14"/>
  <c r="Q10"/>
  <c r="Q9"/>
  <c r="Q18"/>
  <c r="Q25"/>
  <c r="Q24"/>
  <c r="Q8"/>
  <c r="Q23"/>
  <c r="Q21"/>
  <c r="Q12" i="5"/>
  <c r="P18" i="6"/>
  <c r="P24"/>
  <c r="P23"/>
  <c r="L23" i="2" s="1"/>
  <c r="P13" i="6"/>
  <c r="P15"/>
  <c r="L15" i="2" s="1"/>
  <c r="P12" i="6"/>
  <c r="L12" i="2" s="1"/>
  <c r="P11" i="6"/>
  <c r="L11" i="2" s="1"/>
  <c r="P16" i="6"/>
  <c r="P26"/>
  <c r="L26" i="2" s="1"/>
  <c r="P20" i="6"/>
  <c r="Q22" i="5"/>
  <c r="R22" s="1"/>
  <c r="C22" i="7" s="1"/>
  <c r="D22" s="1"/>
  <c r="Q24" i="5"/>
  <c r="R24" s="1"/>
  <c r="Q26"/>
  <c r="Q20"/>
  <c r="R20" s="1"/>
  <c r="Q11"/>
  <c r="R11" s="1"/>
  <c r="Q14"/>
  <c r="R14" s="1"/>
  <c r="Q15"/>
  <c r="R15" s="1"/>
  <c r="R12"/>
  <c r="R26"/>
  <c r="S16"/>
  <c r="R13"/>
  <c r="H28"/>
  <c r="Q9"/>
  <c r="Q19"/>
  <c r="Q18"/>
  <c r="Q10"/>
  <c r="Q8"/>
  <c r="Q17"/>
  <c r="L28"/>
  <c r="Q27"/>
  <c r="Q25"/>
  <c r="Q23"/>
  <c r="Q21"/>
  <c r="P28"/>
  <c r="Q6"/>
  <c r="Q7"/>
  <c r="L16" i="2" l="1"/>
  <c r="M16" s="1"/>
  <c r="L18"/>
  <c r="M18" s="1"/>
  <c r="L20"/>
  <c r="L24"/>
  <c r="P6" i="6"/>
  <c r="K6" i="2"/>
  <c r="Q28" i="6"/>
  <c r="P17"/>
  <c r="P22"/>
  <c r="L22" i="2" s="1"/>
  <c r="P10" i="6"/>
  <c r="L10" i="2" s="1"/>
  <c r="P21" i="6"/>
  <c r="L21" i="2" s="1"/>
  <c r="P9" i="6"/>
  <c r="L9" i="2" s="1"/>
  <c r="P27" i="6"/>
  <c r="L13" i="2"/>
  <c r="P25" i="6"/>
  <c r="L25" i="2" s="1"/>
  <c r="P14" i="6"/>
  <c r="L14" i="2" s="1"/>
  <c r="P8" i="6"/>
  <c r="P19"/>
  <c r="L19" i="2" s="1"/>
  <c r="E22" i="7"/>
  <c r="B22" i="2" s="1"/>
  <c r="F22" i="7"/>
  <c r="C22" i="2" s="1"/>
  <c r="S15" i="5"/>
  <c r="C15" i="7"/>
  <c r="D15" s="1"/>
  <c r="S20" i="5"/>
  <c r="C20" i="7"/>
  <c r="D20" s="1"/>
  <c r="S11" i="5"/>
  <c r="C11" i="7"/>
  <c r="D11" s="1"/>
  <c r="S12" i="5"/>
  <c r="C12" i="7"/>
  <c r="D12" s="1"/>
  <c r="S26" i="5"/>
  <c r="C26" i="7"/>
  <c r="D26" s="1"/>
  <c r="S14" i="5"/>
  <c r="C14" i="7"/>
  <c r="D14" s="1"/>
  <c r="S24" i="5"/>
  <c r="C24" i="7"/>
  <c r="D24" s="1"/>
  <c r="S13" i="5"/>
  <c r="C13" i="7"/>
  <c r="D13" s="1"/>
  <c r="Q28" i="5"/>
  <c r="S22"/>
  <c r="R19"/>
  <c r="S18"/>
  <c r="R6"/>
  <c r="C6" i="7" s="1"/>
  <c r="R25" i="5"/>
  <c r="R10"/>
  <c r="R21"/>
  <c r="R27"/>
  <c r="R9"/>
  <c r="S7"/>
  <c r="R7"/>
  <c r="C7" i="7" s="1"/>
  <c r="D7" s="1"/>
  <c r="R23" i="5"/>
  <c r="R17"/>
  <c r="R8"/>
  <c r="L17" i="2" l="1"/>
  <c r="L8"/>
  <c r="M22"/>
  <c r="P28" i="6"/>
  <c r="J6" i="2"/>
  <c r="K28"/>
  <c r="F24" i="7"/>
  <c r="C24" i="2" s="1"/>
  <c r="E24" i="7"/>
  <c r="B24" i="2" s="1"/>
  <c r="S8" i="5"/>
  <c r="C8" i="7"/>
  <c r="D8" s="1"/>
  <c r="S10" i="5"/>
  <c r="C10" i="7"/>
  <c r="D10" s="1"/>
  <c r="S19" i="5"/>
  <c r="C19" i="7"/>
  <c r="D19" s="1"/>
  <c r="F7"/>
  <c r="C7" i="2" s="1"/>
  <c r="E7" i="7"/>
  <c r="B7" i="2" s="1"/>
  <c r="S21" i="5"/>
  <c r="C21" i="7"/>
  <c r="D21" s="1"/>
  <c r="E13"/>
  <c r="B13" i="2" s="1"/>
  <c r="M13" s="1"/>
  <c r="F13" i="7"/>
  <c r="C13" i="2" s="1"/>
  <c r="F14" i="7"/>
  <c r="C14" i="2" s="1"/>
  <c r="E14" i="7"/>
  <c r="B14" i="2" s="1"/>
  <c r="E11" i="7"/>
  <c r="B11" i="2" s="1"/>
  <c r="M11" s="1"/>
  <c r="F11" i="7"/>
  <c r="C11" i="2" s="1"/>
  <c r="E15" i="7"/>
  <c r="B15" i="2" s="1"/>
  <c r="F15" i="7"/>
  <c r="C15" i="2" s="1"/>
  <c r="S23" i="5"/>
  <c r="C23" i="7"/>
  <c r="D23" s="1"/>
  <c r="S27" i="5"/>
  <c r="C27" i="7"/>
  <c r="D27" s="1"/>
  <c r="D6"/>
  <c r="G22"/>
  <c r="S17" i="5"/>
  <c r="C17" i="7"/>
  <c r="D17" s="1"/>
  <c r="F17" s="1"/>
  <c r="C17" i="2" s="1"/>
  <c r="M17" s="1"/>
  <c r="S25" i="5"/>
  <c r="C25" i="7"/>
  <c r="D25" s="1"/>
  <c r="E26"/>
  <c r="B26" i="2" s="1"/>
  <c r="F26" i="7"/>
  <c r="C26" i="2" s="1"/>
  <c r="E12" i="7"/>
  <c r="B12" i="2" s="1"/>
  <c r="F12" i="7"/>
  <c r="C12" i="2" s="1"/>
  <c r="F20" i="7"/>
  <c r="C20" i="2" s="1"/>
  <c r="E20" i="7"/>
  <c r="B20" i="2" s="1"/>
  <c r="M20" s="1"/>
  <c r="S9" i="5"/>
  <c r="C9" i="7"/>
  <c r="D9" s="1"/>
  <c r="R28" i="5"/>
  <c r="S28" s="1"/>
  <c r="S6"/>
  <c r="M14" i="2" l="1"/>
  <c r="M24"/>
  <c r="M7"/>
  <c r="M26"/>
  <c r="M15"/>
  <c r="M12"/>
  <c r="J28"/>
  <c r="L6"/>
  <c r="F27" i="7"/>
  <c r="C27" i="2" s="1"/>
  <c r="E27" i="7"/>
  <c r="B27" i="2" s="1"/>
  <c r="F21" i="7"/>
  <c r="C21" i="2" s="1"/>
  <c r="E21" i="7"/>
  <c r="B21" i="2" s="1"/>
  <c r="F19" i="7"/>
  <c r="C19" i="2" s="1"/>
  <c r="E19" i="7"/>
  <c r="B19" i="2" s="1"/>
  <c r="G12" i="7"/>
  <c r="F6"/>
  <c r="C6" i="2" s="1"/>
  <c r="E6" i="7"/>
  <c r="B6" i="2" s="1"/>
  <c r="G11" i="7"/>
  <c r="G13"/>
  <c r="E9"/>
  <c r="B9" i="2" s="1"/>
  <c r="F9" i="7"/>
  <c r="C9" i="2" s="1"/>
  <c r="F25" i="7"/>
  <c r="C25" i="2" s="1"/>
  <c r="E25" i="7"/>
  <c r="B25" i="2" s="1"/>
  <c r="F23" i="7"/>
  <c r="C23" i="2" s="1"/>
  <c r="E23" i="7"/>
  <c r="B23" i="2" s="1"/>
  <c r="M23" s="1"/>
  <c r="G7" i="7"/>
  <c r="F10"/>
  <c r="C10" i="2" s="1"/>
  <c r="E10" i="7"/>
  <c r="B10" i="2" s="1"/>
  <c r="G24" i="7"/>
  <c r="C28"/>
  <c r="D28" s="1"/>
  <c r="G20"/>
  <c r="G26"/>
  <c r="G15"/>
  <c r="G17"/>
  <c r="G14"/>
  <c r="E8"/>
  <c r="B8" i="2" s="1"/>
  <c r="M8" s="1"/>
  <c r="F8" i="7"/>
  <c r="C8" i="2" s="1"/>
  <c r="M25" l="1"/>
  <c r="B28"/>
  <c r="M19"/>
  <c r="M27"/>
  <c r="M10"/>
  <c r="M9"/>
  <c r="C28"/>
  <c r="M21"/>
  <c r="M6"/>
  <c r="L28"/>
  <c r="G8" i="7"/>
  <c r="G25"/>
  <c r="G6"/>
  <c r="E28"/>
  <c r="G19"/>
  <c r="G10"/>
  <c r="F28"/>
  <c r="G27"/>
  <c r="G9"/>
  <c r="G23"/>
  <c r="G21"/>
  <c r="M28" i="2" l="1"/>
  <c r="G28" i="7"/>
</calcChain>
</file>

<file path=xl/sharedStrings.xml><?xml version="1.0" encoding="utf-8"?>
<sst xmlns="http://schemas.openxmlformats.org/spreadsheetml/2006/main" count="599" uniqueCount="155">
  <si>
    <t>(단위 : 천원)</t>
  </si>
  <si>
    <t>국 명</t>
    <phoneticPr fontId="5" type="noConversion"/>
  </si>
  <si>
    <t>합  계</t>
  </si>
  <si>
    <t>서울중앙</t>
  </si>
  <si>
    <t>서울광진</t>
  </si>
  <si>
    <t>서울마포</t>
  </si>
  <si>
    <t>서울관악</t>
  </si>
  <si>
    <t>서울은평</t>
  </si>
  <si>
    <t>서울강남</t>
  </si>
  <si>
    <t>서울금천</t>
  </si>
  <si>
    <t>서울성북</t>
  </si>
  <si>
    <t>서울강동</t>
  </si>
  <si>
    <t>서울송파</t>
  </si>
  <si>
    <t>서울양천</t>
  </si>
  <si>
    <t>서울강서</t>
  </si>
  <si>
    <t>서울동작</t>
  </si>
  <si>
    <t>서울서초</t>
  </si>
  <si>
    <t>서울용산</t>
  </si>
  <si>
    <t>서울노원</t>
  </si>
  <si>
    <t>서울중랑</t>
  </si>
  <si>
    <t>서울도봉</t>
  </si>
  <si>
    <t>광화문</t>
    <phoneticPr fontId="5" type="noConversion"/>
  </si>
  <si>
    <t>서대문</t>
    <phoneticPr fontId="5" type="noConversion"/>
  </si>
  <si>
    <t>동대문</t>
    <phoneticPr fontId="5" type="noConversion"/>
  </si>
  <si>
    <t>여의도</t>
    <phoneticPr fontId="5" type="noConversion"/>
  </si>
  <si>
    <t>합  계</t>
    <phoneticPr fontId="5" type="noConversion"/>
  </si>
  <si>
    <t>4급</t>
    <phoneticPr fontId="5" type="noConversion"/>
  </si>
  <si>
    <t>5급</t>
  </si>
  <si>
    <t>6급</t>
  </si>
  <si>
    <t>* 실적기준 : 2015.10월말</t>
    <phoneticPr fontId="5" type="noConversion"/>
  </si>
  <si>
    <t>(단위 : 천원)</t>
    <phoneticPr fontId="5" type="noConversion"/>
  </si>
  <si>
    <t>스마트금융(20%)</t>
    <phoneticPr fontId="5" type="noConversion"/>
  </si>
  <si>
    <t>총수신고(20%)</t>
    <phoneticPr fontId="5" type="noConversion"/>
  </si>
  <si>
    <t>체크카드(20%)</t>
    <phoneticPr fontId="5" type="noConversion"/>
  </si>
  <si>
    <t>우수고객점수(10%)</t>
    <phoneticPr fontId="5" type="noConversion"/>
  </si>
  <si>
    <t>국 명</t>
    <phoneticPr fontId="5" type="noConversion"/>
  </si>
  <si>
    <t>배정기준</t>
    <phoneticPr fontId="5" type="noConversion"/>
  </si>
  <si>
    <t>220-01(국내여비)</t>
    <phoneticPr fontId="5" type="noConversion"/>
  </si>
  <si>
    <t>소계</t>
    <phoneticPr fontId="5" type="noConversion"/>
  </si>
  <si>
    <t>실적</t>
    <phoneticPr fontId="5" type="noConversion"/>
  </si>
  <si>
    <t>점유비</t>
    <phoneticPr fontId="5" type="noConversion"/>
  </si>
  <si>
    <t>광화문</t>
    <phoneticPr fontId="5" type="noConversion"/>
  </si>
  <si>
    <t>서대문</t>
    <phoneticPr fontId="5" type="noConversion"/>
  </si>
  <si>
    <t>동대문</t>
    <phoneticPr fontId="5" type="noConversion"/>
  </si>
  <si>
    <t>여의도</t>
    <phoneticPr fontId="5" type="noConversion"/>
  </si>
  <si>
    <t>총 합계</t>
    <phoneticPr fontId="5" type="noConversion"/>
  </si>
  <si>
    <t>(4급 5백만원, 5급 2백만원, 6급 5십만원)</t>
    <phoneticPr fontId="5" type="noConversion"/>
  </si>
  <si>
    <t>총 실적
점유비</t>
    <phoneticPr fontId="5" type="noConversion"/>
  </si>
  <si>
    <t>배정액</t>
    <phoneticPr fontId="5" type="noConversion"/>
  </si>
  <si>
    <t>5급</t>
    <phoneticPr fontId="5" type="noConversion"/>
  </si>
  <si>
    <t>6급</t>
    <phoneticPr fontId="5" type="noConversion"/>
  </si>
  <si>
    <t>합계</t>
    <phoneticPr fontId="5" type="noConversion"/>
  </si>
  <si>
    <t>기본배정</t>
    <phoneticPr fontId="5" type="noConversion"/>
  </si>
  <si>
    <t>요구불(30%)</t>
    <phoneticPr fontId="5" type="noConversion"/>
  </si>
  <si>
    <t>관서수 대비 배정액</t>
    <phoneticPr fontId="5" type="noConversion"/>
  </si>
  <si>
    <t>예금사업 영업지원비 예산 배정기준 및 세부내역</t>
    <phoneticPr fontId="5" type="noConversion"/>
  </si>
  <si>
    <t>사업실적</t>
    <phoneticPr fontId="5" type="noConversion"/>
  </si>
  <si>
    <t>합계</t>
    <phoneticPr fontId="5" type="noConversion"/>
  </si>
  <si>
    <t>예금사업 영업지원비 예산 배정내역</t>
    <phoneticPr fontId="5" type="noConversion"/>
  </si>
  <si>
    <t>예금사업운영비 예산배정내역</t>
    <phoneticPr fontId="5" type="noConversion"/>
  </si>
  <si>
    <t>관서규모</t>
    <phoneticPr fontId="5" type="noConversion"/>
  </si>
  <si>
    <t>예산과목별 배정</t>
    <phoneticPr fontId="5" type="noConversion"/>
  </si>
  <si>
    <t>* (국내여비) 기본배정 국별 1,000천원,  관서규모별 4급국 400천원, 5급국 150천원, 6급국 70천원</t>
    <phoneticPr fontId="5" type="noConversion"/>
  </si>
  <si>
    <t>* (기타운영비-홍보비) 우체국별 2,700천원 기본 배정</t>
    <phoneticPr fontId="5" type="noConversion"/>
  </si>
  <si>
    <t>기본배정
(관서규모)</t>
    <phoneticPr fontId="5" type="noConversion"/>
  </si>
  <si>
    <t>5231-362-210-01
(수용비)</t>
    <phoneticPr fontId="5" type="noConversion"/>
  </si>
  <si>
    <t>5231-362-310-03
(포상금)</t>
    <phoneticPr fontId="5" type="noConversion"/>
  </si>
  <si>
    <t>사업운영비</t>
    <phoneticPr fontId="5" type="noConversion"/>
  </si>
  <si>
    <t>5231-361-</t>
    <phoneticPr fontId="5" type="noConversion"/>
  </si>
  <si>
    <t>5231-366-</t>
    <phoneticPr fontId="5" type="noConversion"/>
  </si>
  <si>
    <t>210-16
(기타운영비)</t>
    <phoneticPr fontId="5" type="noConversion"/>
  </si>
  <si>
    <t>310-03
(포상금)</t>
    <phoneticPr fontId="5" type="noConversion"/>
  </si>
  <si>
    <t>기준별 배정내역</t>
    <phoneticPr fontId="5" type="noConversion"/>
  </si>
  <si>
    <t>예산과목별 배정내역</t>
    <phoneticPr fontId="5" type="noConversion"/>
  </si>
  <si>
    <t>사업실적 대비 배정액</t>
    <phoneticPr fontId="5" type="noConversion"/>
  </si>
  <si>
    <t>총괄국명</t>
    <phoneticPr fontId="5" type="noConversion"/>
  </si>
  <si>
    <t>급수</t>
    <phoneticPr fontId="5" type="noConversion"/>
  </si>
  <si>
    <t>4급</t>
  </si>
  <si>
    <t>5급</t>
    <phoneticPr fontId="22" type="noConversion"/>
  </si>
  <si>
    <t>-</t>
    <phoneticPr fontId="22" type="noConversion"/>
  </si>
  <si>
    <t>365코너 없음</t>
    <phoneticPr fontId="5" type="noConversion"/>
  </si>
  <si>
    <t>365코너 간판 BI</t>
    <phoneticPr fontId="5" type="noConversion"/>
  </si>
  <si>
    <t>Ο</t>
    <phoneticPr fontId="5" type="noConversion"/>
  </si>
  <si>
    <t>배정사유</t>
    <phoneticPr fontId="5" type="noConversion"/>
  </si>
  <si>
    <t>365코너 및 
우체국 내 금융 BI</t>
    <phoneticPr fontId="5" type="noConversion"/>
  </si>
  <si>
    <t>소속국명</t>
    <phoneticPr fontId="5" type="noConversion"/>
  </si>
  <si>
    <t>예산배정액(5231-361-210-09)</t>
    <phoneticPr fontId="5" type="noConversion"/>
  </si>
  <si>
    <t>비 고</t>
    <phoneticPr fontId="5" type="noConversion"/>
  </si>
  <si>
    <t>365코너
간판 BI</t>
    <phoneticPr fontId="5" type="noConversion"/>
  </si>
  <si>
    <t>365내부및 
우체국 내</t>
    <phoneticPr fontId="5" type="noConversion"/>
  </si>
  <si>
    <t>* (시설장비유지비) 금융BI 교체 대상관서 배정(365코너 간판 600천원, 365 내부 및 우체국 내 교체 400천원, 우체국 내 교체 300천원)</t>
    <phoneticPr fontId="5" type="noConversion"/>
  </si>
  <si>
    <t>우체국 금융BI 교체 관련 예산 배정내역</t>
    <phoneticPr fontId="5" type="noConversion"/>
  </si>
  <si>
    <t>우체국
내</t>
    <phoneticPr fontId="5" type="noConversion"/>
  </si>
  <si>
    <t>서울종로2가</t>
    <phoneticPr fontId="5" type="noConversion"/>
  </si>
  <si>
    <t>-</t>
    <phoneticPr fontId="5" type="noConversion"/>
  </si>
  <si>
    <t>서울종로5가</t>
    <phoneticPr fontId="5" type="noConversion"/>
  </si>
  <si>
    <t>서울청량리</t>
    <phoneticPr fontId="5" type="noConversion"/>
  </si>
  <si>
    <t>서울충정로</t>
    <phoneticPr fontId="5" type="noConversion"/>
  </si>
  <si>
    <t>돌출 간판
금융BI 교체 필요</t>
    <phoneticPr fontId="5" type="noConversion"/>
  </si>
  <si>
    <t>서울강남</t>
    <phoneticPr fontId="5" type="noConversion"/>
  </si>
  <si>
    <t>서울무역센터</t>
    <phoneticPr fontId="5" type="noConversion"/>
  </si>
  <si>
    <t>서울상록회관</t>
    <phoneticPr fontId="5" type="noConversion"/>
  </si>
  <si>
    <t>서울역삼1동</t>
    <phoneticPr fontId="5" type="noConversion"/>
  </si>
  <si>
    <t>서울역삼동</t>
    <phoneticPr fontId="5" type="noConversion"/>
  </si>
  <si>
    <t>서울영동</t>
    <phoneticPr fontId="5" type="noConversion"/>
  </si>
  <si>
    <t>서울강동</t>
    <phoneticPr fontId="5" type="noConversion"/>
  </si>
  <si>
    <t>서울강서</t>
    <phoneticPr fontId="5" type="noConversion"/>
  </si>
  <si>
    <t>서울관악</t>
    <phoneticPr fontId="5" type="noConversion"/>
  </si>
  <si>
    <t>서울광진</t>
    <phoneticPr fontId="5" type="noConversion"/>
  </si>
  <si>
    <t>Ο(2)</t>
    <phoneticPr fontId="5" type="noConversion"/>
  </si>
  <si>
    <t>서울성동</t>
    <phoneticPr fontId="5" type="noConversion"/>
  </si>
  <si>
    <t>서울금천</t>
    <phoneticPr fontId="5" type="noConversion"/>
  </si>
  <si>
    <t>구로디지털단지</t>
    <phoneticPr fontId="5" type="noConversion"/>
  </si>
  <si>
    <t>서울노원</t>
    <phoneticPr fontId="5" type="noConversion"/>
  </si>
  <si>
    <t>서울도봉</t>
    <phoneticPr fontId="5" type="noConversion"/>
  </si>
  <si>
    <t>서울강북</t>
    <phoneticPr fontId="5" type="noConversion"/>
  </si>
  <si>
    <t>서울동작</t>
    <phoneticPr fontId="5" type="noConversion"/>
  </si>
  <si>
    <t>서울마포</t>
    <phoneticPr fontId="5" type="noConversion"/>
  </si>
  <si>
    <t>서울서교동</t>
    <phoneticPr fontId="5" type="noConversion"/>
  </si>
  <si>
    <t>서울서초</t>
    <phoneticPr fontId="5" type="noConversion"/>
  </si>
  <si>
    <t>서울서초3동</t>
    <phoneticPr fontId="5" type="noConversion"/>
  </si>
  <si>
    <t>서울법원청사</t>
    <phoneticPr fontId="5" type="noConversion"/>
  </si>
  <si>
    <t>서울성북</t>
    <phoneticPr fontId="5" type="noConversion"/>
  </si>
  <si>
    <t>서울송파</t>
    <phoneticPr fontId="5" type="noConversion"/>
  </si>
  <si>
    <t>서울잠실2동</t>
    <phoneticPr fontId="5" type="noConversion"/>
  </si>
  <si>
    <t>서울양천</t>
    <phoneticPr fontId="5" type="noConversion"/>
  </si>
  <si>
    <t>서울용산</t>
    <phoneticPr fontId="5" type="noConversion"/>
  </si>
  <si>
    <t>서울이태원</t>
    <phoneticPr fontId="5" type="noConversion"/>
  </si>
  <si>
    <t>서울은평</t>
    <phoneticPr fontId="5" type="noConversion"/>
  </si>
  <si>
    <t>서울중랑</t>
    <phoneticPr fontId="5" type="noConversion"/>
  </si>
  <si>
    <t>서울을지로4가</t>
    <phoneticPr fontId="5" type="noConversion"/>
  </si>
  <si>
    <t>서울태평로</t>
    <phoneticPr fontId="5" type="noConversion"/>
  </si>
  <si>
    <t>서울충무로2가</t>
    <phoneticPr fontId="5" type="noConversion"/>
  </si>
  <si>
    <t>영등포</t>
    <phoneticPr fontId="5" type="noConversion"/>
  </si>
  <si>
    <t>서울여의도광장</t>
    <phoneticPr fontId="5" type="noConversion"/>
  </si>
  <si>
    <t>광화문</t>
    <phoneticPr fontId="5" type="noConversion"/>
  </si>
  <si>
    <t>서대문</t>
    <phoneticPr fontId="5" type="noConversion"/>
  </si>
  <si>
    <t>동대문</t>
    <phoneticPr fontId="5" type="noConversion"/>
  </si>
  <si>
    <t>여의도</t>
    <phoneticPr fontId="5" type="noConversion"/>
  </si>
  <si>
    <t>* (공공요금및제세) 4급국 500천원, 5급국 250천원, 6급국 150천원</t>
    <phoneticPr fontId="5" type="noConversion"/>
  </si>
  <si>
    <t>영업지원비</t>
    <phoneticPr fontId="5" type="noConversion"/>
  </si>
  <si>
    <t>5231-362-</t>
    <phoneticPr fontId="5" type="noConversion"/>
  </si>
  <si>
    <t>210-02
(공공요금및제세)</t>
    <phoneticPr fontId="5" type="noConversion"/>
  </si>
  <si>
    <t>210-09
(시설장비유지비)</t>
    <phoneticPr fontId="5" type="noConversion"/>
  </si>
  <si>
    <t>210-01
(수용비)</t>
    <phoneticPr fontId="5" type="noConversion"/>
  </si>
  <si>
    <t>예금사업 운영비 및 영업지원 예산 배정 집계표(총괄)</t>
    <phoneticPr fontId="5" type="noConversion"/>
  </si>
  <si>
    <t>240-01(업무추진비)</t>
    <phoneticPr fontId="5" type="noConversion"/>
  </si>
  <si>
    <t>5231-361-</t>
  </si>
  <si>
    <t>5231-361-</t>
    <phoneticPr fontId="5" type="noConversion"/>
  </si>
  <si>
    <t>기본배정</t>
    <phoneticPr fontId="5" type="noConversion"/>
  </si>
  <si>
    <t>관서규모</t>
    <phoneticPr fontId="5" type="noConversion"/>
  </si>
  <si>
    <t>점유비</t>
    <phoneticPr fontId="5" type="noConversion"/>
  </si>
  <si>
    <r>
      <t xml:space="preserve">210-02
</t>
    </r>
    <r>
      <rPr>
        <b/>
        <sz val="8"/>
        <color rgb="FF000000"/>
        <rFont val="돋움"/>
        <family val="3"/>
        <charset val="129"/>
      </rPr>
      <t>(공공요금및제세)</t>
    </r>
    <phoneticPr fontId="5" type="noConversion"/>
  </si>
  <si>
    <r>
      <t xml:space="preserve">210-09
</t>
    </r>
    <r>
      <rPr>
        <b/>
        <sz val="8"/>
        <color rgb="FF000000"/>
        <rFont val="돋움"/>
        <family val="3"/>
        <charset val="129"/>
      </rPr>
      <t>(시설장비유지비)</t>
    </r>
    <phoneticPr fontId="5" type="noConversion"/>
  </si>
  <si>
    <r>
      <t xml:space="preserve">210-16
</t>
    </r>
    <r>
      <rPr>
        <b/>
        <sz val="8"/>
        <color rgb="FF000000"/>
        <rFont val="돋움"/>
        <family val="3"/>
        <charset val="129"/>
      </rPr>
      <t>(기타운영비</t>
    </r>
    <r>
      <rPr>
        <b/>
        <sz val="9"/>
        <color rgb="FF000000"/>
        <rFont val="돋움"/>
        <family val="3"/>
        <charset val="129"/>
      </rPr>
      <t>)</t>
    </r>
    <phoneticPr fontId="5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</si>
</sst>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#,##0_);[Red]\(#,##0\)"/>
    <numFmt numFmtId="178" formatCode="0.0%"/>
  </numFmts>
  <fonts count="32"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바탕"/>
      <family val="1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.5"/>
      <color rgb="FF000000"/>
      <name val="돋움"/>
      <family val="3"/>
      <charset val="129"/>
    </font>
    <font>
      <b/>
      <sz val="10.5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.5"/>
      <color rgb="FF000000"/>
      <name val="맑은 고딕"/>
      <family val="3"/>
      <charset val="129"/>
      <scheme val="minor"/>
    </font>
    <font>
      <b/>
      <sz val="10.5"/>
      <color rgb="FF000000"/>
      <name val="맑은 고딕"/>
      <family val="3"/>
      <charset val="129"/>
      <scheme val="minor"/>
    </font>
    <font>
      <sz val="20"/>
      <color rgb="FFFF0000"/>
      <name val="HY헤드라인M"/>
      <family val="1"/>
      <charset val="129"/>
    </font>
    <font>
      <sz val="11"/>
      <color rgb="FFFF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41" fontId="2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>
      <alignment vertical="center"/>
    </xf>
    <xf numFmtId="41" fontId="3" fillId="0" borderId="0">
      <alignment vertical="center"/>
    </xf>
    <xf numFmtId="41" fontId="7" fillId="0" borderId="0">
      <alignment vertical="center"/>
    </xf>
    <xf numFmtId="0" fontId="8" fillId="0" borderId="0"/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/>
    <xf numFmtId="0" fontId="0" fillId="0" borderId="0" xfId="0" applyNumberFormat="1" applyAlignment="1">
      <alignment vertical="center"/>
    </xf>
    <xf numFmtId="0" fontId="6" fillId="0" borderId="0" xfId="0" applyNumberFormat="1" applyFont="1" applyAlignment="1">
      <alignment vertical="center"/>
    </xf>
    <xf numFmtId="0" fontId="9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9" fillId="0" borderId="0" xfId="0" applyNumberFormat="1" applyFont="1" applyAlignment="1">
      <alignment vertical="center"/>
    </xf>
    <xf numFmtId="177" fontId="11" fillId="3" borderId="1" xfId="5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Alignment="1">
      <alignment vertical="center"/>
    </xf>
    <xf numFmtId="178" fontId="12" fillId="0" borderId="1" xfId="11" applyNumberFormat="1" applyFont="1" applyBorder="1" applyAlignment="1">
      <alignment vertical="center"/>
    </xf>
    <xf numFmtId="41" fontId="12" fillId="0" borderId="1" xfId="1" applyFont="1" applyBorder="1" applyAlignment="1">
      <alignment vertical="center"/>
    </xf>
    <xf numFmtId="41" fontId="0" fillId="0" borderId="0" xfId="1" applyFont="1" applyAlignment="1">
      <alignment vertical="center"/>
    </xf>
    <xf numFmtId="41" fontId="6" fillId="0" borderId="0" xfId="1" applyFont="1" applyAlignment="1">
      <alignment vertical="center"/>
    </xf>
    <xf numFmtId="176" fontId="11" fillId="4" borderId="1" xfId="0" applyNumberFormat="1" applyFont="1" applyFill="1" applyBorder="1" applyAlignment="1" applyProtection="1">
      <alignment horizontal="center" vertical="center"/>
    </xf>
    <xf numFmtId="176" fontId="11" fillId="4" borderId="1" xfId="0" applyNumberFormat="1" applyFont="1" applyFill="1" applyBorder="1" applyAlignment="1">
      <alignment horizontal="center" vertical="center"/>
    </xf>
    <xf numFmtId="41" fontId="11" fillId="4" borderId="1" xfId="0" applyNumberFormat="1" applyFont="1" applyFill="1" applyBorder="1" applyAlignment="1">
      <alignment vertical="center"/>
    </xf>
    <xf numFmtId="9" fontId="11" fillId="4" borderId="1" xfId="11" applyNumberFormat="1" applyFont="1" applyFill="1" applyBorder="1" applyAlignment="1">
      <alignment vertical="center"/>
    </xf>
    <xf numFmtId="178" fontId="11" fillId="4" borderId="1" xfId="11" applyNumberFormat="1" applyFont="1" applyFill="1" applyBorder="1" applyAlignment="1">
      <alignment vertical="center"/>
    </xf>
    <xf numFmtId="41" fontId="11" fillId="4" borderId="1" xfId="1" applyFont="1" applyFill="1" applyBorder="1" applyAlignment="1">
      <alignment vertical="center"/>
    </xf>
    <xf numFmtId="176" fontId="11" fillId="3" borderId="1" xfId="0" applyNumberFormat="1" applyFont="1" applyFill="1" applyBorder="1" applyAlignment="1" applyProtection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41" fontId="10" fillId="0" borderId="0" xfId="1" applyFont="1" applyAlignment="1">
      <alignment horizontal="right" vertical="center"/>
    </xf>
    <xf numFmtId="41" fontId="9" fillId="0" borderId="0" xfId="1" applyFont="1" applyAlignment="1">
      <alignment vertical="center"/>
    </xf>
    <xf numFmtId="176" fontId="13" fillId="0" borderId="0" xfId="0" applyNumberFormat="1" applyFont="1" applyAlignment="1">
      <alignment horizontal="right" vertical="center"/>
    </xf>
    <xf numFmtId="176" fontId="15" fillId="0" borderId="0" xfId="0" applyNumberFormat="1" applyFont="1" applyFill="1" applyBorder="1" applyAlignment="1" applyProtection="1">
      <alignment horizontal="center" vertical="center"/>
    </xf>
    <xf numFmtId="41" fontId="15" fillId="0" borderId="0" xfId="0" applyNumberFormat="1" applyFont="1" applyFill="1" applyBorder="1" applyAlignment="1">
      <alignment vertical="center"/>
    </xf>
    <xf numFmtId="178" fontId="14" fillId="0" borderId="0" xfId="11" applyNumberFormat="1" applyFont="1" applyFill="1" applyBorder="1" applyAlignment="1">
      <alignment vertical="center"/>
    </xf>
    <xf numFmtId="41" fontId="14" fillId="0" borderId="0" xfId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176" fontId="16" fillId="0" borderId="0" xfId="0" applyNumberFormat="1" applyFont="1" applyAlignment="1">
      <alignment horizontal="right" vertical="center"/>
    </xf>
    <xf numFmtId="176" fontId="18" fillId="3" borderId="1" xfId="0" applyNumberFormat="1" applyFont="1" applyFill="1" applyBorder="1" applyAlignment="1" applyProtection="1">
      <alignment horizontal="center" vertical="center" wrapText="1"/>
    </xf>
    <xf numFmtId="177" fontId="18" fillId="3" borderId="1" xfId="5" applyNumberFormat="1" applyFont="1" applyFill="1" applyBorder="1" applyAlignment="1" applyProtection="1">
      <alignment horizontal="center" vertical="center" wrapText="1"/>
    </xf>
    <xf numFmtId="176" fontId="17" fillId="0" borderId="1" xfId="0" applyNumberFormat="1" applyFont="1" applyFill="1" applyBorder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41" fontId="17" fillId="0" borderId="1" xfId="1" applyFont="1" applyBorder="1" applyAlignment="1">
      <alignment vertical="center"/>
    </xf>
    <xf numFmtId="41" fontId="18" fillId="4" borderId="1" xfId="1" applyFont="1" applyFill="1" applyBorder="1" applyAlignment="1" applyProtection="1">
      <alignment horizontal="center" vertical="center"/>
    </xf>
    <xf numFmtId="41" fontId="18" fillId="4" borderId="1" xfId="1" applyFont="1" applyFill="1" applyBorder="1" applyAlignment="1">
      <alignment horizontal="center" vertical="center"/>
    </xf>
    <xf numFmtId="41" fontId="18" fillId="4" borderId="1" xfId="1" applyFont="1" applyFill="1" applyBorder="1" applyAlignment="1">
      <alignment vertical="center"/>
    </xf>
    <xf numFmtId="176" fontId="19" fillId="0" borderId="0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Alignment="1">
      <alignment vertical="center"/>
    </xf>
    <xf numFmtId="0" fontId="2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/>
    <xf numFmtId="41" fontId="23" fillId="0" borderId="0" xfId="0" applyNumberFormat="1" applyFont="1"/>
    <xf numFmtId="0" fontId="24" fillId="0" borderId="1" xfId="0" applyNumberFormat="1" applyFont="1" applyFill="1" applyBorder="1" applyAlignment="1">
      <alignment horizontal="center" vertical="center" shrinkToFit="1"/>
    </xf>
    <xf numFmtId="41" fontId="24" fillId="0" borderId="1" xfId="12" applyFont="1" applyFill="1" applyBorder="1" applyAlignment="1">
      <alignment horizontal="center" vertical="center" shrinkToFit="1"/>
    </xf>
    <xf numFmtId="0" fontId="0" fillId="0" borderId="0" xfId="0" applyFont="1"/>
    <xf numFmtId="41" fontId="25" fillId="0" borderId="1" xfId="12" applyFont="1" applyFill="1" applyBorder="1" applyAlignment="1">
      <alignment horizontal="center" vertical="center" shrinkToFit="1"/>
    </xf>
    <xf numFmtId="0" fontId="21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26" fillId="0" borderId="1" xfId="0" applyNumberFormat="1" applyFont="1" applyFill="1" applyBorder="1" applyAlignment="1">
      <alignment horizontal="center" vertical="center" shrinkToFit="1"/>
    </xf>
    <xf numFmtId="41" fontId="26" fillId="0" borderId="1" xfId="12" applyFont="1" applyFill="1" applyBorder="1" applyAlignment="1">
      <alignment horizontal="center" vertical="center" shrinkToFit="1"/>
    </xf>
    <xf numFmtId="0" fontId="6" fillId="0" borderId="0" xfId="0" applyFont="1"/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/>
    </xf>
    <xf numFmtId="177" fontId="10" fillId="3" borderId="1" xfId="5" applyNumberFormat="1" applyFont="1" applyFill="1" applyBorder="1" applyAlignment="1" applyProtection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1" applyFont="1" applyBorder="1" applyAlignment="1">
      <alignment vertical="center"/>
    </xf>
    <xf numFmtId="41" fontId="9" fillId="0" borderId="1" xfId="1" applyFont="1" applyBorder="1" applyAlignment="1">
      <alignment horizontal="center" vertical="center"/>
    </xf>
    <xf numFmtId="178" fontId="9" fillId="0" borderId="1" xfId="11" applyNumberFormat="1" applyFont="1" applyBorder="1" applyAlignment="1">
      <alignment vertical="center"/>
    </xf>
    <xf numFmtId="176" fontId="10" fillId="4" borderId="1" xfId="0" applyNumberFormat="1" applyFont="1" applyFill="1" applyBorder="1" applyAlignment="1" applyProtection="1">
      <alignment horizontal="center" vertical="center"/>
    </xf>
    <xf numFmtId="41" fontId="10" fillId="4" borderId="1" xfId="0" applyNumberFormat="1" applyFont="1" applyFill="1" applyBorder="1" applyAlignment="1">
      <alignment vertical="center"/>
    </xf>
    <xf numFmtId="41" fontId="10" fillId="4" borderId="1" xfId="1" applyFont="1" applyFill="1" applyBorder="1" applyAlignment="1">
      <alignment vertical="center"/>
    </xf>
    <xf numFmtId="41" fontId="9" fillId="0" borderId="0" xfId="0" applyNumberFormat="1" applyFont="1" applyAlignment="1">
      <alignment vertical="center"/>
    </xf>
    <xf numFmtId="0" fontId="0" fillId="0" borderId="0" xfId="0" applyNumberFormat="1" applyAlignment="1">
      <alignment horizontal="center" vertical="center"/>
    </xf>
    <xf numFmtId="41" fontId="10" fillId="4" borderId="1" xfId="0" applyNumberFormat="1" applyFont="1" applyFill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center" vertical="center"/>
    </xf>
    <xf numFmtId="177" fontId="30" fillId="3" borderId="1" xfId="5" applyNumberFormat="1" applyFont="1" applyFill="1" applyBorder="1" applyAlignment="1" applyProtection="1">
      <alignment horizontal="center" vertical="center" wrapText="1"/>
    </xf>
    <xf numFmtId="177" fontId="30" fillId="3" borderId="1" xfId="5" applyNumberFormat="1" applyFont="1" applyFill="1" applyBorder="1" applyAlignment="1" applyProtection="1">
      <alignment horizontal="center" vertical="center"/>
    </xf>
    <xf numFmtId="177" fontId="9" fillId="3" borderId="1" xfId="5" applyNumberFormat="1" applyFont="1" applyFill="1" applyBorder="1" applyAlignment="1" applyProtection="1">
      <alignment horizontal="center" vertical="center" wrapText="1"/>
    </xf>
    <xf numFmtId="41" fontId="9" fillId="4" borderId="1" xfId="1" applyFont="1" applyFill="1" applyBorder="1" applyAlignment="1" applyProtection="1">
      <alignment horizontal="center" vertical="center"/>
    </xf>
    <xf numFmtId="177" fontId="9" fillId="3" borderId="3" xfId="5" applyNumberFormat="1" applyFont="1" applyFill="1" applyBorder="1" applyAlignment="1" applyProtection="1">
      <alignment horizontal="center" vertical="center" wrapText="1"/>
    </xf>
    <xf numFmtId="177" fontId="9" fillId="3" borderId="5" xfId="5" applyNumberFormat="1" applyFont="1" applyFill="1" applyBorder="1" applyAlignment="1" applyProtection="1">
      <alignment horizontal="center" vertical="center" wrapText="1"/>
    </xf>
    <xf numFmtId="9" fontId="10" fillId="4" borderId="1" xfId="1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 applyProtection="1">
      <alignment horizontal="center" vertical="center"/>
    </xf>
    <xf numFmtId="176" fontId="9" fillId="3" borderId="1" xfId="0" applyNumberFormat="1" applyFont="1" applyFill="1" applyBorder="1" applyAlignment="1" applyProtection="1">
      <alignment horizontal="center" vertical="center"/>
    </xf>
    <xf numFmtId="0" fontId="9" fillId="3" borderId="1" xfId="0" applyNumberFormat="1" applyFont="1" applyFill="1" applyBorder="1" applyAlignment="1" applyProtection="1">
      <alignment horizontal="center" vertical="center"/>
    </xf>
    <xf numFmtId="177" fontId="9" fillId="3" borderId="3" xfId="5" applyNumberFormat="1" applyFont="1" applyFill="1" applyBorder="1" applyAlignment="1" applyProtection="1">
      <alignment horizontal="center" vertical="center" wrapText="1"/>
    </xf>
    <xf numFmtId="177" fontId="9" fillId="3" borderId="4" xfId="5" applyNumberFormat="1" applyFont="1" applyFill="1" applyBorder="1" applyAlignment="1" applyProtection="1">
      <alignment horizontal="center" vertical="center" wrapText="1"/>
    </xf>
    <xf numFmtId="177" fontId="9" fillId="3" borderId="2" xfId="5" applyNumberFormat="1" applyFont="1" applyFill="1" applyBorder="1" applyAlignment="1" applyProtection="1">
      <alignment horizontal="center" vertical="center" wrapText="1"/>
    </xf>
    <xf numFmtId="177" fontId="9" fillId="3" borderId="1" xfId="5" applyNumberFormat="1" applyFont="1" applyFill="1" applyBorder="1" applyAlignment="1" applyProtection="1">
      <alignment horizontal="center" vertical="center" wrapText="1"/>
    </xf>
    <xf numFmtId="176" fontId="18" fillId="3" borderId="1" xfId="0" applyNumberFormat="1" applyFont="1" applyFill="1" applyBorder="1" applyAlignment="1" applyProtection="1">
      <alignment horizontal="center" vertical="center"/>
    </xf>
    <xf numFmtId="177" fontId="18" fillId="3" borderId="1" xfId="5" applyNumberFormat="1" applyFont="1" applyFill="1" applyBorder="1" applyAlignment="1" applyProtection="1">
      <alignment horizontal="center" vertical="center" wrapText="1"/>
    </xf>
    <xf numFmtId="177" fontId="11" fillId="3" borderId="1" xfId="5" applyNumberFormat="1" applyFont="1" applyFill="1" applyBorder="1" applyAlignment="1" applyProtection="1">
      <alignment horizontal="center" vertical="center" wrapText="1"/>
    </xf>
    <xf numFmtId="41" fontId="11" fillId="3" borderId="1" xfId="1" applyFont="1" applyFill="1" applyBorder="1" applyAlignment="1" applyProtection="1">
      <alignment horizontal="center" vertical="center" wrapText="1"/>
    </xf>
    <xf numFmtId="176" fontId="11" fillId="3" borderId="1" xfId="0" applyNumberFormat="1" applyFont="1" applyFill="1" applyBorder="1" applyAlignment="1" applyProtection="1">
      <alignment horizontal="center" vertical="center"/>
    </xf>
    <xf numFmtId="177" fontId="10" fillId="3" borderId="1" xfId="5" applyNumberFormat="1" applyFont="1" applyFill="1" applyBorder="1" applyAlignment="1" applyProtection="1">
      <alignment horizontal="center" vertical="center" wrapText="1"/>
    </xf>
    <xf numFmtId="176" fontId="10" fillId="3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</cellXfs>
  <cellStyles count="13">
    <cellStyle name="백분율" xfId="11" builtinId="5"/>
    <cellStyle name="백분율 2" xfId="6"/>
    <cellStyle name="쉼표 [0]" xfId="1" builtinId="6"/>
    <cellStyle name="쉼표 [0] 2" xfId="2"/>
    <cellStyle name="쉼표 [0] 3" xfId="7"/>
    <cellStyle name="쉼표 [0] 4" xfId="8"/>
    <cellStyle name="쉼표 [0] 5" xfId="12"/>
    <cellStyle name="표준" xfId="0" builtinId="0"/>
    <cellStyle name="표준 2" xfId="3"/>
    <cellStyle name="표준 2 2" xfId="5"/>
    <cellStyle name="표준 2 3" xfId="9"/>
    <cellStyle name="표준 3" xfId="4"/>
    <cellStyle name="표준 4" xfId="10"/>
  </cellStyles>
  <dxfs count="0"/>
  <tableStyles count="0" defaultTableStyle="TableStyleMedium9" defaultPivotStyle="PivotStyleLight16"/>
  <colors>
    <mruColors>
      <color rgb="FFFFFFCC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A3" sqref="A3:A5"/>
    </sheetView>
  </sheetViews>
  <sheetFormatPr defaultColWidth="8.88671875" defaultRowHeight="13.5"/>
  <cols>
    <col min="1" max="1" width="10.21875" style="2" customWidth="1"/>
    <col min="2" max="2" width="10.5546875" style="1" customWidth="1"/>
    <col min="3" max="3" width="10.44140625" style="1" customWidth="1"/>
    <col min="4" max="4" width="12.44140625" style="1" customWidth="1"/>
    <col min="5" max="5" width="13" style="1" customWidth="1"/>
    <col min="6" max="6" width="10.33203125" style="1" customWidth="1"/>
    <col min="7" max="7" width="9.77734375" style="1" customWidth="1"/>
    <col min="8" max="8" width="10.44140625" style="1" customWidth="1"/>
    <col min="9" max="9" width="8.109375" style="1" customWidth="1"/>
    <col min="10" max="10" width="9.44140625" style="1" customWidth="1"/>
    <col min="11" max="11" width="9.88671875" style="1" customWidth="1"/>
    <col min="12" max="12" width="9" style="1" customWidth="1"/>
    <col min="13" max="13" width="10.44140625" style="1" customWidth="1"/>
    <col min="14" max="16384" width="8.88671875" style="1"/>
  </cols>
  <sheetData>
    <row r="1" spans="1:13" ht="30.75" customHeight="1">
      <c r="A1" s="79" t="s">
        <v>145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 ht="31.5" customHeight="1">
      <c r="M2" s="22" t="s">
        <v>0</v>
      </c>
    </row>
    <row r="3" spans="1:13" s="3" customFormat="1" ht="17.25" customHeight="1">
      <c r="A3" s="80" t="s">
        <v>35</v>
      </c>
      <c r="B3" s="85" t="s">
        <v>140</v>
      </c>
      <c r="C3" s="85"/>
      <c r="D3" s="82" t="s">
        <v>67</v>
      </c>
      <c r="E3" s="83"/>
      <c r="F3" s="83"/>
      <c r="G3" s="83"/>
      <c r="H3" s="83"/>
      <c r="I3" s="83"/>
      <c r="J3" s="83"/>
      <c r="K3" s="83"/>
      <c r="L3" s="84"/>
      <c r="M3" s="81" t="s">
        <v>25</v>
      </c>
    </row>
    <row r="4" spans="1:13" s="3" customFormat="1" ht="30.75" customHeight="1">
      <c r="A4" s="80"/>
      <c r="B4" s="74" t="s">
        <v>144</v>
      </c>
      <c r="C4" s="74" t="s">
        <v>71</v>
      </c>
      <c r="D4" s="74" t="s">
        <v>142</v>
      </c>
      <c r="E4" s="74" t="s">
        <v>143</v>
      </c>
      <c r="F4" s="74" t="s">
        <v>70</v>
      </c>
      <c r="G4" s="82" t="s">
        <v>146</v>
      </c>
      <c r="H4" s="83"/>
      <c r="I4" s="84"/>
      <c r="J4" s="82" t="s">
        <v>37</v>
      </c>
      <c r="K4" s="83"/>
      <c r="L4" s="84"/>
      <c r="M4" s="81"/>
    </row>
    <row r="5" spans="1:13" s="3" customFormat="1" ht="21" customHeight="1">
      <c r="A5" s="80"/>
      <c r="B5" s="85" t="s">
        <v>141</v>
      </c>
      <c r="C5" s="85"/>
      <c r="D5" s="76" t="s">
        <v>68</v>
      </c>
      <c r="E5" s="76" t="s">
        <v>68</v>
      </c>
      <c r="F5" s="76" t="s">
        <v>68</v>
      </c>
      <c r="G5" s="60" t="s">
        <v>68</v>
      </c>
      <c r="H5" s="60" t="s">
        <v>69</v>
      </c>
      <c r="I5" s="60" t="s">
        <v>38</v>
      </c>
      <c r="J5" s="74" t="s">
        <v>68</v>
      </c>
      <c r="K5" s="74" t="s">
        <v>69</v>
      </c>
      <c r="L5" s="77" t="s">
        <v>38</v>
      </c>
      <c r="M5" s="81"/>
    </row>
    <row r="6" spans="1:13" ht="18.75" customHeight="1">
      <c r="A6" s="61" t="s">
        <v>3</v>
      </c>
      <c r="B6" s="62">
        <f>VLOOKUP(A6,'영업지원비 배정내역'!$A$6:$G$27,5,FALSE)</f>
        <v>16600</v>
      </c>
      <c r="C6" s="62">
        <f>VLOOKUP(A6,'영업지원비 배정내역'!$A$6:$G$27,6,FALSE)</f>
        <v>11100</v>
      </c>
      <c r="D6" s="62">
        <f>VLOOKUP(A6,사업운영비!$A$6:$R$27,6,FALSE)</f>
        <v>2150</v>
      </c>
      <c r="E6" s="62">
        <f>VLOOKUP(A6,사업운영비!$A$6:$R$27,7,FALSE)</f>
        <v>2400</v>
      </c>
      <c r="F6" s="62">
        <f>VLOOKUP(A6,사업운영비!$A$6:$R$27,8,FALSE)</f>
        <v>2700</v>
      </c>
      <c r="G6" s="62">
        <f>VLOOKUP(A6,사업운영비!$A$6:$R$27,9,FALSE)</f>
        <v>600</v>
      </c>
      <c r="H6" s="62">
        <f>VLOOKUP(A6,사업운영비!$A$6:$R$27,10,FALSE)</f>
        <v>150</v>
      </c>
      <c r="I6" s="62">
        <f>SUM(G6:H6)</f>
        <v>750</v>
      </c>
      <c r="J6" s="62">
        <f>VLOOKUP(A6,사업운영비!$A$6:$R$27,16,FALSE)</f>
        <v>1578</v>
      </c>
      <c r="K6" s="62">
        <f>VLOOKUP(A6,사업운영비!$A$6:$R$27,17,FALSE)</f>
        <v>692</v>
      </c>
      <c r="L6" s="62">
        <f>SUM(J6:K6)</f>
        <v>2270</v>
      </c>
      <c r="M6" s="75">
        <f>SUM(B6:F6,I6,L6)</f>
        <v>37970</v>
      </c>
    </row>
    <row r="7" spans="1:13" ht="18.75" customHeight="1">
      <c r="A7" s="61" t="s">
        <v>135</v>
      </c>
      <c r="B7" s="62">
        <f>VLOOKUP(A7,'영업지원비 배정내역'!$A$6:$G$27,5,FALSE)</f>
        <v>17700</v>
      </c>
      <c r="C7" s="62">
        <f>VLOOKUP(A7,'영업지원비 배정내역'!$A$6:$G$27,6,FALSE)</f>
        <v>11800</v>
      </c>
      <c r="D7" s="62">
        <f>VLOOKUP(A7,사업운영비!$A$6:$R$27,6,FALSE)</f>
        <v>2500</v>
      </c>
      <c r="E7" s="62">
        <f>VLOOKUP(A7,사업운영비!$A$6:$R$27,7,FALSE)</f>
        <v>1100</v>
      </c>
      <c r="F7" s="62">
        <f>VLOOKUP(A7,사업운영비!$A$6:$R$27,8,FALSE)</f>
        <v>2700</v>
      </c>
      <c r="G7" s="62">
        <f>VLOOKUP(A7,사업운영비!$A$6:$R$27,9,FALSE)</f>
        <v>615</v>
      </c>
      <c r="H7" s="62">
        <f>VLOOKUP(A7,사업운영비!$A$6:$R$27,10,FALSE)</f>
        <v>135</v>
      </c>
      <c r="I7" s="62">
        <f t="shared" ref="I7:I27" si="0">SUM(G7:H7)</f>
        <v>750</v>
      </c>
      <c r="J7" s="62">
        <f>VLOOKUP(A7,사업운영비!$A$6:$R$27,16,FALSE)</f>
        <v>1668</v>
      </c>
      <c r="K7" s="62">
        <f>VLOOKUP(A7,사업운영비!$A$6:$R$27,17,FALSE)</f>
        <v>732</v>
      </c>
      <c r="L7" s="62">
        <f t="shared" ref="L7:L27" si="1">SUM(J7:K7)</f>
        <v>2400</v>
      </c>
      <c r="M7" s="75">
        <f t="shared" ref="M7:M27" si="2">SUM(B7:F7,I7,L7)</f>
        <v>38950</v>
      </c>
    </row>
    <row r="8" spans="1:13" ht="18.75" customHeight="1">
      <c r="A8" s="61" t="s">
        <v>136</v>
      </c>
      <c r="B8" s="62">
        <f>VLOOKUP(A8,'영업지원비 배정내역'!$A$6:$G$27,5,FALSE)</f>
        <v>11100</v>
      </c>
      <c r="C8" s="62">
        <f>VLOOKUP(A8,'영업지원비 배정내역'!$A$6:$G$27,6,FALSE)</f>
        <v>7400</v>
      </c>
      <c r="D8" s="62">
        <f>VLOOKUP(A8,사업운영비!$A$6:$R$27,6,FALSE)</f>
        <v>1800</v>
      </c>
      <c r="E8" s="62">
        <f>VLOOKUP(A8,사업운영비!$A$6:$R$27,7,FALSE)</f>
        <v>1900</v>
      </c>
      <c r="F8" s="62">
        <f>VLOOKUP(A8,사업운영비!$A$6:$R$27,8,FALSE)</f>
        <v>2700</v>
      </c>
      <c r="G8" s="62">
        <f>VLOOKUP(A8,사업운영비!$A$6:$R$27,9,FALSE)</f>
        <v>615</v>
      </c>
      <c r="H8" s="62">
        <f>VLOOKUP(A8,사업운영비!$A$6:$R$27,10,FALSE)</f>
        <v>135</v>
      </c>
      <c r="I8" s="62">
        <f t="shared" si="0"/>
        <v>750</v>
      </c>
      <c r="J8" s="62">
        <f>VLOOKUP(A8,사업운영비!$A$6:$R$27,16,FALSE)</f>
        <v>1418</v>
      </c>
      <c r="K8" s="62">
        <f>VLOOKUP(A8,사업운영비!$A$6:$R$27,17,FALSE)</f>
        <v>622</v>
      </c>
      <c r="L8" s="62">
        <f t="shared" si="1"/>
        <v>2040</v>
      </c>
      <c r="M8" s="75">
        <f t="shared" si="2"/>
        <v>27690</v>
      </c>
    </row>
    <row r="9" spans="1:13" ht="18.75" customHeight="1">
      <c r="A9" s="61" t="s">
        <v>137</v>
      </c>
      <c r="B9" s="62">
        <f>VLOOKUP(A9,'영업지원비 배정내역'!$A$6:$G$27,5,FALSE)</f>
        <v>13400</v>
      </c>
      <c r="C9" s="62">
        <f>VLOOKUP(A9,'영업지원비 배정내역'!$A$6:$G$27,6,FALSE)</f>
        <v>8900</v>
      </c>
      <c r="D9" s="62">
        <f>VLOOKUP(A9,사업운영비!$A$6:$R$27,6,FALSE)</f>
        <v>1950</v>
      </c>
      <c r="E9" s="62">
        <f>VLOOKUP(A9,사업운영비!$A$6:$R$27,7,FALSE)</f>
        <v>1400</v>
      </c>
      <c r="F9" s="62">
        <f>VLOOKUP(A9,사업운영비!$A$6:$R$27,8,FALSE)</f>
        <v>2700</v>
      </c>
      <c r="G9" s="62">
        <f>VLOOKUP(A9,사업운영비!$A$6:$R$27,9,FALSE)</f>
        <v>615</v>
      </c>
      <c r="H9" s="62">
        <f>VLOOKUP(A9,사업운영비!$A$6:$R$27,10,FALSE)</f>
        <v>135</v>
      </c>
      <c r="I9" s="62">
        <f t="shared" si="0"/>
        <v>750</v>
      </c>
      <c r="J9" s="62">
        <f>VLOOKUP(A9,사업운영비!$A$6:$R$27,16,FALSE)</f>
        <v>1466</v>
      </c>
      <c r="K9" s="62">
        <f>VLOOKUP(A9,사업운영비!$A$6:$R$27,17,FALSE)</f>
        <v>644</v>
      </c>
      <c r="L9" s="62">
        <f t="shared" si="1"/>
        <v>2110</v>
      </c>
      <c r="M9" s="75">
        <f t="shared" si="2"/>
        <v>31210</v>
      </c>
    </row>
    <row r="10" spans="1:13" ht="18.75" customHeight="1">
      <c r="A10" s="61" t="s">
        <v>4</v>
      </c>
      <c r="B10" s="62">
        <f>VLOOKUP(A10,'영업지원비 배정내역'!$A$6:$G$27,5,FALSE)</f>
        <v>18600</v>
      </c>
      <c r="C10" s="62">
        <f>VLOOKUP(A10,'영업지원비 배정내역'!$A$6:$G$27,6,FALSE)</f>
        <v>12400</v>
      </c>
      <c r="D10" s="62">
        <f>VLOOKUP(A10,사업운영비!$A$6:$R$27,6,FALSE)</f>
        <v>2400</v>
      </c>
      <c r="E10" s="62">
        <f>VLOOKUP(A10,사업운영비!$A$6:$R$27,7,FALSE)</f>
        <v>2300</v>
      </c>
      <c r="F10" s="62">
        <f>VLOOKUP(A10,사업운영비!$A$6:$R$27,8,FALSE)</f>
        <v>2700</v>
      </c>
      <c r="G10" s="62">
        <f>VLOOKUP(A10,사업운영비!$A$6:$R$27,9,FALSE)</f>
        <v>615</v>
      </c>
      <c r="H10" s="62">
        <f>VLOOKUP(A10,사업운영비!$A$6:$R$27,10,FALSE)</f>
        <v>135</v>
      </c>
      <c r="I10" s="62">
        <f t="shared" si="0"/>
        <v>750</v>
      </c>
      <c r="J10" s="62">
        <f>VLOOKUP(A10,사업운영비!$A$6:$R$27,16,FALSE)</f>
        <v>1612</v>
      </c>
      <c r="K10" s="62">
        <f>VLOOKUP(A10,사업운영비!$A$6:$R$27,17,FALSE)</f>
        <v>708</v>
      </c>
      <c r="L10" s="62">
        <f t="shared" si="1"/>
        <v>2320</v>
      </c>
      <c r="M10" s="75">
        <f t="shared" si="2"/>
        <v>41470</v>
      </c>
    </row>
    <row r="11" spans="1:13" ht="18.75" customHeight="1">
      <c r="A11" s="61" t="s">
        <v>20</v>
      </c>
      <c r="B11" s="62">
        <f>VLOOKUP(A11,'영업지원비 배정내역'!$A$6:$G$27,5,FALSE)</f>
        <v>15900</v>
      </c>
      <c r="C11" s="62">
        <f>VLOOKUP(A11,'영업지원비 배정내역'!$A$6:$G$27,6,FALSE)</f>
        <v>10600</v>
      </c>
      <c r="D11" s="62">
        <f>VLOOKUP(A11,사업운영비!$A$6:$R$27,6,FALSE)</f>
        <v>2400</v>
      </c>
      <c r="E11" s="62">
        <f>VLOOKUP(A11,사업운영비!$A$6:$R$27,7,FALSE)</f>
        <v>2000</v>
      </c>
      <c r="F11" s="62">
        <f>VLOOKUP(A11,사업운영비!$A$6:$R$27,8,FALSE)</f>
        <v>2700</v>
      </c>
      <c r="G11" s="62">
        <f>VLOOKUP(A11,사업운영비!$A$6:$R$27,9,FALSE)</f>
        <v>615</v>
      </c>
      <c r="H11" s="62">
        <f>VLOOKUP(A11,사업운영비!$A$6:$R$27,10,FALSE)</f>
        <v>135</v>
      </c>
      <c r="I11" s="62">
        <f t="shared" si="0"/>
        <v>750</v>
      </c>
      <c r="J11" s="62">
        <f>VLOOKUP(A11,사업운영비!$A$6:$R$27,16,FALSE)</f>
        <v>1612</v>
      </c>
      <c r="K11" s="62">
        <f>VLOOKUP(A11,사업운영비!$A$6:$R$27,17,FALSE)</f>
        <v>708</v>
      </c>
      <c r="L11" s="62">
        <f t="shared" si="1"/>
        <v>2320</v>
      </c>
      <c r="M11" s="75">
        <f t="shared" si="2"/>
        <v>36670</v>
      </c>
    </row>
    <row r="12" spans="1:13" ht="18.75" customHeight="1">
      <c r="A12" s="61" t="s">
        <v>5</v>
      </c>
      <c r="B12" s="62">
        <f>VLOOKUP(A12,'영업지원비 배정내역'!$A$6:$G$27,5,FALSE)</f>
        <v>13200</v>
      </c>
      <c r="C12" s="62">
        <f>VLOOKUP(A12,'영업지원비 배정내역'!$A$6:$G$27,6,FALSE)</f>
        <v>8800</v>
      </c>
      <c r="D12" s="62">
        <f>VLOOKUP(A12,사업운영비!$A$6:$R$27,6,FALSE)</f>
        <v>1800</v>
      </c>
      <c r="E12" s="62">
        <f>VLOOKUP(A12,사업운영비!$A$6:$R$27,7,FALSE)</f>
        <v>1300</v>
      </c>
      <c r="F12" s="62">
        <f>VLOOKUP(A12,사업운영비!$A$6:$R$27,8,FALSE)</f>
        <v>2700</v>
      </c>
      <c r="G12" s="62">
        <f>VLOOKUP(A12,사업운영비!$A$6:$R$27,9,FALSE)</f>
        <v>615</v>
      </c>
      <c r="H12" s="62">
        <f>VLOOKUP(A12,사업운영비!$A$6:$R$27,10,FALSE)</f>
        <v>135</v>
      </c>
      <c r="I12" s="62">
        <f t="shared" si="0"/>
        <v>750</v>
      </c>
      <c r="J12" s="62">
        <f>VLOOKUP(A12,사업운영비!$A$6:$R$27,16,FALSE)</f>
        <v>1418</v>
      </c>
      <c r="K12" s="62">
        <f>VLOOKUP(A12,사업운영비!$A$6:$R$27,17,FALSE)</f>
        <v>622</v>
      </c>
      <c r="L12" s="62">
        <f t="shared" si="1"/>
        <v>2040</v>
      </c>
      <c r="M12" s="75">
        <f t="shared" si="2"/>
        <v>30590</v>
      </c>
    </row>
    <row r="13" spans="1:13" ht="18.75" customHeight="1">
      <c r="A13" s="61" t="s">
        <v>6</v>
      </c>
      <c r="B13" s="62">
        <f>VLOOKUP(A13,'영업지원비 배정내역'!$A$6:$G$27,5,FALSE)</f>
        <v>9600</v>
      </c>
      <c r="C13" s="62">
        <f>VLOOKUP(A13,'영업지원비 배정내역'!$A$6:$G$27,6,FALSE)</f>
        <v>6400</v>
      </c>
      <c r="D13" s="62">
        <f>VLOOKUP(A13,사업운영비!$A$6:$R$27,6,FALSE)</f>
        <v>1400</v>
      </c>
      <c r="E13" s="62">
        <f>VLOOKUP(A13,사업운영비!$A$6:$R$27,7,FALSE)</f>
        <v>400</v>
      </c>
      <c r="F13" s="62">
        <f>VLOOKUP(A13,사업운영비!$A$6:$R$27,8,FALSE)</f>
        <v>2700</v>
      </c>
      <c r="G13" s="62">
        <f>VLOOKUP(A13,사업운영비!$A$6:$R$27,9,FALSE)</f>
        <v>615</v>
      </c>
      <c r="H13" s="62">
        <f>VLOOKUP(A13,사업운영비!$A$6:$R$27,10,FALSE)</f>
        <v>135</v>
      </c>
      <c r="I13" s="62">
        <f t="shared" si="0"/>
        <v>750</v>
      </c>
      <c r="J13" s="62">
        <f>VLOOKUP(A13,사업운영비!$A$6:$R$27,16,FALSE)</f>
        <v>1265</v>
      </c>
      <c r="K13" s="62">
        <f>VLOOKUP(A13,사업운영비!$A$6:$R$27,17,FALSE)</f>
        <v>555</v>
      </c>
      <c r="L13" s="62">
        <f t="shared" si="1"/>
        <v>1820</v>
      </c>
      <c r="M13" s="75">
        <f t="shared" si="2"/>
        <v>23070</v>
      </c>
    </row>
    <row r="14" spans="1:13" ht="18.75" customHeight="1">
      <c r="A14" s="61" t="s">
        <v>7</v>
      </c>
      <c r="B14" s="62">
        <f>VLOOKUP(A14,'영업지원비 배정내역'!$A$6:$G$27,5,FALSE)</f>
        <v>9200</v>
      </c>
      <c r="C14" s="62">
        <f>VLOOKUP(A14,'영업지원비 배정내역'!$A$6:$G$27,6,FALSE)</f>
        <v>6100</v>
      </c>
      <c r="D14" s="62">
        <f>VLOOKUP(A14,사업운영비!$A$6:$R$27,6,FALSE)</f>
        <v>1400</v>
      </c>
      <c r="E14" s="62">
        <f>VLOOKUP(A14,사업운영비!$A$6:$R$27,7,FALSE)</f>
        <v>1000</v>
      </c>
      <c r="F14" s="62">
        <f>VLOOKUP(A14,사업운영비!$A$6:$R$27,8,FALSE)</f>
        <v>2700</v>
      </c>
      <c r="G14" s="62">
        <f>VLOOKUP(A14,사업운영비!$A$6:$R$27,9,FALSE)</f>
        <v>615</v>
      </c>
      <c r="H14" s="62">
        <f>VLOOKUP(A14,사업운영비!$A$6:$R$27,10,FALSE)</f>
        <v>135</v>
      </c>
      <c r="I14" s="62">
        <f t="shared" si="0"/>
        <v>750</v>
      </c>
      <c r="J14" s="62">
        <f>VLOOKUP(A14,사업운영비!$A$6:$R$27,16,FALSE)</f>
        <v>1265</v>
      </c>
      <c r="K14" s="62">
        <f>VLOOKUP(A14,사업운영비!$A$6:$R$27,17,FALSE)</f>
        <v>555</v>
      </c>
      <c r="L14" s="62">
        <f t="shared" si="1"/>
        <v>1820</v>
      </c>
      <c r="M14" s="75">
        <f t="shared" si="2"/>
        <v>22970</v>
      </c>
    </row>
    <row r="15" spans="1:13" ht="18.75" customHeight="1">
      <c r="A15" s="61" t="s">
        <v>138</v>
      </c>
      <c r="B15" s="62">
        <f>VLOOKUP(A15,'영업지원비 배정내역'!$A$6:$G$27,5,FALSE)</f>
        <v>16900</v>
      </c>
      <c r="C15" s="62">
        <f>VLOOKUP(A15,'영업지원비 배정내역'!$A$6:$G$27,6,FALSE)</f>
        <v>11300</v>
      </c>
      <c r="D15" s="62">
        <f>VLOOKUP(A15,사업운영비!$A$6:$R$27,6,FALSE)</f>
        <v>2350</v>
      </c>
      <c r="E15" s="62">
        <f>VLOOKUP(A15,사업운영비!$A$6:$R$27,7,FALSE)</f>
        <v>1100</v>
      </c>
      <c r="F15" s="62">
        <f>VLOOKUP(A15,사업운영비!$A$6:$R$27,8,FALSE)</f>
        <v>2700</v>
      </c>
      <c r="G15" s="62">
        <f>VLOOKUP(A15,사업운영비!$A$6:$R$27,9,FALSE)</f>
        <v>615</v>
      </c>
      <c r="H15" s="62">
        <f>VLOOKUP(A15,사업운영비!$A$6:$R$27,10,FALSE)</f>
        <v>135</v>
      </c>
      <c r="I15" s="62">
        <f t="shared" si="0"/>
        <v>750</v>
      </c>
      <c r="J15" s="62">
        <f>VLOOKUP(A15,사업운영비!$A$6:$R$27,16,FALSE)</f>
        <v>1619</v>
      </c>
      <c r="K15" s="62">
        <f>VLOOKUP(A15,사업운영비!$A$6:$R$27,17,FALSE)</f>
        <v>711</v>
      </c>
      <c r="L15" s="62">
        <f t="shared" si="1"/>
        <v>2330</v>
      </c>
      <c r="M15" s="75">
        <f t="shared" si="2"/>
        <v>37430</v>
      </c>
    </row>
    <row r="16" spans="1:13" ht="18.75" customHeight="1">
      <c r="A16" s="61" t="s">
        <v>8</v>
      </c>
      <c r="B16" s="62">
        <f>VLOOKUP(A16,'영업지원비 배정내역'!$A$6:$G$27,5,FALSE)</f>
        <v>23000</v>
      </c>
      <c r="C16" s="62">
        <f>VLOOKUP(A16,'영업지원비 배정내역'!$A$6:$G$27,6,FALSE)</f>
        <v>15300</v>
      </c>
      <c r="D16" s="62">
        <f>VLOOKUP(A16,사업운영비!$A$6:$R$27,6,FALSE)</f>
        <v>3100</v>
      </c>
      <c r="E16" s="62">
        <f>VLOOKUP(A16,사업운영비!$A$6:$R$27,7,FALSE)</f>
        <v>2600</v>
      </c>
      <c r="F16" s="62">
        <f>VLOOKUP(A16,사업운영비!$A$6:$R$27,8,FALSE)</f>
        <v>2700</v>
      </c>
      <c r="G16" s="62">
        <f>VLOOKUP(A16,사업운영비!$A$6:$R$27,9,FALSE)</f>
        <v>615</v>
      </c>
      <c r="H16" s="62">
        <f>VLOOKUP(A16,사업운영비!$A$6:$R$27,10,FALSE)</f>
        <v>135</v>
      </c>
      <c r="I16" s="62">
        <f t="shared" si="0"/>
        <v>750</v>
      </c>
      <c r="J16" s="62">
        <f>VLOOKUP(A16,사업운영비!$A$6:$R$27,16,FALSE)</f>
        <v>1932</v>
      </c>
      <c r="K16" s="62">
        <f>VLOOKUP(A16,사업운영비!$A$6:$R$27,17,FALSE)</f>
        <v>848</v>
      </c>
      <c r="L16" s="62">
        <f t="shared" si="1"/>
        <v>2780</v>
      </c>
      <c r="M16" s="75">
        <f t="shared" si="2"/>
        <v>50230</v>
      </c>
    </row>
    <row r="17" spans="1:13" ht="18.75" customHeight="1">
      <c r="A17" s="61" t="s">
        <v>9</v>
      </c>
      <c r="B17" s="62">
        <f>VLOOKUP(A17,'영업지원비 배정내역'!$A$6:$G$27,5,FALSE)</f>
        <v>14000</v>
      </c>
      <c r="C17" s="62">
        <f>VLOOKUP(A17,'영업지원비 배정내역'!$A$6:$G$27,6,FALSE)</f>
        <v>9400</v>
      </c>
      <c r="D17" s="62">
        <f>VLOOKUP(A17,사업운영비!$A$6:$R$27,6,FALSE)</f>
        <v>2250</v>
      </c>
      <c r="E17" s="62">
        <f>VLOOKUP(A17,사업운영비!$A$6:$R$27,7,FALSE)</f>
        <v>1300</v>
      </c>
      <c r="F17" s="62">
        <f>VLOOKUP(A17,사업운영비!$A$6:$R$27,8,FALSE)</f>
        <v>2700</v>
      </c>
      <c r="G17" s="62">
        <f>VLOOKUP(A17,사업운영비!$A$6:$R$27,9,FALSE)</f>
        <v>615</v>
      </c>
      <c r="H17" s="62">
        <f>VLOOKUP(A17,사업운영비!$A$6:$R$27,10,FALSE)</f>
        <v>135</v>
      </c>
      <c r="I17" s="62">
        <f t="shared" si="0"/>
        <v>750</v>
      </c>
      <c r="J17" s="62">
        <f>VLOOKUP(A17,사업운영비!$A$6:$R$27,16,FALSE)</f>
        <v>1564</v>
      </c>
      <c r="K17" s="62">
        <f>VLOOKUP(A17,사업운영비!$A$6:$R$27,17,FALSE)</f>
        <v>686</v>
      </c>
      <c r="L17" s="62">
        <f t="shared" si="1"/>
        <v>2250</v>
      </c>
      <c r="M17" s="75">
        <f t="shared" si="2"/>
        <v>32650</v>
      </c>
    </row>
    <row r="18" spans="1:13" ht="18.75" customHeight="1">
      <c r="A18" s="61" t="s">
        <v>10</v>
      </c>
      <c r="B18" s="62">
        <f>VLOOKUP(A18,'영업지원비 배정내역'!$A$6:$G$27,5,FALSE)</f>
        <v>11300</v>
      </c>
      <c r="C18" s="62">
        <f>VLOOKUP(A18,'영업지원비 배정내역'!$A$6:$G$27,6,FALSE)</f>
        <v>7500</v>
      </c>
      <c r="D18" s="62">
        <f>VLOOKUP(A18,사업운영비!$A$6:$R$27,6,FALSE)</f>
        <v>1700</v>
      </c>
      <c r="E18" s="62">
        <f>VLOOKUP(A18,사업운영비!$A$6:$R$27,7,FALSE)</f>
        <v>400</v>
      </c>
      <c r="F18" s="62">
        <f>VLOOKUP(A18,사업운영비!$A$6:$R$27,8,FALSE)</f>
        <v>2700</v>
      </c>
      <c r="G18" s="62">
        <f>VLOOKUP(A18,사업운영비!$A$6:$R$27,9,FALSE)</f>
        <v>615</v>
      </c>
      <c r="H18" s="62">
        <f>VLOOKUP(A18,사업운영비!$A$6:$R$27,10,FALSE)</f>
        <v>135</v>
      </c>
      <c r="I18" s="62">
        <f t="shared" si="0"/>
        <v>750</v>
      </c>
      <c r="J18" s="62">
        <f>VLOOKUP(A18,사업운영비!$A$6:$R$27,16,FALSE)</f>
        <v>1362</v>
      </c>
      <c r="K18" s="62">
        <f>VLOOKUP(A18,사업운영비!$A$6:$R$27,17,FALSE)</f>
        <v>598</v>
      </c>
      <c r="L18" s="62">
        <f t="shared" si="1"/>
        <v>1960</v>
      </c>
      <c r="M18" s="75">
        <f t="shared" si="2"/>
        <v>26310</v>
      </c>
    </row>
    <row r="19" spans="1:13" ht="18.75" customHeight="1">
      <c r="A19" s="61" t="s">
        <v>11</v>
      </c>
      <c r="B19" s="62">
        <f>VLOOKUP(A19,'영업지원비 배정내역'!$A$6:$G$27,5,FALSE)</f>
        <v>10600</v>
      </c>
      <c r="C19" s="62">
        <f>VLOOKUP(A19,'영업지원비 배정내역'!$A$6:$G$27,6,FALSE)</f>
        <v>7100</v>
      </c>
      <c r="D19" s="62">
        <f>VLOOKUP(A19,사업운영비!$A$6:$R$27,6,FALSE)</f>
        <v>1550</v>
      </c>
      <c r="E19" s="62">
        <f>VLOOKUP(A19,사업운영비!$A$6:$R$27,7,FALSE)</f>
        <v>1000</v>
      </c>
      <c r="F19" s="62">
        <f>VLOOKUP(A19,사업운영비!$A$6:$R$27,8,FALSE)</f>
        <v>2700</v>
      </c>
      <c r="G19" s="62">
        <f>VLOOKUP(A19,사업운영비!$A$6:$R$27,9,FALSE)</f>
        <v>615</v>
      </c>
      <c r="H19" s="62">
        <f>VLOOKUP(A19,사업운영비!$A$6:$R$27,10,FALSE)</f>
        <v>135</v>
      </c>
      <c r="I19" s="62">
        <f t="shared" si="0"/>
        <v>750</v>
      </c>
      <c r="J19" s="62">
        <f>VLOOKUP(A19,사업운영비!$A$6:$R$27,16,FALSE)</f>
        <v>1314</v>
      </c>
      <c r="K19" s="62">
        <f>VLOOKUP(A19,사업운영비!$A$6:$R$27,17,FALSE)</f>
        <v>576</v>
      </c>
      <c r="L19" s="62">
        <f t="shared" si="1"/>
        <v>1890</v>
      </c>
      <c r="M19" s="75">
        <f t="shared" si="2"/>
        <v>25590</v>
      </c>
    </row>
    <row r="20" spans="1:13" ht="18.75" customHeight="1">
      <c r="A20" s="61" t="s">
        <v>12</v>
      </c>
      <c r="B20" s="62">
        <f>VLOOKUP(A20,'영업지원비 배정내역'!$A$6:$G$27,5,FALSE)</f>
        <v>17600</v>
      </c>
      <c r="C20" s="62">
        <f>VLOOKUP(A20,'영업지원비 배정내역'!$A$6:$G$27,6,FALSE)</f>
        <v>11700</v>
      </c>
      <c r="D20" s="62">
        <f>VLOOKUP(A20,사업운영비!$A$6:$R$27,6,FALSE)</f>
        <v>2850</v>
      </c>
      <c r="E20" s="62">
        <f>VLOOKUP(A20,사업운영비!$A$6:$R$27,7,FALSE)</f>
        <v>1400</v>
      </c>
      <c r="F20" s="62">
        <f>VLOOKUP(A20,사업운영비!$A$6:$R$27,8,FALSE)</f>
        <v>2700</v>
      </c>
      <c r="G20" s="62">
        <f>VLOOKUP(A20,사업운영비!$A$6:$R$27,9,FALSE)</f>
        <v>615</v>
      </c>
      <c r="H20" s="62">
        <f>VLOOKUP(A20,사업운영비!$A$6:$R$27,10,FALSE)</f>
        <v>135</v>
      </c>
      <c r="I20" s="62">
        <f t="shared" si="0"/>
        <v>750</v>
      </c>
      <c r="J20" s="62">
        <f>VLOOKUP(A20,사업운영비!$A$6:$R$27,16,FALSE)</f>
        <v>1758</v>
      </c>
      <c r="K20" s="62">
        <f>VLOOKUP(A20,사업운영비!$A$6:$R$27,17,FALSE)</f>
        <v>772</v>
      </c>
      <c r="L20" s="62">
        <f t="shared" si="1"/>
        <v>2530</v>
      </c>
      <c r="M20" s="75">
        <f t="shared" si="2"/>
        <v>39530</v>
      </c>
    </row>
    <row r="21" spans="1:13" ht="18.75" customHeight="1">
      <c r="A21" s="61" t="s">
        <v>13</v>
      </c>
      <c r="B21" s="62">
        <f>VLOOKUP(A21,'영업지원비 배정내역'!$A$6:$G$27,5,FALSE)</f>
        <v>10300</v>
      </c>
      <c r="C21" s="62">
        <f>VLOOKUP(A21,'영업지원비 배정내역'!$A$6:$G$27,6,FALSE)</f>
        <v>6900</v>
      </c>
      <c r="D21" s="62">
        <f>VLOOKUP(A21,사업운영비!$A$6:$R$27,6,FALSE)</f>
        <v>1400</v>
      </c>
      <c r="E21" s="62">
        <f>VLOOKUP(A21,사업운영비!$A$6:$R$27,7,FALSE)</f>
        <v>1000</v>
      </c>
      <c r="F21" s="62">
        <f>VLOOKUP(A21,사업운영비!$A$6:$R$27,8,FALSE)</f>
        <v>2700</v>
      </c>
      <c r="G21" s="62">
        <f>VLOOKUP(A21,사업운영비!$A$6:$R$27,9,FALSE)</f>
        <v>615</v>
      </c>
      <c r="H21" s="62">
        <f>VLOOKUP(A21,사업운영비!$A$6:$R$27,10,FALSE)</f>
        <v>135</v>
      </c>
      <c r="I21" s="62">
        <f t="shared" si="0"/>
        <v>750</v>
      </c>
      <c r="J21" s="62">
        <f>VLOOKUP(A21,사업운영비!$A$6:$R$27,16,FALSE)</f>
        <v>1265</v>
      </c>
      <c r="K21" s="62">
        <f>VLOOKUP(A21,사업운영비!$A$6:$R$27,17,FALSE)</f>
        <v>555</v>
      </c>
      <c r="L21" s="62">
        <f t="shared" si="1"/>
        <v>1820</v>
      </c>
      <c r="M21" s="75">
        <f t="shared" si="2"/>
        <v>24870</v>
      </c>
    </row>
    <row r="22" spans="1:13" ht="18.75" customHeight="1">
      <c r="A22" s="61" t="s">
        <v>14</v>
      </c>
      <c r="B22" s="62">
        <f>VLOOKUP(A22,'영업지원비 배정내역'!$A$6:$G$27,5,FALSE)</f>
        <v>11000</v>
      </c>
      <c r="C22" s="62">
        <f>VLOOKUP(A22,'영업지원비 배정내역'!$A$6:$G$27,6,FALSE)</f>
        <v>7300</v>
      </c>
      <c r="D22" s="62">
        <f>VLOOKUP(A22,사업운영비!$A$6:$R$27,6,FALSE)</f>
        <v>1700</v>
      </c>
      <c r="E22" s="62">
        <f>VLOOKUP(A22,사업운영비!$A$6:$R$27,7,FALSE)</f>
        <v>400</v>
      </c>
      <c r="F22" s="62">
        <f>VLOOKUP(A22,사업운영비!$A$6:$R$27,8,FALSE)</f>
        <v>2700</v>
      </c>
      <c r="G22" s="62">
        <f>VLOOKUP(A22,사업운영비!$A$6:$R$27,9,FALSE)</f>
        <v>615</v>
      </c>
      <c r="H22" s="62">
        <f>VLOOKUP(A22,사업운영비!$A$6:$R$27,10,FALSE)</f>
        <v>135</v>
      </c>
      <c r="I22" s="62">
        <f t="shared" si="0"/>
        <v>750</v>
      </c>
      <c r="J22" s="62">
        <f>VLOOKUP(A22,사업운영비!$A$6:$R$27,16,FALSE)</f>
        <v>1362</v>
      </c>
      <c r="K22" s="62">
        <f>VLOOKUP(A22,사업운영비!$A$6:$R$27,17,FALSE)</f>
        <v>598</v>
      </c>
      <c r="L22" s="62">
        <f t="shared" si="1"/>
        <v>1960</v>
      </c>
      <c r="M22" s="75">
        <f t="shared" si="2"/>
        <v>25810</v>
      </c>
    </row>
    <row r="23" spans="1:13" ht="18.75" customHeight="1">
      <c r="A23" s="61" t="s">
        <v>15</v>
      </c>
      <c r="B23" s="62">
        <f>VLOOKUP(A23,'영업지원비 배정내역'!$A$6:$G$27,5,FALSE)</f>
        <v>8600</v>
      </c>
      <c r="C23" s="62">
        <f>VLOOKUP(A23,'영업지원비 배정내역'!$A$6:$G$27,6,FALSE)</f>
        <v>5700</v>
      </c>
      <c r="D23" s="62">
        <f>VLOOKUP(A23,사업운영비!$A$6:$R$27,6,FALSE)</f>
        <v>1100</v>
      </c>
      <c r="E23" s="62">
        <f>VLOOKUP(A23,사업운영비!$A$6:$R$27,7,FALSE)</f>
        <v>1000</v>
      </c>
      <c r="F23" s="62">
        <f>VLOOKUP(A23,사업운영비!$A$6:$R$27,8,FALSE)</f>
        <v>2700</v>
      </c>
      <c r="G23" s="62">
        <f>VLOOKUP(A23,사업운영비!$A$6:$R$27,9,FALSE)</f>
        <v>615</v>
      </c>
      <c r="H23" s="62">
        <f>VLOOKUP(A23,사업운영비!$A$6:$R$27,10,FALSE)</f>
        <v>135</v>
      </c>
      <c r="I23" s="62">
        <f t="shared" si="0"/>
        <v>750</v>
      </c>
      <c r="J23" s="62">
        <f>VLOOKUP(A23,사업운영비!$A$6:$R$27,16,FALSE)</f>
        <v>1168</v>
      </c>
      <c r="K23" s="62">
        <f>VLOOKUP(A23,사업운영비!$A$6:$R$27,17,FALSE)</f>
        <v>512</v>
      </c>
      <c r="L23" s="62">
        <f t="shared" si="1"/>
        <v>1680</v>
      </c>
      <c r="M23" s="75">
        <f t="shared" si="2"/>
        <v>21530</v>
      </c>
    </row>
    <row r="24" spans="1:13" ht="18.75" customHeight="1">
      <c r="A24" s="61" t="s">
        <v>16</v>
      </c>
      <c r="B24" s="62">
        <f>VLOOKUP(A24,'영업지원비 배정내역'!$A$6:$G$27,5,FALSE)</f>
        <v>13000</v>
      </c>
      <c r="C24" s="62">
        <f>VLOOKUP(A24,'영업지원비 배정내역'!$A$6:$G$27,6,FALSE)</f>
        <v>8700</v>
      </c>
      <c r="D24" s="62">
        <f>VLOOKUP(A24,사업운영비!$A$6:$R$27,6,FALSE)</f>
        <v>1900</v>
      </c>
      <c r="E24" s="62">
        <f>VLOOKUP(A24,사업운영비!$A$6:$R$27,7,FALSE)</f>
        <v>1600</v>
      </c>
      <c r="F24" s="62">
        <f>VLOOKUP(A24,사업운영비!$A$6:$R$27,8,FALSE)</f>
        <v>2700</v>
      </c>
      <c r="G24" s="62">
        <f>VLOOKUP(A24,사업운영비!$A$6:$R$27,9,FALSE)</f>
        <v>615</v>
      </c>
      <c r="H24" s="62">
        <f>VLOOKUP(A24,사업운영비!$A$6:$R$27,10,FALSE)</f>
        <v>135</v>
      </c>
      <c r="I24" s="62">
        <f t="shared" si="0"/>
        <v>750</v>
      </c>
      <c r="J24" s="62">
        <f>VLOOKUP(A24,사업운영비!$A$6:$R$27,16,FALSE)</f>
        <v>1473</v>
      </c>
      <c r="K24" s="62">
        <f>VLOOKUP(A24,사업운영비!$A$6:$R$27,17,FALSE)</f>
        <v>647</v>
      </c>
      <c r="L24" s="62">
        <f t="shared" si="1"/>
        <v>2120</v>
      </c>
      <c r="M24" s="75">
        <f t="shared" si="2"/>
        <v>30770</v>
      </c>
    </row>
    <row r="25" spans="1:13" ht="18.75" customHeight="1">
      <c r="A25" s="61" t="s">
        <v>17</v>
      </c>
      <c r="B25" s="62">
        <f>VLOOKUP(A25,'영업지원비 배정내역'!$A$6:$G$27,5,FALSE)</f>
        <v>14400</v>
      </c>
      <c r="C25" s="62">
        <f>VLOOKUP(A25,'영업지원비 배정내역'!$A$6:$G$27,6,FALSE)</f>
        <v>9600</v>
      </c>
      <c r="D25" s="62">
        <f>VLOOKUP(A25,사업운영비!$A$6:$R$27,6,FALSE)</f>
        <v>2250</v>
      </c>
      <c r="E25" s="62">
        <f>VLOOKUP(A25,사업운영비!$A$6:$R$27,7,FALSE)</f>
        <v>1400</v>
      </c>
      <c r="F25" s="62">
        <f>VLOOKUP(A25,사업운영비!$A$6:$R$27,8,FALSE)</f>
        <v>2700</v>
      </c>
      <c r="G25" s="62">
        <f>VLOOKUP(A25,사업운영비!$A$6:$R$27,9,FALSE)</f>
        <v>615</v>
      </c>
      <c r="H25" s="62">
        <f>VLOOKUP(A25,사업운영비!$A$6:$R$27,10,FALSE)</f>
        <v>135</v>
      </c>
      <c r="I25" s="62">
        <f t="shared" si="0"/>
        <v>750</v>
      </c>
      <c r="J25" s="62">
        <f>VLOOKUP(A25,사업운영비!$A$6:$R$27,16,FALSE)</f>
        <v>1564</v>
      </c>
      <c r="K25" s="62">
        <f>VLOOKUP(A25,사업운영비!$A$6:$R$27,17,FALSE)</f>
        <v>686</v>
      </c>
      <c r="L25" s="62">
        <f t="shared" si="1"/>
        <v>2250</v>
      </c>
      <c r="M25" s="75">
        <f t="shared" si="2"/>
        <v>33350</v>
      </c>
    </row>
    <row r="26" spans="1:13" ht="18.75" customHeight="1">
      <c r="A26" s="61" t="s">
        <v>18</v>
      </c>
      <c r="B26" s="62">
        <f>VLOOKUP(A26,'영업지원비 배정내역'!$A$6:$G$27,5,FALSE)</f>
        <v>14400</v>
      </c>
      <c r="C26" s="62">
        <f>VLOOKUP(A26,'영업지원비 배정내역'!$A$6:$G$27,6,FALSE)</f>
        <v>9600</v>
      </c>
      <c r="D26" s="62">
        <f>VLOOKUP(A26,사업운영비!$A$6:$R$27,6,FALSE)</f>
        <v>2150</v>
      </c>
      <c r="E26" s="62">
        <f>VLOOKUP(A26,사업운영비!$A$6:$R$27,7,FALSE)</f>
        <v>1000</v>
      </c>
      <c r="F26" s="62">
        <f>VLOOKUP(A26,사업운영비!$A$6:$R$27,8,FALSE)</f>
        <v>2700</v>
      </c>
      <c r="G26" s="62">
        <f>VLOOKUP(A26,사업운영비!$A$6:$R$27,9,FALSE)</f>
        <v>615</v>
      </c>
      <c r="H26" s="62">
        <f>VLOOKUP(A26,사업운영비!$A$6:$R$27,10,FALSE)</f>
        <v>135</v>
      </c>
      <c r="I26" s="62">
        <f t="shared" si="0"/>
        <v>750</v>
      </c>
      <c r="J26" s="62">
        <f>VLOOKUP(A26,사업운영비!$A$6:$R$27,16,FALSE)</f>
        <v>1508</v>
      </c>
      <c r="K26" s="62">
        <f>VLOOKUP(A26,사업운영비!$A$6:$R$27,17,FALSE)</f>
        <v>662</v>
      </c>
      <c r="L26" s="62">
        <f t="shared" si="1"/>
        <v>2170</v>
      </c>
      <c r="M26" s="75">
        <f t="shared" si="2"/>
        <v>32770</v>
      </c>
    </row>
    <row r="27" spans="1:13" ht="18.75" customHeight="1">
      <c r="A27" s="61" t="s">
        <v>19</v>
      </c>
      <c r="B27" s="62">
        <f>VLOOKUP(A27,'영업지원비 배정내역'!$A$6:$G$27,5,FALSE)</f>
        <v>9600</v>
      </c>
      <c r="C27" s="62">
        <f>VLOOKUP(A27,'영업지원비 배정내역'!$A$6:$G$27,6,FALSE)</f>
        <v>6400</v>
      </c>
      <c r="D27" s="62">
        <f>VLOOKUP(A27,사업운영비!$A$6:$R$27,6,FALSE)</f>
        <v>1400</v>
      </c>
      <c r="E27" s="62">
        <f>VLOOKUP(A27,사업운영비!$A$6:$R$27,7,FALSE)</f>
        <v>1000</v>
      </c>
      <c r="F27" s="62">
        <f>VLOOKUP(A27,사업운영비!$A$6:$R$27,8,FALSE)</f>
        <v>2700</v>
      </c>
      <c r="G27" s="62">
        <f>VLOOKUP(A27,사업운영비!$A$6:$R$27,9,FALSE)</f>
        <v>615</v>
      </c>
      <c r="H27" s="62">
        <f>VLOOKUP(A27,사업운영비!$A$6:$R$27,10,FALSE)</f>
        <v>135</v>
      </c>
      <c r="I27" s="62">
        <f t="shared" si="0"/>
        <v>750</v>
      </c>
      <c r="J27" s="62">
        <f>VLOOKUP(A27,사업운영비!$A$6:$R$27,16,FALSE)</f>
        <v>1265</v>
      </c>
      <c r="K27" s="62">
        <f>VLOOKUP(A27,사업운영비!$A$6:$R$27,17,FALSE)</f>
        <v>555</v>
      </c>
      <c r="L27" s="62">
        <f t="shared" si="1"/>
        <v>1820</v>
      </c>
      <c r="M27" s="75">
        <f t="shared" si="2"/>
        <v>23670</v>
      </c>
    </row>
    <row r="28" spans="1:13" s="4" customFormat="1" ht="18.75" customHeight="1">
      <c r="A28" s="65" t="s">
        <v>2</v>
      </c>
      <c r="B28" s="67">
        <f t="shared" ref="B28:M28" si="3">SUM(B6:B27)</f>
        <v>300000</v>
      </c>
      <c r="C28" s="67">
        <f t="shared" si="3"/>
        <v>200000</v>
      </c>
      <c r="D28" s="67">
        <f t="shared" si="3"/>
        <v>43500</v>
      </c>
      <c r="E28" s="67">
        <f t="shared" si="3"/>
        <v>29000</v>
      </c>
      <c r="F28" s="67">
        <f t="shared" si="3"/>
        <v>59400</v>
      </c>
      <c r="G28" s="67">
        <f t="shared" si="3"/>
        <v>13515</v>
      </c>
      <c r="H28" s="67">
        <f t="shared" si="3"/>
        <v>2985</v>
      </c>
      <c r="I28" s="67">
        <f t="shared" si="3"/>
        <v>16500</v>
      </c>
      <c r="J28" s="67">
        <f t="shared" si="3"/>
        <v>32456</v>
      </c>
      <c r="K28" s="67">
        <f t="shared" si="3"/>
        <v>14244</v>
      </c>
      <c r="L28" s="67">
        <f t="shared" si="3"/>
        <v>46700</v>
      </c>
      <c r="M28" s="67">
        <f t="shared" si="3"/>
        <v>695100</v>
      </c>
    </row>
  </sheetData>
  <mergeCells count="8">
    <mergeCell ref="A1:M1"/>
    <mergeCell ref="A3:A5"/>
    <mergeCell ref="M3:M5"/>
    <mergeCell ref="D3:L3"/>
    <mergeCell ref="G4:I4"/>
    <mergeCell ref="J4:L4"/>
    <mergeCell ref="B3:C3"/>
    <mergeCell ref="B5:C5"/>
  </mergeCells>
  <phoneticPr fontId="5" type="noConversion"/>
  <printOptions horizontalCentered="1"/>
  <pageMargins left="0.27" right="0.35" top="0.68" bottom="0.43" header="0.4" footer="0.24"/>
  <pageSetup paperSize="9" scale="9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8"/>
  <sheetViews>
    <sheetView zoomScaleNormal="100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D31" sqref="D31"/>
    </sheetView>
  </sheetViews>
  <sheetFormatPr defaultColWidth="8.88671875" defaultRowHeight="13.5"/>
  <cols>
    <col min="1" max="2" width="13.5546875" style="2" customWidth="1"/>
    <col min="3" max="4" width="13.5546875" style="1" customWidth="1"/>
    <col min="5" max="5" width="19" style="1" customWidth="1"/>
    <col min="6" max="6" width="17.5546875" style="1" customWidth="1"/>
    <col min="7" max="7" width="13.5546875" style="1" customWidth="1"/>
    <col min="8" max="16384" width="8.88671875" style="1"/>
  </cols>
  <sheetData>
    <row r="1" spans="1:7" ht="26.25" customHeight="1">
      <c r="A1" s="79" t="s">
        <v>58</v>
      </c>
      <c r="B1" s="79"/>
      <c r="C1" s="79"/>
      <c r="D1" s="79"/>
      <c r="E1" s="79"/>
      <c r="F1" s="79"/>
      <c r="G1" s="79"/>
    </row>
    <row r="2" spans="1:7" s="38" customFormat="1" ht="10.5" customHeight="1">
      <c r="A2" s="37"/>
      <c r="B2" s="37"/>
      <c r="C2" s="37"/>
      <c r="D2" s="37"/>
      <c r="E2" s="37"/>
      <c r="F2" s="37"/>
      <c r="G2" s="37"/>
    </row>
    <row r="3" spans="1:7" ht="19.5" customHeight="1">
      <c r="A3" s="7" t="s">
        <v>29</v>
      </c>
      <c r="G3" s="20" t="s">
        <v>30</v>
      </c>
    </row>
    <row r="4" spans="1:7" s="3" customFormat="1" ht="18.75" customHeight="1">
      <c r="A4" s="86" t="s">
        <v>35</v>
      </c>
      <c r="B4" s="87" t="s">
        <v>72</v>
      </c>
      <c r="C4" s="87"/>
      <c r="D4" s="87"/>
      <c r="E4" s="87" t="s">
        <v>73</v>
      </c>
      <c r="F4" s="87"/>
      <c r="G4" s="87"/>
    </row>
    <row r="5" spans="1:7" s="3" customFormat="1" ht="30.75" customHeight="1">
      <c r="A5" s="86"/>
      <c r="B5" s="29" t="s">
        <v>64</v>
      </c>
      <c r="C5" s="30" t="s">
        <v>56</v>
      </c>
      <c r="D5" s="30" t="s">
        <v>57</v>
      </c>
      <c r="E5" s="30" t="s">
        <v>65</v>
      </c>
      <c r="F5" s="30" t="s">
        <v>66</v>
      </c>
      <c r="G5" s="30" t="s">
        <v>57</v>
      </c>
    </row>
    <row r="6" spans="1:7" s="5" customFormat="1" ht="17.25" customHeight="1">
      <c r="A6" s="31" t="s">
        <v>3</v>
      </c>
      <c r="B6" s="32">
        <v>14000</v>
      </c>
      <c r="C6" s="33">
        <f>VLOOKUP(A6,'영업지원비 배정기준'!$A$6:$R$27,18,FALSE)</f>
        <v>13719</v>
      </c>
      <c r="D6" s="33">
        <f>SUM(B6:C6)</f>
        <v>27719</v>
      </c>
      <c r="E6" s="33">
        <f>ROUND(D6*60%,-2)</f>
        <v>16600</v>
      </c>
      <c r="F6" s="33">
        <f>ROUND(D6*40%,-2)</f>
        <v>11100</v>
      </c>
      <c r="G6" s="33">
        <f>SUM(E6:F6)</f>
        <v>27700</v>
      </c>
    </row>
    <row r="7" spans="1:7" s="5" customFormat="1" ht="17.25" customHeight="1">
      <c r="A7" s="31" t="s">
        <v>41</v>
      </c>
      <c r="B7" s="32">
        <v>14000</v>
      </c>
      <c r="C7" s="33">
        <f>VLOOKUP(A7,'영업지원비 배정기준'!$A$6:$R$27,18,FALSE)</f>
        <v>15552</v>
      </c>
      <c r="D7" s="33">
        <f t="shared" ref="D7:D28" si="0">SUM(B7:C7)</f>
        <v>29552</v>
      </c>
      <c r="E7" s="33">
        <f t="shared" ref="E7:E27" si="1">ROUND(D7*60%,-2)</f>
        <v>17700</v>
      </c>
      <c r="F7" s="33">
        <f t="shared" ref="F7:F27" si="2">ROUND(D7*40%,-2)</f>
        <v>11800</v>
      </c>
      <c r="G7" s="33">
        <f t="shared" ref="G7:G28" si="3">SUM(E7:F7)</f>
        <v>29500</v>
      </c>
    </row>
    <row r="8" spans="1:7" s="5" customFormat="1" ht="17.25" customHeight="1">
      <c r="A8" s="31" t="s">
        <v>42</v>
      </c>
      <c r="B8" s="32">
        <v>10500</v>
      </c>
      <c r="C8" s="33">
        <f>VLOOKUP(A8,'영업지원비 배정기준'!$A$6:$R$27,18,FALSE)</f>
        <v>8006</v>
      </c>
      <c r="D8" s="33">
        <f t="shared" si="0"/>
        <v>18506</v>
      </c>
      <c r="E8" s="33">
        <f t="shared" si="1"/>
        <v>11100</v>
      </c>
      <c r="F8" s="33">
        <f t="shared" si="2"/>
        <v>7400</v>
      </c>
      <c r="G8" s="33">
        <f t="shared" si="3"/>
        <v>18500</v>
      </c>
    </row>
    <row r="9" spans="1:7" s="5" customFormat="1" ht="17.25" customHeight="1">
      <c r="A9" s="31" t="s">
        <v>43</v>
      </c>
      <c r="B9" s="32">
        <v>11000</v>
      </c>
      <c r="C9" s="33">
        <f>VLOOKUP(A9,'영업지원비 배정기준'!$A$6:$R$27,18,FALSE)</f>
        <v>11325</v>
      </c>
      <c r="D9" s="33">
        <f t="shared" si="0"/>
        <v>22325</v>
      </c>
      <c r="E9" s="33">
        <f t="shared" si="1"/>
        <v>13400</v>
      </c>
      <c r="F9" s="33">
        <f t="shared" si="2"/>
        <v>8900</v>
      </c>
      <c r="G9" s="33">
        <f t="shared" si="3"/>
        <v>22300</v>
      </c>
    </row>
    <row r="10" spans="1:7" s="5" customFormat="1" ht="17.25" customHeight="1">
      <c r="A10" s="31" t="s">
        <v>4</v>
      </c>
      <c r="B10" s="32">
        <v>12500</v>
      </c>
      <c r="C10" s="33">
        <f>VLOOKUP(A10,'영업지원비 배정기준'!$A$6:$R$27,18,FALSE)</f>
        <v>18459</v>
      </c>
      <c r="D10" s="33">
        <f t="shared" si="0"/>
        <v>30959</v>
      </c>
      <c r="E10" s="33">
        <f t="shared" si="1"/>
        <v>18600</v>
      </c>
      <c r="F10" s="33">
        <f t="shared" si="2"/>
        <v>12400</v>
      </c>
      <c r="G10" s="33">
        <f t="shared" si="3"/>
        <v>31000</v>
      </c>
    </row>
    <row r="11" spans="1:7" s="5" customFormat="1" ht="17.25" customHeight="1">
      <c r="A11" s="31" t="s">
        <v>20</v>
      </c>
      <c r="B11" s="32">
        <v>12500</v>
      </c>
      <c r="C11" s="33">
        <f>VLOOKUP(A11,'영업지원비 배정기준'!$A$6:$R$27,18,FALSE)</f>
        <v>13921</v>
      </c>
      <c r="D11" s="33">
        <f t="shared" si="0"/>
        <v>26421</v>
      </c>
      <c r="E11" s="33">
        <f t="shared" si="1"/>
        <v>15900</v>
      </c>
      <c r="F11" s="33">
        <f t="shared" si="2"/>
        <v>10600</v>
      </c>
      <c r="G11" s="33">
        <f t="shared" si="3"/>
        <v>26500</v>
      </c>
    </row>
    <row r="12" spans="1:7" s="5" customFormat="1" ht="17.25" customHeight="1">
      <c r="A12" s="31" t="s">
        <v>5</v>
      </c>
      <c r="B12" s="32">
        <v>10500</v>
      </c>
      <c r="C12" s="33">
        <f>VLOOKUP(A12,'영업지원비 배정기준'!$A$6:$R$27,18,FALSE)</f>
        <v>11576</v>
      </c>
      <c r="D12" s="33">
        <f t="shared" si="0"/>
        <v>22076</v>
      </c>
      <c r="E12" s="33">
        <f t="shared" si="1"/>
        <v>13200</v>
      </c>
      <c r="F12" s="33">
        <f t="shared" si="2"/>
        <v>8800</v>
      </c>
      <c r="G12" s="33">
        <f t="shared" si="3"/>
        <v>22000</v>
      </c>
    </row>
    <row r="13" spans="1:7" s="5" customFormat="1" ht="17.25" customHeight="1">
      <c r="A13" s="31" t="s">
        <v>6</v>
      </c>
      <c r="B13" s="32">
        <v>8000</v>
      </c>
      <c r="C13" s="33">
        <f>VLOOKUP(A13,'영업지원비 배정기준'!$A$6:$R$27,18,FALSE)</f>
        <v>7954</v>
      </c>
      <c r="D13" s="33">
        <f t="shared" si="0"/>
        <v>15954</v>
      </c>
      <c r="E13" s="33">
        <f t="shared" si="1"/>
        <v>9600</v>
      </c>
      <c r="F13" s="33">
        <f t="shared" si="2"/>
        <v>6400</v>
      </c>
      <c r="G13" s="33">
        <f t="shared" si="3"/>
        <v>16000</v>
      </c>
    </row>
    <row r="14" spans="1:7" s="5" customFormat="1" ht="17.25" customHeight="1">
      <c r="A14" s="31" t="s">
        <v>7</v>
      </c>
      <c r="B14" s="32">
        <v>8000</v>
      </c>
      <c r="C14" s="33">
        <f>VLOOKUP(A14,'영업지원비 배정기준'!$A$6:$R$27,18,FALSE)</f>
        <v>7321</v>
      </c>
      <c r="D14" s="33">
        <f t="shared" si="0"/>
        <v>15321</v>
      </c>
      <c r="E14" s="33">
        <f t="shared" si="1"/>
        <v>9200</v>
      </c>
      <c r="F14" s="33">
        <f t="shared" si="2"/>
        <v>6100</v>
      </c>
      <c r="G14" s="33">
        <f t="shared" si="3"/>
        <v>15300</v>
      </c>
    </row>
    <row r="15" spans="1:7" s="5" customFormat="1" ht="17.25" customHeight="1">
      <c r="A15" s="31" t="s">
        <v>44</v>
      </c>
      <c r="B15" s="32">
        <v>13500</v>
      </c>
      <c r="C15" s="33">
        <f>VLOOKUP(A15,'영업지원비 배정기준'!$A$6:$R$27,18,FALSE)</f>
        <v>14665</v>
      </c>
      <c r="D15" s="33">
        <f t="shared" si="0"/>
        <v>28165</v>
      </c>
      <c r="E15" s="33">
        <f t="shared" si="1"/>
        <v>16900</v>
      </c>
      <c r="F15" s="33">
        <f t="shared" si="2"/>
        <v>11300</v>
      </c>
      <c r="G15" s="33">
        <f t="shared" si="3"/>
        <v>28200</v>
      </c>
    </row>
    <row r="16" spans="1:7" s="5" customFormat="1" ht="17.25" customHeight="1">
      <c r="A16" s="31" t="s">
        <v>8</v>
      </c>
      <c r="B16" s="32">
        <v>19500</v>
      </c>
      <c r="C16" s="33">
        <f>VLOOKUP(A16,'영업지원비 배정기준'!$A$6:$R$27,18,FALSE)</f>
        <v>18789</v>
      </c>
      <c r="D16" s="33">
        <f t="shared" si="0"/>
        <v>38289</v>
      </c>
      <c r="E16" s="33">
        <f t="shared" si="1"/>
        <v>23000</v>
      </c>
      <c r="F16" s="33">
        <f t="shared" si="2"/>
        <v>15300</v>
      </c>
      <c r="G16" s="33">
        <f t="shared" si="3"/>
        <v>38300</v>
      </c>
    </row>
    <row r="17" spans="1:7" s="5" customFormat="1" ht="17.25" customHeight="1">
      <c r="A17" s="31" t="s">
        <v>9</v>
      </c>
      <c r="B17" s="32">
        <v>12000</v>
      </c>
      <c r="C17" s="33">
        <f>VLOOKUP(A17,'영업지원비 배정기준'!$A$6:$R$27,18,FALSE)</f>
        <v>11418</v>
      </c>
      <c r="D17" s="33">
        <f t="shared" si="0"/>
        <v>23418</v>
      </c>
      <c r="E17" s="33">
        <v>14000</v>
      </c>
      <c r="F17" s="33">
        <f t="shared" si="2"/>
        <v>9400</v>
      </c>
      <c r="G17" s="33">
        <f t="shared" si="3"/>
        <v>23400</v>
      </c>
    </row>
    <row r="18" spans="1:7" s="5" customFormat="1" ht="17.25" customHeight="1">
      <c r="A18" s="31" t="s">
        <v>10</v>
      </c>
      <c r="B18" s="32">
        <v>9000</v>
      </c>
      <c r="C18" s="33">
        <f>VLOOKUP(A18,'영업지원비 배정기준'!$A$6:$R$27,18,FALSE)</f>
        <v>9843</v>
      </c>
      <c r="D18" s="33">
        <f t="shared" si="0"/>
        <v>18843</v>
      </c>
      <c r="E18" s="33">
        <f t="shared" si="1"/>
        <v>11300</v>
      </c>
      <c r="F18" s="33">
        <f t="shared" si="2"/>
        <v>7500</v>
      </c>
      <c r="G18" s="33">
        <f t="shared" si="3"/>
        <v>18800</v>
      </c>
    </row>
    <row r="19" spans="1:7" s="5" customFormat="1" ht="17.25" customHeight="1">
      <c r="A19" s="31" t="s">
        <v>11</v>
      </c>
      <c r="B19" s="32">
        <v>8500</v>
      </c>
      <c r="C19" s="33">
        <f>VLOOKUP(A19,'영업지원비 배정기준'!$A$6:$R$27,18,FALSE)</f>
        <v>9219</v>
      </c>
      <c r="D19" s="33">
        <f t="shared" si="0"/>
        <v>17719</v>
      </c>
      <c r="E19" s="33">
        <f t="shared" si="1"/>
        <v>10600</v>
      </c>
      <c r="F19" s="33">
        <f t="shared" si="2"/>
        <v>7100</v>
      </c>
      <c r="G19" s="33">
        <f t="shared" si="3"/>
        <v>17700</v>
      </c>
    </row>
    <row r="20" spans="1:7" s="5" customFormat="1" ht="17.25" customHeight="1">
      <c r="A20" s="31" t="s">
        <v>12</v>
      </c>
      <c r="B20" s="32">
        <v>14000</v>
      </c>
      <c r="C20" s="33">
        <f>VLOOKUP(A20,'영업지원비 배정기준'!$A$6:$R$27,18,FALSE)</f>
        <v>15250</v>
      </c>
      <c r="D20" s="33">
        <f t="shared" si="0"/>
        <v>29250</v>
      </c>
      <c r="E20" s="33">
        <f t="shared" si="1"/>
        <v>17600</v>
      </c>
      <c r="F20" s="33">
        <f t="shared" si="2"/>
        <v>11700</v>
      </c>
      <c r="G20" s="33">
        <f t="shared" si="3"/>
        <v>29300</v>
      </c>
    </row>
    <row r="21" spans="1:7" s="5" customFormat="1" ht="17.25" customHeight="1">
      <c r="A21" s="31" t="s">
        <v>13</v>
      </c>
      <c r="B21" s="32">
        <v>8000</v>
      </c>
      <c r="C21" s="33">
        <f>VLOOKUP(A21,'영업지원비 배정기준'!$A$6:$R$27,18,FALSE)</f>
        <v>9247</v>
      </c>
      <c r="D21" s="33">
        <f t="shared" si="0"/>
        <v>17247</v>
      </c>
      <c r="E21" s="33">
        <f t="shared" si="1"/>
        <v>10300</v>
      </c>
      <c r="F21" s="33">
        <f t="shared" si="2"/>
        <v>6900</v>
      </c>
      <c r="G21" s="33">
        <f t="shared" si="3"/>
        <v>17200</v>
      </c>
    </row>
    <row r="22" spans="1:7" s="5" customFormat="1" ht="17.25" customHeight="1">
      <c r="A22" s="31" t="s">
        <v>14</v>
      </c>
      <c r="B22" s="32">
        <v>9000</v>
      </c>
      <c r="C22" s="33">
        <f>VLOOKUP(A22,'영업지원비 배정기준'!$A$6:$R$27,18,FALSE)</f>
        <v>9296</v>
      </c>
      <c r="D22" s="33">
        <f t="shared" si="0"/>
        <v>18296</v>
      </c>
      <c r="E22" s="33">
        <f t="shared" si="1"/>
        <v>11000</v>
      </c>
      <c r="F22" s="33">
        <f t="shared" si="2"/>
        <v>7300</v>
      </c>
      <c r="G22" s="33">
        <f t="shared" si="3"/>
        <v>18300</v>
      </c>
    </row>
    <row r="23" spans="1:7" s="5" customFormat="1" ht="17.25" customHeight="1">
      <c r="A23" s="31" t="s">
        <v>15</v>
      </c>
      <c r="B23" s="32">
        <v>7000</v>
      </c>
      <c r="C23" s="33">
        <f>VLOOKUP(A23,'영업지원비 배정기준'!$A$6:$R$27,18,FALSE)</f>
        <v>7305</v>
      </c>
      <c r="D23" s="33">
        <f t="shared" si="0"/>
        <v>14305</v>
      </c>
      <c r="E23" s="33">
        <f t="shared" si="1"/>
        <v>8600</v>
      </c>
      <c r="F23" s="33">
        <f t="shared" si="2"/>
        <v>5700</v>
      </c>
      <c r="G23" s="33">
        <f t="shared" si="3"/>
        <v>14300</v>
      </c>
    </row>
    <row r="24" spans="1:7" s="5" customFormat="1" ht="17.25" customHeight="1">
      <c r="A24" s="31" t="s">
        <v>16</v>
      </c>
      <c r="B24" s="32">
        <v>12000</v>
      </c>
      <c r="C24" s="33">
        <f>VLOOKUP(A24,'영업지원비 배정기준'!$A$6:$R$27,18,FALSE)</f>
        <v>9641</v>
      </c>
      <c r="D24" s="33">
        <f t="shared" si="0"/>
        <v>21641</v>
      </c>
      <c r="E24" s="33">
        <f t="shared" si="1"/>
        <v>13000</v>
      </c>
      <c r="F24" s="33">
        <f t="shared" si="2"/>
        <v>8700</v>
      </c>
      <c r="G24" s="33">
        <f t="shared" si="3"/>
        <v>21700</v>
      </c>
    </row>
    <row r="25" spans="1:7" s="5" customFormat="1" ht="17.25" customHeight="1">
      <c r="A25" s="31" t="s">
        <v>17</v>
      </c>
      <c r="B25" s="32">
        <v>12000</v>
      </c>
      <c r="C25" s="33">
        <f>VLOOKUP(A25,'영업지원비 배정기준'!$A$6:$R$27,18,FALSE)</f>
        <v>12022</v>
      </c>
      <c r="D25" s="33">
        <f t="shared" si="0"/>
        <v>24022</v>
      </c>
      <c r="E25" s="33">
        <f t="shared" si="1"/>
        <v>14400</v>
      </c>
      <c r="F25" s="33">
        <f t="shared" si="2"/>
        <v>9600</v>
      </c>
      <c r="G25" s="33">
        <f t="shared" si="3"/>
        <v>24000</v>
      </c>
    </row>
    <row r="26" spans="1:7" s="5" customFormat="1" ht="17.25" customHeight="1">
      <c r="A26" s="31" t="s">
        <v>18</v>
      </c>
      <c r="B26" s="32">
        <v>10500</v>
      </c>
      <c r="C26" s="33">
        <f>VLOOKUP(A26,'영업지원비 배정기준'!$A$6:$R$27,18,FALSE)</f>
        <v>13437</v>
      </c>
      <c r="D26" s="33">
        <f t="shared" si="0"/>
        <v>23937</v>
      </c>
      <c r="E26" s="33">
        <f t="shared" si="1"/>
        <v>14400</v>
      </c>
      <c r="F26" s="33">
        <f t="shared" si="2"/>
        <v>9600</v>
      </c>
      <c r="G26" s="33">
        <f t="shared" si="3"/>
        <v>24000</v>
      </c>
    </row>
    <row r="27" spans="1:7" s="5" customFormat="1" ht="17.25" customHeight="1">
      <c r="A27" s="31" t="s">
        <v>19</v>
      </c>
      <c r="B27" s="32">
        <v>8000</v>
      </c>
      <c r="C27" s="33">
        <f>VLOOKUP(A27,'영업지원비 배정기준'!$A$6:$R$27,18,FALSE)</f>
        <v>8035</v>
      </c>
      <c r="D27" s="33">
        <f t="shared" si="0"/>
        <v>16035</v>
      </c>
      <c r="E27" s="33">
        <f t="shared" si="1"/>
        <v>9600</v>
      </c>
      <c r="F27" s="33">
        <f t="shared" si="2"/>
        <v>6400</v>
      </c>
      <c r="G27" s="33">
        <f t="shared" si="3"/>
        <v>16000</v>
      </c>
    </row>
    <row r="28" spans="1:7" s="21" customFormat="1" ht="17.25" customHeight="1">
      <c r="A28" s="34" t="s">
        <v>2</v>
      </c>
      <c r="B28" s="35">
        <f>SUM(B6:B27)</f>
        <v>244000</v>
      </c>
      <c r="C28" s="35">
        <f>SUM(C6:C27)</f>
        <v>256000</v>
      </c>
      <c r="D28" s="36">
        <f t="shared" si="0"/>
        <v>500000</v>
      </c>
      <c r="E28" s="36">
        <f>SUM(E6:E27)</f>
        <v>300000</v>
      </c>
      <c r="F28" s="36">
        <f>SUM(F6:F27)</f>
        <v>200000</v>
      </c>
      <c r="G28" s="36">
        <f t="shared" si="3"/>
        <v>500000</v>
      </c>
    </row>
  </sheetData>
  <autoFilter ref="A5:G28">
    <filterColumn colId="1"/>
    <filterColumn colId="2"/>
    <filterColumn colId="3"/>
    <filterColumn colId="4"/>
    <filterColumn colId="5"/>
    <filterColumn colId="6"/>
  </autoFilter>
  <mergeCells count="4">
    <mergeCell ref="A1:G1"/>
    <mergeCell ref="A4:A5"/>
    <mergeCell ref="B4:D4"/>
    <mergeCell ref="E4:G4"/>
  </mergeCells>
  <phoneticPr fontId="5" type="noConversion"/>
  <printOptions horizontalCentered="1"/>
  <pageMargins left="0.31496062992125984" right="0.39370078740157483" top="0.7" bottom="0.41" header="0.39370078740157483" footer="0.23622047244094491"/>
  <pageSetup paperSize="9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28"/>
  <sheetViews>
    <sheetView zoomScaleNormal="100" workbookViewId="0">
      <pane xSplit="1" ySplit="5" topLeftCell="B6" activePane="bottomRight" state="frozen"/>
      <selection activeCell="H13" sqref="H13"/>
      <selection pane="topRight" activeCell="H13" sqref="H13"/>
      <selection pane="bottomLeft" activeCell="H13" sqref="H13"/>
      <selection pane="bottomRight" activeCell="J21" sqref="J21"/>
    </sheetView>
  </sheetViews>
  <sheetFormatPr defaultColWidth="8.88671875" defaultRowHeight="13.5"/>
  <cols>
    <col min="1" max="1" width="8.77734375" style="2" customWidth="1"/>
    <col min="2" max="2" width="6.5546875" style="2" customWidth="1"/>
    <col min="3" max="3" width="5.33203125" style="2" customWidth="1"/>
    <col min="4" max="4" width="5.109375" style="2" customWidth="1"/>
    <col min="5" max="5" width="4.5546875" style="2" customWidth="1"/>
    <col min="6" max="6" width="7.88671875" style="2" customWidth="1"/>
    <col min="7" max="7" width="7.88671875" style="1" customWidth="1"/>
    <col min="8" max="8" width="6.33203125" style="1" customWidth="1"/>
    <col min="9" max="9" width="7.109375" style="1" customWidth="1"/>
    <col min="10" max="10" width="7.21875" style="1" customWidth="1"/>
    <col min="11" max="11" width="9.109375" style="1" customWidth="1"/>
    <col min="12" max="12" width="7" style="1" customWidth="1"/>
    <col min="13" max="13" width="8.5546875" style="1" customWidth="1"/>
    <col min="14" max="14" width="6.5546875" style="1" customWidth="1"/>
    <col min="15" max="15" width="8" style="1" customWidth="1"/>
    <col min="16" max="16" width="6.88671875" style="1" customWidth="1"/>
    <col min="17" max="17" width="7.44140625" style="1" customWidth="1"/>
    <col min="18" max="18" width="8.33203125" style="10" customWidth="1"/>
    <col min="19" max="19" width="8.21875" style="10" customWidth="1"/>
    <col min="20" max="16384" width="8.88671875" style="1"/>
  </cols>
  <sheetData>
    <row r="1" spans="1:19" ht="35.25" customHeight="1">
      <c r="A1" s="79" t="s">
        <v>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</row>
    <row r="2" spans="1:19" ht="26.25" customHeight="1">
      <c r="A2" s="2" t="s">
        <v>29</v>
      </c>
      <c r="Q2" s="2"/>
      <c r="R2" s="11"/>
      <c r="S2" s="20" t="s">
        <v>30</v>
      </c>
    </row>
    <row r="3" spans="1:19" s="3" customFormat="1" ht="18.75" customHeight="1">
      <c r="A3" s="90" t="s">
        <v>1</v>
      </c>
      <c r="B3" s="90" t="s">
        <v>54</v>
      </c>
      <c r="C3" s="90"/>
      <c r="D3" s="90"/>
      <c r="E3" s="90"/>
      <c r="F3" s="90"/>
      <c r="G3" s="88" t="s">
        <v>74</v>
      </c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9" t="s">
        <v>45</v>
      </c>
    </row>
    <row r="4" spans="1:19" s="3" customFormat="1" ht="21" customHeight="1">
      <c r="A4" s="90"/>
      <c r="B4" s="90" t="s">
        <v>46</v>
      </c>
      <c r="C4" s="90"/>
      <c r="D4" s="90"/>
      <c r="E4" s="90"/>
      <c r="F4" s="90"/>
      <c r="G4" s="88" t="s">
        <v>32</v>
      </c>
      <c r="H4" s="88"/>
      <c r="I4" s="88" t="s">
        <v>53</v>
      </c>
      <c r="J4" s="88"/>
      <c r="K4" s="88" t="s">
        <v>33</v>
      </c>
      <c r="L4" s="88"/>
      <c r="M4" s="88" t="s">
        <v>31</v>
      </c>
      <c r="N4" s="88"/>
      <c r="O4" s="88" t="s">
        <v>34</v>
      </c>
      <c r="P4" s="88"/>
      <c r="Q4" s="88" t="s">
        <v>47</v>
      </c>
      <c r="R4" s="89" t="s">
        <v>48</v>
      </c>
      <c r="S4" s="89"/>
    </row>
    <row r="5" spans="1:19" s="3" customFormat="1" ht="21" customHeight="1">
      <c r="A5" s="90"/>
      <c r="B5" s="18" t="s">
        <v>26</v>
      </c>
      <c r="C5" s="18" t="s">
        <v>49</v>
      </c>
      <c r="D5" s="18" t="s">
        <v>50</v>
      </c>
      <c r="E5" s="18" t="s">
        <v>51</v>
      </c>
      <c r="F5" s="18" t="s">
        <v>52</v>
      </c>
      <c r="G5" s="6" t="s">
        <v>39</v>
      </c>
      <c r="H5" s="6" t="s">
        <v>40</v>
      </c>
      <c r="I5" s="6" t="s">
        <v>39</v>
      </c>
      <c r="J5" s="6" t="s">
        <v>40</v>
      </c>
      <c r="K5" s="6" t="s">
        <v>39</v>
      </c>
      <c r="L5" s="6" t="s">
        <v>40</v>
      </c>
      <c r="M5" s="6" t="s">
        <v>39</v>
      </c>
      <c r="N5" s="6" t="s">
        <v>40</v>
      </c>
      <c r="O5" s="6" t="s">
        <v>39</v>
      </c>
      <c r="P5" s="6" t="s">
        <v>40</v>
      </c>
      <c r="Q5" s="88"/>
      <c r="R5" s="89"/>
      <c r="S5" s="89"/>
    </row>
    <row r="6" spans="1:19" s="5" customFormat="1" ht="19.5" customHeight="1">
      <c r="A6" s="19" t="s">
        <v>3</v>
      </c>
      <c r="B6" s="19">
        <v>1</v>
      </c>
      <c r="C6" s="19">
        <v>3</v>
      </c>
      <c r="D6" s="19">
        <v>6</v>
      </c>
      <c r="E6" s="19">
        <f>SUM(B6:D6)</f>
        <v>10</v>
      </c>
      <c r="F6" s="19">
        <f>B6*5000+C6*2000+D6*500</f>
        <v>14000</v>
      </c>
      <c r="G6" s="9">
        <v>8362.2812216700004</v>
      </c>
      <c r="H6" s="8">
        <f>G6/$G$28</f>
        <v>7.3419671588976124E-2</v>
      </c>
      <c r="I6" s="9">
        <v>808.49250991999997</v>
      </c>
      <c r="J6" s="8">
        <f>I6/$I$28</f>
        <v>5.1355135705986342E-2</v>
      </c>
      <c r="K6" s="9">
        <v>151134.33799999999</v>
      </c>
      <c r="L6" s="8">
        <f>K6/$K$28</f>
        <v>4.5750723370887397E-2</v>
      </c>
      <c r="M6" s="9">
        <v>11780</v>
      </c>
      <c r="N6" s="8">
        <f>M6/$M$28</f>
        <v>5.0356729120980118E-2</v>
      </c>
      <c r="O6" s="9">
        <v>6583</v>
      </c>
      <c r="P6" s="8">
        <f>O6/$O$28</f>
        <v>4.2783980866468223E-2</v>
      </c>
      <c r="Q6" s="8">
        <f>H6*20%+J6*30%+L6*20%+N6*20%+P6*10%</f>
        <v>5.3590363614611454E-2</v>
      </c>
      <c r="R6" s="9">
        <f>ROUND(Q6*256000,0)</f>
        <v>13719</v>
      </c>
      <c r="S6" s="9">
        <f>SUM(F6,R6)</f>
        <v>27719</v>
      </c>
    </row>
    <row r="7" spans="1:19" s="5" customFormat="1" ht="19.5" customHeight="1">
      <c r="A7" s="19" t="s">
        <v>21</v>
      </c>
      <c r="B7" s="19">
        <v>1</v>
      </c>
      <c r="C7" s="19">
        <v>2</v>
      </c>
      <c r="D7" s="19">
        <v>10</v>
      </c>
      <c r="E7" s="19">
        <f t="shared" ref="E7:E27" si="0">SUM(B7:D7)</f>
        <v>13</v>
      </c>
      <c r="F7" s="19">
        <f t="shared" ref="F7:F28" si="1">B7*5000+C7*2000+D7*500</f>
        <v>14000</v>
      </c>
      <c r="G7" s="9">
        <v>7075.5139268299999</v>
      </c>
      <c r="H7" s="8">
        <f t="shared" ref="H7:H27" si="2">G7/$G$28</f>
        <v>6.2122032859275401E-2</v>
      </c>
      <c r="I7" s="9">
        <v>1104.19340947</v>
      </c>
      <c r="J7" s="8">
        <f t="shared" ref="J7:J27" si="3">I7/$I$28</f>
        <v>7.013794400469911E-2</v>
      </c>
      <c r="K7" s="9">
        <v>177732.99799999999</v>
      </c>
      <c r="L7" s="8">
        <f t="shared" ref="L7:L27" si="4">K7/$K$28</f>
        <v>5.3802552966993399E-2</v>
      </c>
      <c r="M7" s="9">
        <v>13821</v>
      </c>
      <c r="N7" s="8">
        <f t="shared" ref="N7:N27" si="5">M7/$M$28</f>
        <v>5.9081524039139743E-2</v>
      </c>
      <c r="O7" s="9">
        <v>7245</v>
      </c>
      <c r="P7" s="8">
        <f t="shared" ref="P7:P27" si="6">O7/$O$28</f>
        <v>4.7086425851065213E-2</v>
      </c>
      <c r="Q7" s="8">
        <f t="shared" ref="Q7:Q28" si="7">H7*20%+J7*30%+L7*20%+N7*20%+P7*10%</f>
        <v>6.0751247759597962E-2</v>
      </c>
      <c r="R7" s="9">
        <f t="shared" ref="R7:R27" si="8">ROUND(Q7*256000,0)</f>
        <v>15552</v>
      </c>
      <c r="S7" s="9">
        <f t="shared" ref="S7:S28" si="9">SUM(F7,R7)</f>
        <v>29552</v>
      </c>
    </row>
    <row r="8" spans="1:19" s="5" customFormat="1" ht="19.5" customHeight="1">
      <c r="A8" s="19" t="s">
        <v>22</v>
      </c>
      <c r="B8" s="19">
        <v>1</v>
      </c>
      <c r="C8" s="19">
        <v>1</v>
      </c>
      <c r="D8" s="19">
        <v>7</v>
      </c>
      <c r="E8" s="19">
        <f t="shared" si="0"/>
        <v>9</v>
      </c>
      <c r="F8" s="19">
        <f t="shared" si="1"/>
        <v>10500</v>
      </c>
      <c r="G8" s="9">
        <v>3604.4252279299999</v>
      </c>
      <c r="H8" s="8">
        <f t="shared" si="2"/>
        <v>3.1646354563616502E-2</v>
      </c>
      <c r="I8" s="9">
        <v>409.24529109999997</v>
      </c>
      <c r="J8" s="8">
        <f t="shared" si="3"/>
        <v>2.5995104720952816E-2</v>
      </c>
      <c r="K8" s="9">
        <v>97479.873000000007</v>
      </c>
      <c r="L8" s="8">
        <f t="shared" si="4"/>
        <v>2.9508679250986866E-2</v>
      </c>
      <c r="M8" s="9">
        <v>9484</v>
      </c>
      <c r="N8" s="8">
        <f t="shared" si="5"/>
        <v>4.0541869183648167E-2</v>
      </c>
      <c r="O8" s="9">
        <v>4824</v>
      </c>
      <c r="P8" s="8">
        <f t="shared" si="6"/>
        <v>3.1351955597727896E-2</v>
      </c>
      <c r="Q8" s="8">
        <f t="shared" si="7"/>
        <v>3.127310757570894E-2</v>
      </c>
      <c r="R8" s="9">
        <f t="shared" si="8"/>
        <v>8006</v>
      </c>
      <c r="S8" s="9">
        <f t="shared" si="9"/>
        <v>18506</v>
      </c>
    </row>
    <row r="9" spans="1:19" s="5" customFormat="1" ht="19.5" customHeight="1">
      <c r="A9" s="19" t="s">
        <v>23</v>
      </c>
      <c r="B9" s="19">
        <v>1</v>
      </c>
      <c r="C9" s="19">
        <v>1</v>
      </c>
      <c r="D9" s="19">
        <v>8</v>
      </c>
      <c r="E9" s="19">
        <f t="shared" si="0"/>
        <v>10</v>
      </c>
      <c r="F9" s="19">
        <f t="shared" si="1"/>
        <v>11000</v>
      </c>
      <c r="G9" s="9">
        <v>4214.9990188100001</v>
      </c>
      <c r="H9" s="8">
        <f t="shared" si="2"/>
        <v>3.7007107929704963E-2</v>
      </c>
      <c r="I9" s="9">
        <v>656.65778537999995</v>
      </c>
      <c r="J9" s="8">
        <f t="shared" si="3"/>
        <v>4.1710651943973116E-2</v>
      </c>
      <c r="K9" s="9">
        <v>154365.65700000001</v>
      </c>
      <c r="L9" s="8">
        <f t="shared" si="4"/>
        <v>4.6728894074173195E-2</v>
      </c>
      <c r="M9" s="9">
        <v>12093</v>
      </c>
      <c r="N9" s="8">
        <f t="shared" si="5"/>
        <v>5.1694730497454378E-2</v>
      </c>
      <c r="O9" s="9">
        <v>7140</v>
      </c>
      <c r="P9" s="8">
        <f t="shared" si="6"/>
        <v>4.6404013882209195E-2</v>
      </c>
      <c r="Q9" s="8">
        <f t="shared" si="7"/>
        <v>4.423974347167936E-2</v>
      </c>
      <c r="R9" s="9">
        <f t="shared" si="8"/>
        <v>11325</v>
      </c>
      <c r="S9" s="9">
        <f t="shared" si="9"/>
        <v>22325</v>
      </c>
    </row>
    <row r="10" spans="1:19" s="5" customFormat="1" ht="19.5" customHeight="1">
      <c r="A10" s="19" t="s">
        <v>4</v>
      </c>
      <c r="B10" s="19">
        <v>1</v>
      </c>
      <c r="C10" s="19">
        <v>1</v>
      </c>
      <c r="D10" s="19">
        <v>11</v>
      </c>
      <c r="E10" s="19">
        <f t="shared" si="0"/>
        <v>13</v>
      </c>
      <c r="F10" s="19">
        <f t="shared" si="1"/>
        <v>12500</v>
      </c>
      <c r="G10" s="9">
        <v>6812.4429677099997</v>
      </c>
      <c r="H10" s="8">
        <f t="shared" si="2"/>
        <v>5.9812306253437794E-2</v>
      </c>
      <c r="I10" s="9">
        <v>1399.96818805</v>
      </c>
      <c r="J10" s="8">
        <f t="shared" si="3"/>
        <v>8.8925445071204923E-2</v>
      </c>
      <c r="K10" s="9">
        <v>215991.323</v>
      </c>
      <c r="L10" s="8">
        <f t="shared" si="4"/>
        <v>6.5383945169925517E-2</v>
      </c>
      <c r="M10" s="9">
        <v>15829</v>
      </c>
      <c r="N10" s="8">
        <f t="shared" si="5"/>
        <v>6.766525171952413E-2</v>
      </c>
      <c r="O10" s="9">
        <v>10547</v>
      </c>
      <c r="P10" s="8">
        <f t="shared" si="6"/>
        <v>6.8546657481184922E-2</v>
      </c>
      <c r="Q10" s="8">
        <f t="shared" si="7"/>
        <v>7.2104599898057453E-2</v>
      </c>
      <c r="R10" s="9">
        <f t="shared" si="8"/>
        <v>18459</v>
      </c>
      <c r="S10" s="9">
        <f t="shared" si="9"/>
        <v>30959</v>
      </c>
    </row>
    <row r="11" spans="1:19" s="5" customFormat="1" ht="19.5" customHeight="1">
      <c r="A11" s="19" t="s">
        <v>20</v>
      </c>
      <c r="B11" s="19">
        <v>1</v>
      </c>
      <c r="C11" s="19">
        <v>1</v>
      </c>
      <c r="D11" s="19">
        <v>11</v>
      </c>
      <c r="E11" s="19">
        <f t="shared" si="0"/>
        <v>13</v>
      </c>
      <c r="F11" s="19">
        <f t="shared" si="1"/>
        <v>12500</v>
      </c>
      <c r="G11" s="9">
        <v>5050.6384939400004</v>
      </c>
      <c r="H11" s="8">
        <f t="shared" si="2"/>
        <v>4.4343906849100376E-2</v>
      </c>
      <c r="I11" s="9">
        <v>951.79160739999998</v>
      </c>
      <c r="J11" s="8">
        <f t="shared" si="3"/>
        <v>6.0457439694379445E-2</v>
      </c>
      <c r="K11" s="9">
        <v>185412.41200000001</v>
      </c>
      <c r="L11" s="8">
        <f t="shared" si="4"/>
        <v>5.6127231463051132E-2</v>
      </c>
      <c r="M11" s="9">
        <v>11573</v>
      </c>
      <c r="N11" s="8">
        <f t="shared" si="5"/>
        <v>4.9471852811299059E-2</v>
      </c>
      <c r="O11" s="9">
        <v>9620</v>
      </c>
      <c r="P11" s="8">
        <f t="shared" si="6"/>
        <v>6.252193467042752E-2</v>
      </c>
      <c r="Q11" s="8">
        <f t="shared" si="7"/>
        <v>5.4378023600046704E-2</v>
      </c>
      <c r="R11" s="9">
        <f t="shared" si="8"/>
        <v>13921</v>
      </c>
      <c r="S11" s="9">
        <f t="shared" si="9"/>
        <v>26421</v>
      </c>
    </row>
    <row r="12" spans="1:19" s="5" customFormat="1" ht="19.5" customHeight="1">
      <c r="A12" s="19" t="s">
        <v>5</v>
      </c>
      <c r="B12" s="19">
        <v>1</v>
      </c>
      <c r="C12" s="19">
        <v>1</v>
      </c>
      <c r="D12" s="19">
        <v>7</v>
      </c>
      <c r="E12" s="19">
        <f t="shared" si="0"/>
        <v>9</v>
      </c>
      <c r="F12" s="19">
        <f t="shared" si="1"/>
        <v>10500</v>
      </c>
      <c r="G12" s="9">
        <v>7953.1492644500004</v>
      </c>
      <c r="H12" s="8">
        <f t="shared" si="2"/>
        <v>6.9827549638113454E-2</v>
      </c>
      <c r="I12" s="9">
        <v>642.49204083999996</v>
      </c>
      <c r="J12" s="8">
        <f t="shared" si="3"/>
        <v>4.0810849256499838E-2</v>
      </c>
      <c r="K12" s="9">
        <v>116342.24800000001</v>
      </c>
      <c r="L12" s="8">
        <f t="shared" si="4"/>
        <v>3.5218614611559541E-2</v>
      </c>
      <c r="M12" s="9">
        <v>9799</v>
      </c>
      <c r="N12" s="8">
        <f t="shared" si="5"/>
        <v>4.1888420089684568E-2</v>
      </c>
      <c r="O12" s="9">
        <v>5520</v>
      </c>
      <c r="P12" s="8">
        <f t="shared" si="6"/>
        <v>3.5875372077002067E-2</v>
      </c>
      <c r="Q12" s="8">
        <f t="shared" si="7"/>
        <v>4.5217708852521667E-2</v>
      </c>
      <c r="R12" s="9">
        <f t="shared" si="8"/>
        <v>11576</v>
      </c>
      <c r="S12" s="9">
        <f t="shared" si="9"/>
        <v>22076</v>
      </c>
    </row>
    <row r="13" spans="1:19" s="5" customFormat="1" ht="19.5" customHeight="1">
      <c r="A13" s="19" t="s">
        <v>6</v>
      </c>
      <c r="B13" s="19">
        <v>1</v>
      </c>
      <c r="C13" s="19">
        <v>0</v>
      </c>
      <c r="D13" s="19">
        <v>6</v>
      </c>
      <c r="E13" s="19">
        <f t="shared" si="0"/>
        <v>7</v>
      </c>
      <c r="F13" s="19">
        <f t="shared" si="1"/>
        <v>8000</v>
      </c>
      <c r="G13" s="9">
        <v>2669.4366145700001</v>
      </c>
      <c r="H13" s="8">
        <f t="shared" si="2"/>
        <v>2.3437283962829625E-2</v>
      </c>
      <c r="I13" s="9">
        <v>482.57131969</v>
      </c>
      <c r="J13" s="8">
        <f t="shared" si="3"/>
        <v>3.0652746075469629E-2</v>
      </c>
      <c r="K13" s="9">
        <v>115689.084</v>
      </c>
      <c r="L13" s="8">
        <f t="shared" si="4"/>
        <v>3.5020891672647915E-2</v>
      </c>
      <c r="M13" s="9">
        <v>8149</v>
      </c>
      <c r="N13" s="8">
        <f t="shared" si="5"/>
        <v>3.4835058200922496E-2</v>
      </c>
      <c r="O13" s="9">
        <v>4947</v>
      </c>
      <c r="P13" s="8">
        <f t="shared" si="6"/>
        <v>3.2151352475530658E-2</v>
      </c>
      <c r="Q13" s="8">
        <f t="shared" si="7"/>
        <v>3.1069605837473962E-2</v>
      </c>
      <c r="R13" s="9">
        <f t="shared" si="8"/>
        <v>7954</v>
      </c>
      <c r="S13" s="9">
        <f t="shared" si="9"/>
        <v>15954</v>
      </c>
    </row>
    <row r="14" spans="1:19" s="5" customFormat="1" ht="19.5" customHeight="1">
      <c r="A14" s="19" t="s">
        <v>7</v>
      </c>
      <c r="B14" s="19">
        <v>1</v>
      </c>
      <c r="C14" s="19">
        <v>0</v>
      </c>
      <c r="D14" s="19">
        <v>6</v>
      </c>
      <c r="E14" s="19">
        <f t="shared" si="0"/>
        <v>7</v>
      </c>
      <c r="F14" s="19">
        <f t="shared" si="1"/>
        <v>8000</v>
      </c>
      <c r="G14" s="9">
        <v>2863.0927880300001</v>
      </c>
      <c r="H14" s="8">
        <f t="shared" si="2"/>
        <v>2.5137558359218742E-2</v>
      </c>
      <c r="I14" s="9">
        <v>446.30640854000001</v>
      </c>
      <c r="J14" s="8">
        <f t="shared" si="3"/>
        <v>2.8349212758063794E-2</v>
      </c>
      <c r="K14" s="9">
        <v>107002.556</v>
      </c>
      <c r="L14" s="8">
        <f t="shared" si="4"/>
        <v>3.2391344047398997E-2</v>
      </c>
      <c r="M14" s="9">
        <v>6034</v>
      </c>
      <c r="N14" s="8">
        <f t="shared" si="5"/>
        <v>2.579393068896384E-2</v>
      </c>
      <c r="O14" s="9">
        <v>5275</v>
      </c>
      <c r="P14" s="8">
        <f t="shared" si="6"/>
        <v>3.4283077483004694E-2</v>
      </c>
      <c r="Q14" s="8">
        <f t="shared" si="7"/>
        <v>2.8597638194835927E-2</v>
      </c>
      <c r="R14" s="9">
        <f t="shared" si="8"/>
        <v>7321</v>
      </c>
      <c r="S14" s="9">
        <f t="shared" si="9"/>
        <v>15321</v>
      </c>
    </row>
    <row r="15" spans="1:19" s="5" customFormat="1" ht="19.5" customHeight="1">
      <c r="A15" s="19" t="s">
        <v>24</v>
      </c>
      <c r="B15" s="19">
        <v>1</v>
      </c>
      <c r="C15" s="19">
        <v>2</v>
      </c>
      <c r="D15" s="19">
        <v>9</v>
      </c>
      <c r="E15" s="19">
        <f t="shared" si="0"/>
        <v>12</v>
      </c>
      <c r="F15" s="19">
        <f t="shared" si="1"/>
        <v>13500</v>
      </c>
      <c r="G15" s="9">
        <v>7161.8515657199996</v>
      </c>
      <c r="H15" s="8">
        <f t="shared" si="2"/>
        <v>6.2880065377560579E-2</v>
      </c>
      <c r="I15" s="9">
        <v>833.98017206999998</v>
      </c>
      <c r="J15" s="8">
        <f t="shared" si="3"/>
        <v>5.2974102279555589E-2</v>
      </c>
      <c r="K15" s="9">
        <v>199045.91500000001</v>
      </c>
      <c r="L15" s="8">
        <f t="shared" si="4"/>
        <v>6.0254305644758026E-2</v>
      </c>
      <c r="M15" s="9">
        <v>12937</v>
      </c>
      <c r="N15" s="8">
        <f t="shared" si="5"/>
        <v>5.5302631972675702E-2</v>
      </c>
      <c r="O15" s="9">
        <v>8778</v>
      </c>
      <c r="P15" s="8">
        <f t="shared" si="6"/>
        <v>5.7049640596363069E-2</v>
      </c>
      <c r="Q15" s="8">
        <f t="shared" si="7"/>
        <v>5.7284595342501847E-2</v>
      </c>
      <c r="R15" s="9">
        <f t="shared" si="8"/>
        <v>14665</v>
      </c>
      <c r="S15" s="9">
        <f t="shared" si="9"/>
        <v>28165</v>
      </c>
    </row>
    <row r="16" spans="1:19" s="5" customFormat="1" ht="19.5" customHeight="1">
      <c r="A16" s="19" t="s">
        <v>8</v>
      </c>
      <c r="B16" s="19">
        <v>1</v>
      </c>
      <c r="C16" s="19">
        <v>5</v>
      </c>
      <c r="D16" s="19">
        <v>9</v>
      </c>
      <c r="E16" s="19">
        <f t="shared" si="0"/>
        <v>15</v>
      </c>
      <c r="F16" s="19">
        <f t="shared" si="1"/>
        <v>19500</v>
      </c>
      <c r="G16" s="9">
        <v>13049.126912170001</v>
      </c>
      <c r="H16" s="8">
        <f t="shared" si="2"/>
        <v>0.11456952798139218</v>
      </c>
      <c r="I16" s="9">
        <v>907.76991191000002</v>
      </c>
      <c r="J16" s="8">
        <f t="shared" si="3"/>
        <v>5.7661198395718247E-2</v>
      </c>
      <c r="K16" s="9">
        <v>215511.09599999999</v>
      </c>
      <c r="L16" s="8">
        <f t="shared" si="4"/>
        <v>6.5238572960519117E-2</v>
      </c>
      <c r="M16" s="9">
        <v>15688</v>
      </c>
      <c r="N16" s="8">
        <f t="shared" si="5"/>
        <v>6.7062509885393556E-2</v>
      </c>
      <c r="O16" s="9">
        <v>10346</v>
      </c>
      <c r="P16" s="8">
        <f t="shared" si="6"/>
        <v>6.7240325997946271E-2</v>
      </c>
      <c r="Q16" s="8">
        <f t="shared" si="7"/>
        <v>7.3396514283971079E-2</v>
      </c>
      <c r="R16" s="9">
        <v>18789</v>
      </c>
      <c r="S16" s="9">
        <f t="shared" si="9"/>
        <v>38289</v>
      </c>
    </row>
    <row r="17" spans="1:19" s="5" customFormat="1" ht="19.5" customHeight="1">
      <c r="A17" s="19" t="s">
        <v>9</v>
      </c>
      <c r="B17" s="19">
        <v>1</v>
      </c>
      <c r="C17" s="19">
        <v>1</v>
      </c>
      <c r="D17" s="19">
        <v>10</v>
      </c>
      <c r="E17" s="19">
        <f t="shared" si="0"/>
        <v>12</v>
      </c>
      <c r="F17" s="19">
        <f t="shared" si="1"/>
        <v>12000</v>
      </c>
      <c r="G17" s="9">
        <v>3842.8724199899998</v>
      </c>
      <c r="H17" s="8">
        <f t="shared" si="2"/>
        <v>3.3739887903178417E-2</v>
      </c>
      <c r="I17" s="9">
        <v>695.49555988999998</v>
      </c>
      <c r="J17" s="8">
        <f t="shared" si="3"/>
        <v>4.4177612560190704E-2</v>
      </c>
      <c r="K17" s="9">
        <v>169301.18799999999</v>
      </c>
      <c r="L17" s="8">
        <f t="shared" si="4"/>
        <v>5.1250112456578872E-2</v>
      </c>
      <c r="M17" s="9">
        <v>11456</v>
      </c>
      <c r="N17" s="8">
        <f t="shared" si="5"/>
        <v>4.8971705331914112E-2</v>
      </c>
      <c r="O17" s="9">
        <v>7011</v>
      </c>
      <c r="P17" s="8">
        <f t="shared" si="6"/>
        <v>4.5565622034757516E-2</v>
      </c>
      <c r="Q17" s="8">
        <f t="shared" si="7"/>
        <v>4.4602187109867242E-2</v>
      </c>
      <c r="R17" s="9">
        <f t="shared" si="8"/>
        <v>11418</v>
      </c>
      <c r="S17" s="9">
        <f t="shared" si="9"/>
        <v>23418</v>
      </c>
    </row>
    <row r="18" spans="1:19" s="5" customFormat="1" ht="19.5" customHeight="1">
      <c r="A18" s="19" t="s">
        <v>10</v>
      </c>
      <c r="B18" s="19">
        <v>1</v>
      </c>
      <c r="C18" s="19">
        <v>0</v>
      </c>
      <c r="D18" s="19">
        <v>8</v>
      </c>
      <c r="E18" s="19">
        <f t="shared" si="0"/>
        <v>9</v>
      </c>
      <c r="F18" s="19">
        <f t="shared" si="1"/>
        <v>9000</v>
      </c>
      <c r="G18" s="9">
        <v>4397.7773544499996</v>
      </c>
      <c r="H18" s="8">
        <f t="shared" si="2"/>
        <v>3.861187641578423E-2</v>
      </c>
      <c r="I18" s="9">
        <v>622.78433097000004</v>
      </c>
      <c r="J18" s="8">
        <f t="shared" si="3"/>
        <v>3.9559023046102169E-2</v>
      </c>
      <c r="K18" s="9">
        <v>110694.83100000001</v>
      </c>
      <c r="L18" s="8">
        <f t="shared" si="4"/>
        <v>3.3509053327564327E-2</v>
      </c>
      <c r="M18" s="9">
        <v>9635</v>
      </c>
      <c r="N18" s="8">
        <f t="shared" si="5"/>
        <v>4.1187358665589424E-2</v>
      </c>
      <c r="O18" s="9">
        <v>6035</v>
      </c>
      <c r="P18" s="8">
        <f t="shared" si="6"/>
        <v>3.9222440305200626E-2</v>
      </c>
      <c r="Q18" s="8">
        <f t="shared" si="7"/>
        <v>3.8451608626138313E-2</v>
      </c>
      <c r="R18" s="9">
        <v>9843</v>
      </c>
      <c r="S18" s="9">
        <f t="shared" si="9"/>
        <v>18843</v>
      </c>
    </row>
    <row r="19" spans="1:19" s="5" customFormat="1" ht="19.5" customHeight="1">
      <c r="A19" s="19" t="s">
        <v>11</v>
      </c>
      <c r="B19" s="19">
        <v>1</v>
      </c>
      <c r="C19" s="19">
        <v>0</v>
      </c>
      <c r="D19" s="19">
        <v>7</v>
      </c>
      <c r="E19" s="19">
        <f t="shared" si="0"/>
        <v>8</v>
      </c>
      <c r="F19" s="19">
        <f t="shared" si="1"/>
        <v>8500</v>
      </c>
      <c r="G19" s="9">
        <v>3416.4793071099998</v>
      </c>
      <c r="H19" s="8">
        <f t="shared" si="2"/>
        <v>2.999621539497271E-2</v>
      </c>
      <c r="I19" s="9">
        <v>563.85269215999995</v>
      </c>
      <c r="J19" s="8">
        <f t="shared" si="3"/>
        <v>3.5815707837451451E-2</v>
      </c>
      <c r="K19" s="9">
        <v>141889.329</v>
      </c>
      <c r="L19" s="8">
        <f t="shared" si="4"/>
        <v>4.2952114828860612E-2</v>
      </c>
      <c r="M19" s="9">
        <v>7779</v>
      </c>
      <c r="N19" s="8">
        <f t="shared" si="5"/>
        <v>3.3253395231927364E-2</v>
      </c>
      <c r="O19" s="9">
        <v>6194</v>
      </c>
      <c r="P19" s="8">
        <f t="shared" si="6"/>
        <v>4.0255807000896884E-2</v>
      </c>
      <c r="Q19" s="8">
        <f t="shared" si="7"/>
        <v>3.6010638142477264E-2</v>
      </c>
      <c r="R19" s="9">
        <f t="shared" si="8"/>
        <v>9219</v>
      </c>
      <c r="S19" s="9">
        <f t="shared" si="9"/>
        <v>17719</v>
      </c>
    </row>
    <row r="20" spans="1:19" s="5" customFormat="1" ht="19.5" customHeight="1">
      <c r="A20" s="19" t="s">
        <v>12</v>
      </c>
      <c r="B20" s="19">
        <v>1</v>
      </c>
      <c r="C20" s="19">
        <v>1</v>
      </c>
      <c r="D20" s="19">
        <v>14</v>
      </c>
      <c r="E20" s="19">
        <f t="shared" si="0"/>
        <v>16</v>
      </c>
      <c r="F20" s="19">
        <f t="shared" si="1"/>
        <v>14000</v>
      </c>
      <c r="G20" s="9">
        <v>6050.7634583700001</v>
      </c>
      <c r="H20" s="8">
        <f t="shared" si="2"/>
        <v>5.3124865595871963E-2</v>
      </c>
      <c r="I20" s="9">
        <v>1033.9638289100001</v>
      </c>
      <c r="J20" s="8">
        <f t="shared" si="3"/>
        <v>6.5676987847430354E-2</v>
      </c>
      <c r="K20" s="9">
        <v>190234.269</v>
      </c>
      <c r="L20" s="8">
        <f t="shared" si="4"/>
        <v>5.7586882847774676E-2</v>
      </c>
      <c r="M20" s="9">
        <v>12709</v>
      </c>
      <c r="N20" s="8">
        <f t="shared" si="5"/>
        <v>5.4327985602592214E-2</v>
      </c>
      <c r="O20" s="9">
        <v>10556</v>
      </c>
      <c r="P20" s="8">
        <f t="shared" si="6"/>
        <v>6.8605149935658305E-2</v>
      </c>
      <c r="Q20" s="8">
        <f t="shared" si="7"/>
        <v>5.9571558157042702E-2</v>
      </c>
      <c r="R20" s="9">
        <f t="shared" si="8"/>
        <v>15250</v>
      </c>
      <c r="S20" s="9">
        <f t="shared" si="9"/>
        <v>29250</v>
      </c>
    </row>
    <row r="21" spans="1:19" s="5" customFormat="1" ht="19.5" customHeight="1">
      <c r="A21" s="19" t="s">
        <v>13</v>
      </c>
      <c r="B21" s="19">
        <v>1</v>
      </c>
      <c r="C21" s="19">
        <v>0</v>
      </c>
      <c r="D21" s="19">
        <v>6</v>
      </c>
      <c r="E21" s="19">
        <f t="shared" si="0"/>
        <v>7</v>
      </c>
      <c r="F21" s="19">
        <f t="shared" si="1"/>
        <v>8000</v>
      </c>
      <c r="G21" s="9">
        <v>3789.1033961600001</v>
      </c>
      <c r="H21" s="8">
        <f t="shared" si="2"/>
        <v>3.3267803316854257E-2</v>
      </c>
      <c r="I21" s="9">
        <v>538.43740887000001</v>
      </c>
      <c r="J21" s="8">
        <f t="shared" si="3"/>
        <v>3.4201338741449337E-2</v>
      </c>
      <c r="K21" s="9">
        <v>148985.807</v>
      </c>
      <c r="L21" s="8">
        <f t="shared" si="4"/>
        <v>4.510032949788962E-2</v>
      </c>
      <c r="M21" s="9">
        <v>7189</v>
      </c>
      <c r="N21" s="8">
        <f t="shared" si="5"/>
        <v>3.0731284011097291E-2</v>
      </c>
      <c r="O21" s="9">
        <v>6215</v>
      </c>
      <c r="P21" s="8">
        <f t="shared" si="6"/>
        <v>4.0392289394668088E-2</v>
      </c>
      <c r="Q21" s="8">
        <f t="shared" si="7"/>
        <v>3.6119513927069843E-2</v>
      </c>
      <c r="R21" s="9">
        <f t="shared" si="8"/>
        <v>9247</v>
      </c>
      <c r="S21" s="9">
        <f t="shared" si="9"/>
        <v>17247</v>
      </c>
    </row>
    <row r="22" spans="1:19" s="5" customFormat="1" ht="19.5" customHeight="1">
      <c r="A22" s="19" t="s">
        <v>14</v>
      </c>
      <c r="B22" s="19">
        <v>1</v>
      </c>
      <c r="C22" s="19">
        <v>0</v>
      </c>
      <c r="D22" s="19">
        <v>8</v>
      </c>
      <c r="E22" s="19">
        <f t="shared" si="0"/>
        <v>9</v>
      </c>
      <c r="F22" s="19">
        <f t="shared" si="1"/>
        <v>9000</v>
      </c>
      <c r="G22" s="9">
        <v>3535.4469146500001</v>
      </c>
      <c r="H22" s="8">
        <f t="shared" si="2"/>
        <v>3.1040734521246328E-2</v>
      </c>
      <c r="I22" s="9">
        <v>576.59763133000001</v>
      </c>
      <c r="J22" s="8">
        <f t="shared" si="3"/>
        <v>3.6625261510007626E-2</v>
      </c>
      <c r="K22" s="9">
        <v>131247.41399999999</v>
      </c>
      <c r="L22" s="8">
        <f t="shared" si="4"/>
        <v>3.9730641034457267E-2</v>
      </c>
      <c r="M22" s="9">
        <v>8757</v>
      </c>
      <c r="N22" s="8">
        <f t="shared" si="5"/>
        <v>3.7434115187811791E-2</v>
      </c>
      <c r="O22" s="9">
        <v>5667</v>
      </c>
      <c r="P22" s="8">
        <f t="shared" si="6"/>
        <v>3.6830748833400491E-2</v>
      </c>
      <c r="Q22" s="8">
        <f t="shared" si="7"/>
        <v>3.6311751485045417E-2</v>
      </c>
      <c r="R22" s="9">
        <f t="shared" si="8"/>
        <v>9296</v>
      </c>
      <c r="S22" s="9">
        <f t="shared" si="9"/>
        <v>18296</v>
      </c>
    </row>
    <row r="23" spans="1:19" s="5" customFormat="1" ht="19.5" customHeight="1">
      <c r="A23" s="19" t="s">
        <v>15</v>
      </c>
      <c r="B23" s="19">
        <v>1</v>
      </c>
      <c r="C23" s="19">
        <v>0</v>
      </c>
      <c r="D23" s="19">
        <v>4</v>
      </c>
      <c r="E23" s="19">
        <f t="shared" si="0"/>
        <v>5</v>
      </c>
      <c r="F23" s="19">
        <f t="shared" si="1"/>
        <v>7000</v>
      </c>
      <c r="G23" s="9">
        <v>2857.4837471000001</v>
      </c>
      <c r="H23" s="8">
        <f t="shared" si="2"/>
        <v>2.5088311756277123E-2</v>
      </c>
      <c r="I23" s="9">
        <v>427.68912994999999</v>
      </c>
      <c r="J23" s="8">
        <f t="shared" si="3"/>
        <v>2.7166650326458573E-2</v>
      </c>
      <c r="K23" s="9">
        <v>93221.774999999994</v>
      </c>
      <c r="L23" s="8">
        <f t="shared" si="4"/>
        <v>2.8219686516032554E-2</v>
      </c>
      <c r="M23" s="9">
        <v>7966</v>
      </c>
      <c r="N23" s="8">
        <f t="shared" si="5"/>
        <v>3.4052776245987064E-2</v>
      </c>
      <c r="O23" s="9">
        <v>4482</v>
      </c>
      <c r="P23" s="8">
        <f t="shared" si="6"/>
        <v>2.912924232773972E-2</v>
      </c>
      <c r="Q23" s="8">
        <f t="shared" si="7"/>
        <v>2.8535074234370891E-2</v>
      </c>
      <c r="R23" s="9">
        <f t="shared" si="8"/>
        <v>7305</v>
      </c>
      <c r="S23" s="9">
        <f t="shared" si="9"/>
        <v>14305</v>
      </c>
    </row>
    <row r="24" spans="1:19" s="5" customFormat="1" ht="19.5" customHeight="1">
      <c r="A24" s="19" t="s">
        <v>16</v>
      </c>
      <c r="B24" s="19">
        <v>1</v>
      </c>
      <c r="C24" s="19">
        <v>2</v>
      </c>
      <c r="D24" s="19">
        <v>6</v>
      </c>
      <c r="E24" s="19">
        <f t="shared" si="0"/>
        <v>9</v>
      </c>
      <c r="F24" s="19">
        <f t="shared" si="1"/>
        <v>12000</v>
      </c>
      <c r="G24" s="9">
        <v>4412.4988119099999</v>
      </c>
      <c r="H24" s="8">
        <f t="shared" si="2"/>
        <v>3.874112877448551E-2</v>
      </c>
      <c r="I24" s="9">
        <v>578.30247512999995</v>
      </c>
      <c r="J24" s="8">
        <f t="shared" si="3"/>
        <v>3.6733552537608079E-2</v>
      </c>
      <c r="K24" s="9">
        <v>124678.398</v>
      </c>
      <c r="L24" s="8">
        <f t="shared" si="4"/>
        <v>3.774209734668902E-2</v>
      </c>
      <c r="M24" s="9">
        <v>8964</v>
      </c>
      <c r="N24" s="8">
        <f t="shared" si="5"/>
        <v>3.8318991497492849E-2</v>
      </c>
      <c r="O24" s="9">
        <v>5660</v>
      </c>
      <c r="P24" s="8">
        <f t="shared" si="6"/>
        <v>3.6785254702143423E-2</v>
      </c>
      <c r="Q24" s="8">
        <f t="shared" si="7"/>
        <v>3.765903475523024E-2</v>
      </c>
      <c r="R24" s="9">
        <f t="shared" si="8"/>
        <v>9641</v>
      </c>
      <c r="S24" s="9">
        <f t="shared" si="9"/>
        <v>21641</v>
      </c>
    </row>
    <row r="25" spans="1:19" s="5" customFormat="1" ht="19.5" customHeight="1">
      <c r="A25" s="19" t="s">
        <v>17</v>
      </c>
      <c r="B25" s="19">
        <v>1</v>
      </c>
      <c r="C25" s="19">
        <v>1</v>
      </c>
      <c r="D25" s="19">
        <v>10</v>
      </c>
      <c r="E25" s="19">
        <f t="shared" si="0"/>
        <v>12</v>
      </c>
      <c r="F25" s="19">
        <f t="shared" si="1"/>
        <v>12000</v>
      </c>
      <c r="G25" s="9">
        <v>5325.0221299100003</v>
      </c>
      <c r="H25" s="8">
        <f t="shared" si="2"/>
        <v>4.6752957191739226E-2</v>
      </c>
      <c r="I25" s="9">
        <v>713.60282628000004</v>
      </c>
      <c r="J25" s="8">
        <f t="shared" si="3"/>
        <v>4.5327779211474725E-2</v>
      </c>
      <c r="K25" s="9">
        <v>160450.96799999999</v>
      </c>
      <c r="L25" s="8">
        <f t="shared" si="4"/>
        <v>4.8571012707642296E-2</v>
      </c>
      <c r="M25" s="9">
        <v>11189</v>
      </c>
      <c r="N25" s="8">
        <f t="shared" si="5"/>
        <v>4.7830343135368977E-2</v>
      </c>
      <c r="O25" s="9">
        <v>7282</v>
      </c>
      <c r="P25" s="8">
        <f t="shared" si="6"/>
        <v>4.732689483056686E-2</v>
      </c>
      <c r="Q25" s="8">
        <f t="shared" si="7"/>
        <v>4.6961885853449209E-2</v>
      </c>
      <c r="R25" s="9">
        <f t="shared" si="8"/>
        <v>12022</v>
      </c>
      <c r="S25" s="9">
        <f t="shared" si="9"/>
        <v>24022</v>
      </c>
    </row>
    <row r="26" spans="1:19" s="5" customFormat="1" ht="19.5" customHeight="1">
      <c r="A26" s="19" t="s">
        <v>18</v>
      </c>
      <c r="B26" s="19">
        <v>1</v>
      </c>
      <c r="C26" s="19">
        <v>0</v>
      </c>
      <c r="D26" s="19">
        <v>11</v>
      </c>
      <c r="E26" s="19">
        <f t="shared" si="0"/>
        <v>12</v>
      </c>
      <c r="F26" s="19">
        <f t="shared" si="1"/>
        <v>10500</v>
      </c>
      <c r="G26" s="9">
        <v>4513.9711187000003</v>
      </c>
      <c r="H26" s="8">
        <f t="shared" si="2"/>
        <v>3.9632041581937089E-2</v>
      </c>
      <c r="I26" s="9">
        <v>816.24365151999996</v>
      </c>
      <c r="J26" s="8">
        <f t="shared" si="3"/>
        <v>5.1847485262550203E-2</v>
      </c>
      <c r="K26" s="9">
        <v>188711.399</v>
      </c>
      <c r="L26" s="8">
        <f t="shared" si="4"/>
        <v>5.7125886326257355E-2</v>
      </c>
      <c r="M26" s="9">
        <v>14183</v>
      </c>
      <c r="N26" s="8">
        <f t="shared" si="5"/>
        <v>6.0628988889886333E-2</v>
      </c>
      <c r="O26" s="9">
        <v>8394</v>
      </c>
      <c r="P26" s="8">
        <f t="shared" si="6"/>
        <v>5.455396253883249E-2</v>
      </c>
      <c r="Q26" s="8">
        <f t="shared" si="7"/>
        <v>5.2487025192264468E-2</v>
      </c>
      <c r="R26" s="9">
        <f t="shared" si="8"/>
        <v>13437</v>
      </c>
      <c r="S26" s="9">
        <f t="shared" si="9"/>
        <v>23937</v>
      </c>
    </row>
    <row r="27" spans="1:19" s="5" customFormat="1" ht="19.5" customHeight="1">
      <c r="A27" s="19" t="s">
        <v>19</v>
      </c>
      <c r="B27" s="19">
        <v>1</v>
      </c>
      <c r="C27" s="19">
        <v>0</v>
      </c>
      <c r="D27" s="19">
        <v>6</v>
      </c>
      <c r="E27" s="19">
        <f t="shared" si="0"/>
        <v>7</v>
      </c>
      <c r="F27" s="19">
        <f t="shared" si="1"/>
        <v>8000</v>
      </c>
      <c r="G27" s="9">
        <v>2938.6354169699998</v>
      </c>
      <c r="H27" s="8">
        <f t="shared" si="2"/>
        <v>2.5800812184427341E-2</v>
      </c>
      <c r="I27" s="9">
        <v>532.72944748999998</v>
      </c>
      <c r="J27" s="8">
        <f t="shared" si="3"/>
        <v>3.3838771212773733E-2</v>
      </c>
      <c r="K27" s="9">
        <v>108307.68799999999</v>
      </c>
      <c r="L27" s="8">
        <f t="shared" si="4"/>
        <v>3.2786427877352274E-2</v>
      </c>
      <c r="M27" s="9">
        <v>6917</v>
      </c>
      <c r="N27" s="8">
        <f t="shared" si="5"/>
        <v>2.9568547990646815E-2</v>
      </c>
      <c r="O27" s="9">
        <v>5545</v>
      </c>
      <c r="P27" s="8">
        <f t="shared" si="6"/>
        <v>3.603785111720588E-2</v>
      </c>
      <c r="Q27" s="8">
        <f t="shared" si="7"/>
        <v>3.1386574086037997E-2</v>
      </c>
      <c r="R27" s="9">
        <f t="shared" si="8"/>
        <v>8035</v>
      </c>
      <c r="S27" s="9">
        <f t="shared" si="9"/>
        <v>16035</v>
      </c>
    </row>
    <row r="28" spans="1:19" s="5" customFormat="1" ht="19.5" customHeight="1">
      <c r="A28" s="12" t="s">
        <v>2</v>
      </c>
      <c r="B28" s="13">
        <f>SUM(B6:B27)</f>
        <v>22</v>
      </c>
      <c r="C28" s="13">
        <f t="shared" ref="C28:E28" si="10">SUM(C6:C27)</f>
        <v>22</v>
      </c>
      <c r="D28" s="13">
        <f t="shared" si="10"/>
        <v>180</v>
      </c>
      <c r="E28" s="13">
        <f t="shared" si="10"/>
        <v>224</v>
      </c>
      <c r="F28" s="13">
        <f t="shared" si="1"/>
        <v>244000</v>
      </c>
      <c r="G28" s="14">
        <f t="shared" ref="G28:P28" si="11">SUM(G6:G27)</f>
        <v>113897.01207715001</v>
      </c>
      <c r="H28" s="15">
        <f t="shared" si="11"/>
        <v>0.99999999999999989</v>
      </c>
      <c r="I28" s="14">
        <f t="shared" si="11"/>
        <v>15743.167626870003</v>
      </c>
      <c r="J28" s="15">
        <f t="shared" si="11"/>
        <v>1</v>
      </c>
      <c r="K28" s="14">
        <f t="shared" si="11"/>
        <v>3303430.5660000001</v>
      </c>
      <c r="L28" s="15">
        <f t="shared" si="11"/>
        <v>1.0000000000000002</v>
      </c>
      <c r="M28" s="14">
        <f t="shared" si="11"/>
        <v>233931</v>
      </c>
      <c r="N28" s="15">
        <f t="shared" si="11"/>
        <v>0.99999999999999989</v>
      </c>
      <c r="O28" s="14">
        <f t="shared" si="11"/>
        <v>153866</v>
      </c>
      <c r="P28" s="15">
        <f t="shared" si="11"/>
        <v>1</v>
      </c>
      <c r="Q28" s="16">
        <f t="shared" si="7"/>
        <v>1</v>
      </c>
      <c r="R28" s="17">
        <f>SUM(R6:R27)</f>
        <v>256000</v>
      </c>
      <c r="S28" s="17">
        <f t="shared" si="9"/>
        <v>500000</v>
      </c>
    </row>
  </sheetData>
  <autoFilter ref="A5:Q28">
    <filterColumn colId="1"/>
    <filterColumn colId="2"/>
    <filterColumn colId="3"/>
    <filterColumn colId="4"/>
    <filterColumn colId="5"/>
    <filterColumn colId="6"/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</autoFilter>
  <mergeCells count="13">
    <mergeCell ref="O4:P4"/>
    <mergeCell ref="Q4:Q5"/>
    <mergeCell ref="R4:R5"/>
    <mergeCell ref="A1:S1"/>
    <mergeCell ref="A3:A5"/>
    <mergeCell ref="B3:F3"/>
    <mergeCell ref="G3:R3"/>
    <mergeCell ref="S3:S5"/>
    <mergeCell ref="B4:F4"/>
    <mergeCell ref="G4:H4"/>
    <mergeCell ref="I4:J4"/>
    <mergeCell ref="K4:L4"/>
    <mergeCell ref="M4:N4"/>
  </mergeCells>
  <phoneticPr fontId="5" type="noConversion"/>
  <printOptions horizontalCentered="1"/>
  <pageMargins left="0.19" right="0.27" top="0.63" bottom="0.43" header="0.4" footer="0.24"/>
  <pageSetup paperSize="9" scale="90"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4"/>
  <sheetViews>
    <sheetView zoomScaleNormal="100" workbookViewId="0">
      <pane xSplit="1" ySplit="5" topLeftCell="C6" activePane="bottomRight" state="frozen"/>
      <selection pane="topRight" activeCell="B1" sqref="B1"/>
      <selection pane="bottomLeft" activeCell="A5" sqref="A5"/>
      <selection pane="bottomRight" activeCell="I18" sqref="I18"/>
    </sheetView>
  </sheetViews>
  <sheetFormatPr defaultColWidth="8.88671875" defaultRowHeight="13.5"/>
  <cols>
    <col min="1" max="1" width="7.21875" style="2" customWidth="1"/>
    <col min="2" max="2" width="4.5546875" style="1" customWidth="1"/>
    <col min="3" max="3" width="4.6640625" style="1" customWidth="1"/>
    <col min="4" max="4" width="5.5546875" style="1" customWidth="1"/>
    <col min="5" max="5" width="5.44140625" style="1" customWidth="1"/>
    <col min="6" max="6" width="11.21875" style="69" customWidth="1"/>
    <col min="7" max="7" width="11.6640625" style="69" customWidth="1"/>
    <col min="8" max="8" width="8.77734375" style="1" customWidth="1"/>
    <col min="9" max="9" width="8.6640625" style="1" customWidth="1"/>
    <col min="10" max="10" width="8.21875" style="1" customWidth="1"/>
    <col min="11" max="11" width="7.5546875" style="1" customWidth="1"/>
    <col min="12" max="12" width="7.88671875" style="1" customWidth="1"/>
    <col min="13" max="13" width="8.109375" style="1" customWidth="1"/>
    <col min="14" max="14" width="7.5546875" style="1" customWidth="1"/>
    <col min="15" max="15" width="6" style="1" customWidth="1"/>
    <col min="16" max="16" width="8.109375" style="1" customWidth="1"/>
    <col min="17" max="17" width="8.21875" style="1" customWidth="1"/>
    <col min="18" max="18" width="8.109375" style="1" customWidth="1"/>
    <col min="19" max="16384" width="8.88671875" style="1"/>
  </cols>
  <sheetData>
    <row r="1" spans="1:18" ht="26.25" customHeight="1">
      <c r="A1" s="79" t="s">
        <v>59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18" ht="13.5" customHeight="1">
      <c r="K2" s="28"/>
      <c r="R2" s="28" t="s">
        <v>0</v>
      </c>
    </row>
    <row r="3" spans="1:18" s="3" customFormat="1" ht="16.5" customHeight="1">
      <c r="A3" s="92" t="s">
        <v>35</v>
      </c>
      <c r="B3" s="91" t="s">
        <v>60</v>
      </c>
      <c r="C3" s="91"/>
      <c r="D3" s="91"/>
      <c r="E3" s="91"/>
      <c r="F3" s="91" t="s">
        <v>152</v>
      </c>
      <c r="G3" s="91" t="s">
        <v>153</v>
      </c>
      <c r="H3" s="91" t="s">
        <v>154</v>
      </c>
      <c r="I3" s="91" t="s">
        <v>146</v>
      </c>
      <c r="J3" s="91"/>
      <c r="K3" s="91"/>
      <c r="L3" s="91" t="s">
        <v>37</v>
      </c>
      <c r="M3" s="91"/>
      <c r="N3" s="91"/>
      <c r="O3" s="91"/>
      <c r="P3" s="91"/>
      <c r="Q3" s="91"/>
      <c r="R3" s="91"/>
    </row>
    <row r="4" spans="1:18" s="3" customFormat="1" ht="15" customHeight="1">
      <c r="A4" s="92"/>
      <c r="B4" s="91"/>
      <c r="C4" s="91"/>
      <c r="D4" s="91"/>
      <c r="E4" s="91"/>
      <c r="F4" s="91"/>
      <c r="G4" s="91"/>
      <c r="H4" s="91"/>
      <c r="I4" s="91"/>
      <c r="J4" s="91"/>
      <c r="K4" s="91"/>
      <c r="L4" s="91" t="s">
        <v>36</v>
      </c>
      <c r="M4" s="91"/>
      <c r="N4" s="91"/>
      <c r="O4" s="91"/>
      <c r="P4" s="91" t="s">
        <v>61</v>
      </c>
      <c r="Q4" s="91"/>
      <c r="R4" s="91"/>
    </row>
    <row r="5" spans="1:18" s="3" customFormat="1" ht="16.5" customHeight="1">
      <c r="A5" s="92"/>
      <c r="B5" s="72" t="s">
        <v>26</v>
      </c>
      <c r="C5" s="72" t="s">
        <v>27</v>
      </c>
      <c r="D5" s="72" t="s">
        <v>28</v>
      </c>
      <c r="E5" s="73" t="s">
        <v>38</v>
      </c>
      <c r="F5" s="72" t="s">
        <v>148</v>
      </c>
      <c r="G5" s="72" t="s">
        <v>147</v>
      </c>
      <c r="H5" s="72" t="s">
        <v>147</v>
      </c>
      <c r="I5" s="72" t="s">
        <v>68</v>
      </c>
      <c r="J5" s="72" t="s">
        <v>69</v>
      </c>
      <c r="K5" s="72" t="s">
        <v>38</v>
      </c>
      <c r="L5" s="72" t="s">
        <v>149</v>
      </c>
      <c r="M5" s="72" t="s">
        <v>150</v>
      </c>
      <c r="N5" s="72" t="s">
        <v>38</v>
      </c>
      <c r="O5" s="72" t="s">
        <v>151</v>
      </c>
      <c r="P5" s="72" t="s">
        <v>68</v>
      </c>
      <c r="Q5" s="72" t="s">
        <v>69</v>
      </c>
      <c r="R5" s="72" t="s">
        <v>38</v>
      </c>
    </row>
    <row r="6" spans="1:18" ht="18.75" customHeight="1">
      <c r="A6" s="61" t="s">
        <v>3</v>
      </c>
      <c r="B6" s="62">
        <v>1</v>
      </c>
      <c r="C6" s="62">
        <v>3</v>
      </c>
      <c r="D6" s="62">
        <v>6</v>
      </c>
      <c r="E6" s="63">
        <f>SUM(B6:D6)</f>
        <v>10</v>
      </c>
      <c r="F6" s="63">
        <f>B6*500+C6*250+D6*150</f>
        <v>2150</v>
      </c>
      <c r="G6" s="63">
        <v>2400</v>
      </c>
      <c r="H6" s="62">
        <v>2700</v>
      </c>
      <c r="I6" s="62">
        <v>600</v>
      </c>
      <c r="J6" s="62">
        <v>150</v>
      </c>
      <c r="K6" s="62">
        <f>SUM(I6:J6)</f>
        <v>750</v>
      </c>
      <c r="L6" s="62">
        <v>1000</v>
      </c>
      <c r="M6" s="62">
        <f>ROUND(B6*400+C6*150+D6*70,0)</f>
        <v>1270</v>
      </c>
      <c r="N6" s="62">
        <f>SUM(L6:M6)</f>
        <v>2270</v>
      </c>
      <c r="O6" s="64">
        <f>N6/$N$28</f>
        <v>4.8608137044967879E-2</v>
      </c>
      <c r="P6" s="62">
        <f>R6-Q6</f>
        <v>1578</v>
      </c>
      <c r="Q6" s="62">
        <f>ROUND(14244*O6,0)</f>
        <v>692</v>
      </c>
      <c r="R6" s="62">
        <f>N6</f>
        <v>2270</v>
      </c>
    </row>
    <row r="7" spans="1:18" ht="18.75" customHeight="1">
      <c r="A7" s="61" t="s">
        <v>135</v>
      </c>
      <c r="B7" s="62">
        <v>1</v>
      </c>
      <c r="C7" s="62">
        <v>2</v>
      </c>
      <c r="D7" s="62">
        <v>10</v>
      </c>
      <c r="E7" s="63">
        <f t="shared" ref="E7:E27" si="0">SUM(B7:D7)</f>
        <v>13</v>
      </c>
      <c r="F7" s="63">
        <f t="shared" ref="F7:F27" si="1">B7*500+C7*250+D7*150</f>
        <v>2500</v>
      </c>
      <c r="G7" s="63">
        <v>1100</v>
      </c>
      <c r="H7" s="62">
        <v>2700</v>
      </c>
      <c r="I7" s="62">
        <f>K7-J7</f>
        <v>615</v>
      </c>
      <c r="J7" s="62">
        <v>135</v>
      </c>
      <c r="K7" s="62">
        <v>750</v>
      </c>
      <c r="L7" s="62">
        <v>1000</v>
      </c>
      <c r="M7" s="62">
        <f t="shared" ref="M7:M27" si="2">ROUND(B7*400+C7*150+D7*70,0)</f>
        <v>1400</v>
      </c>
      <c r="N7" s="62">
        <f t="shared" ref="N7:N27" si="3">SUM(L7:M7)</f>
        <v>2400</v>
      </c>
      <c r="O7" s="64">
        <f t="shared" ref="O7:O27" si="4">N7/$N$28</f>
        <v>5.1391862955032119E-2</v>
      </c>
      <c r="P7" s="62">
        <f t="shared" ref="P7:P27" si="5">R7-Q7</f>
        <v>1668</v>
      </c>
      <c r="Q7" s="62">
        <f t="shared" ref="Q7:Q27" si="6">ROUND(14244*O7,0)</f>
        <v>732</v>
      </c>
      <c r="R7" s="62">
        <f t="shared" ref="R7:R27" si="7">N7</f>
        <v>2400</v>
      </c>
    </row>
    <row r="8" spans="1:18" ht="18.75" customHeight="1">
      <c r="A8" s="61" t="s">
        <v>136</v>
      </c>
      <c r="B8" s="62">
        <v>1</v>
      </c>
      <c r="C8" s="62">
        <v>1</v>
      </c>
      <c r="D8" s="62">
        <v>7</v>
      </c>
      <c r="E8" s="63">
        <f t="shared" si="0"/>
        <v>9</v>
      </c>
      <c r="F8" s="63">
        <f t="shared" si="1"/>
        <v>1800</v>
      </c>
      <c r="G8" s="63">
        <v>1900</v>
      </c>
      <c r="H8" s="62">
        <v>2700</v>
      </c>
      <c r="I8" s="62">
        <f t="shared" ref="I8:I27" si="8">K8-J8</f>
        <v>615</v>
      </c>
      <c r="J8" s="62">
        <v>135</v>
      </c>
      <c r="K8" s="62">
        <v>750</v>
      </c>
      <c r="L8" s="62">
        <v>1000</v>
      </c>
      <c r="M8" s="62">
        <f t="shared" si="2"/>
        <v>1040</v>
      </c>
      <c r="N8" s="62">
        <f t="shared" si="3"/>
        <v>2040</v>
      </c>
      <c r="O8" s="64">
        <f t="shared" si="4"/>
        <v>4.3683083511777299E-2</v>
      </c>
      <c r="P8" s="62">
        <f t="shared" si="5"/>
        <v>1418</v>
      </c>
      <c r="Q8" s="62">
        <f t="shared" si="6"/>
        <v>622</v>
      </c>
      <c r="R8" s="62">
        <f t="shared" si="7"/>
        <v>2040</v>
      </c>
    </row>
    <row r="9" spans="1:18" ht="18.75" customHeight="1">
      <c r="A9" s="61" t="s">
        <v>137</v>
      </c>
      <c r="B9" s="62">
        <v>1</v>
      </c>
      <c r="C9" s="62">
        <v>1</v>
      </c>
      <c r="D9" s="62">
        <v>8</v>
      </c>
      <c r="E9" s="63">
        <f t="shared" si="0"/>
        <v>10</v>
      </c>
      <c r="F9" s="63">
        <f t="shared" si="1"/>
        <v>1950</v>
      </c>
      <c r="G9" s="63">
        <v>1400</v>
      </c>
      <c r="H9" s="62">
        <v>2700</v>
      </c>
      <c r="I9" s="62">
        <f t="shared" si="8"/>
        <v>615</v>
      </c>
      <c r="J9" s="62">
        <v>135</v>
      </c>
      <c r="K9" s="62">
        <v>750</v>
      </c>
      <c r="L9" s="62">
        <v>1000</v>
      </c>
      <c r="M9" s="62">
        <f t="shared" si="2"/>
        <v>1110</v>
      </c>
      <c r="N9" s="62">
        <f t="shared" si="3"/>
        <v>2110</v>
      </c>
      <c r="O9" s="64">
        <f t="shared" si="4"/>
        <v>4.518201284796574E-2</v>
      </c>
      <c r="P9" s="62">
        <f t="shared" si="5"/>
        <v>1466</v>
      </c>
      <c r="Q9" s="62">
        <f t="shared" si="6"/>
        <v>644</v>
      </c>
      <c r="R9" s="62">
        <f t="shared" si="7"/>
        <v>2110</v>
      </c>
    </row>
    <row r="10" spans="1:18" ht="18.75" customHeight="1">
      <c r="A10" s="61" t="s">
        <v>4</v>
      </c>
      <c r="B10" s="62">
        <v>1</v>
      </c>
      <c r="C10" s="62">
        <v>1</v>
      </c>
      <c r="D10" s="62">
        <v>11</v>
      </c>
      <c r="E10" s="63">
        <f t="shared" si="0"/>
        <v>13</v>
      </c>
      <c r="F10" s="63">
        <f t="shared" si="1"/>
        <v>2400</v>
      </c>
      <c r="G10" s="63">
        <v>2300</v>
      </c>
      <c r="H10" s="62">
        <v>2700</v>
      </c>
      <c r="I10" s="62">
        <f t="shared" si="8"/>
        <v>615</v>
      </c>
      <c r="J10" s="62">
        <v>135</v>
      </c>
      <c r="K10" s="62">
        <v>750</v>
      </c>
      <c r="L10" s="62">
        <v>1000</v>
      </c>
      <c r="M10" s="62">
        <f t="shared" si="2"/>
        <v>1320</v>
      </c>
      <c r="N10" s="62">
        <f t="shared" si="3"/>
        <v>2320</v>
      </c>
      <c r="O10" s="64">
        <f t="shared" si="4"/>
        <v>4.967880085653105E-2</v>
      </c>
      <c r="P10" s="62">
        <f t="shared" si="5"/>
        <v>1612</v>
      </c>
      <c r="Q10" s="62">
        <f t="shared" si="6"/>
        <v>708</v>
      </c>
      <c r="R10" s="62">
        <f t="shared" si="7"/>
        <v>2320</v>
      </c>
    </row>
    <row r="11" spans="1:18" ht="18.75" customHeight="1">
      <c r="A11" s="61" t="s">
        <v>20</v>
      </c>
      <c r="B11" s="62">
        <v>1</v>
      </c>
      <c r="C11" s="62">
        <v>1</v>
      </c>
      <c r="D11" s="62">
        <v>11</v>
      </c>
      <c r="E11" s="63">
        <f>SUM(B11:D11)</f>
        <v>13</v>
      </c>
      <c r="F11" s="63">
        <f t="shared" si="1"/>
        <v>2400</v>
      </c>
      <c r="G11" s="63">
        <v>2000</v>
      </c>
      <c r="H11" s="62">
        <v>2700</v>
      </c>
      <c r="I11" s="62">
        <f t="shared" si="8"/>
        <v>615</v>
      </c>
      <c r="J11" s="62">
        <v>135</v>
      </c>
      <c r="K11" s="62">
        <v>750</v>
      </c>
      <c r="L11" s="62">
        <v>1000</v>
      </c>
      <c r="M11" s="62">
        <f t="shared" si="2"/>
        <v>1320</v>
      </c>
      <c r="N11" s="62">
        <f t="shared" si="3"/>
        <v>2320</v>
      </c>
      <c r="O11" s="64">
        <f t="shared" si="4"/>
        <v>4.967880085653105E-2</v>
      </c>
      <c r="P11" s="62">
        <f t="shared" si="5"/>
        <v>1612</v>
      </c>
      <c r="Q11" s="62">
        <f t="shared" si="6"/>
        <v>708</v>
      </c>
      <c r="R11" s="62">
        <f t="shared" si="7"/>
        <v>2320</v>
      </c>
    </row>
    <row r="12" spans="1:18" ht="18.75" customHeight="1">
      <c r="A12" s="61" t="s">
        <v>5</v>
      </c>
      <c r="B12" s="62">
        <v>1</v>
      </c>
      <c r="C12" s="62">
        <v>1</v>
      </c>
      <c r="D12" s="62">
        <v>7</v>
      </c>
      <c r="E12" s="63">
        <f t="shared" si="0"/>
        <v>9</v>
      </c>
      <c r="F12" s="63">
        <f t="shared" si="1"/>
        <v>1800</v>
      </c>
      <c r="G12" s="63">
        <v>1300</v>
      </c>
      <c r="H12" s="62">
        <v>2700</v>
      </c>
      <c r="I12" s="62">
        <f t="shared" si="8"/>
        <v>615</v>
      </c>
      <c r="J12" s="62">
        <v>135</v>
      </c>
      <c r="K12" s="62">
        <v>750</v>
      </c>
      <c r="L12" s="62">
        <v>1000</v>
      </c>
      <c r="M12" s="62">
        <f t="shared" si="2"/>
        <v>1040</v>
      </c>
      <c r="N12" s="62">
        <f t="shared" si="3"/>
        <v>2040</v>
      </c>
      <c r="O12" s="64">
        <f t="shared" si="4"/>
        <v>4.3683083511777299E-2</v>
      </c>
      <c r="P12" s="62">
        <f t="shared" si="5"/>
        <v>1418</v>
      </c>
      <c r="Q12" s="62">
        <f t="shared" si="6"/>
        <v>622</v>
      </c>
      <c r="R12" s="62">
        <f t="shared" si="7"/>
        <v>2040</v>
      </c>
    </row>
    <row r="13" spans="1:18" ht="18.75" customHeight="1">
      <c r="A13" s="61" t="s">
        <v>6</v>
      </c>
      <c r="B13" s="62">
        <v>1</v>
      </c>
      <c r="C13" s="62">
        <v>0</v>
      </c>
      <c r="D13" s="62">
        <v>6</v>
      </c>
      <c r="E13" s="63">
        <f t="shared" si="0"/>
        <v>7</v>
      </c>
      <c r="F13" s="63">
        <f t="shared" si="1"/>
        <v>1400</v>
      </c>
      <c r="G13" s="63">
        <v>400</v>
      </c>
      <c r="H13" s="62">
        <v>2700</v>
      </c>
      <c r="I13" s="62">
        <f t="shared" si="8"/>
        <v>615</v>
      </c>
      <c r="J13" s="62">
        <v>135</v>
      </c>
      <c r="K13" s="62">
        <v>750</v>
      </c>
      <c r="L13" s="62">
        <v>1000</v>
      </c>
      <c r="M13" s="62">
        <f t="shared" si="2"/>
        <v>820</v>
      </c>
      <c r="N13" s="62">
        <f t="shared" si="3"/>
        <v>1820</v>
      </c>
      <c r="O13" s="64">
        <f t="shared" si="4"/>
        <v>3.897216274089936E-2</v>
      </c>
      <c r="P13" s="62">
        <f t="shared" si="5"/>
        <v>1265</v>
      </c>
      <c r="Q13" s="62">
        <f t="shared" si="6"/>
        <v>555</v>
      </c>
      <c r="R13" s="62">
        <f t="shared" si="7"/>
        <v>1820</v>
      </c>
    </row>
    <row r="14" spans="1:18" ht="18.75" customHeight="1">
      <c r="A14" s="61" t="s">
        <v>7</v>
      </c>
      <c r="B14" s="62">
        <v>1</v>
      </c>
      <c r="C14" s="62">
        <v>0</v>
      </c>
      <c r="D14" s="62">
        <v>6</v>
      </c>
      <c r="E14" s="63">
        <f t="shared" si="0"/>
        <v>7</v>
      </c>
      <c r="F14" s="63">
        <f t="shared" si="1"/>
        <v>1400</v>
      </c>
      <c r="G14" s="63">
        <v>1000</v>
      </c>
      <c r="H14" s="62">
        <v>2700</v>
      </c>
      <c r="I14" s="62">
        <f t="shared" si="8"/>
        <v>615</v>
      </c>
      <c r="J14" s="62">
        <v>135</v>
      </c>
      <c r="K14" s="62">
        <v>750</v>
      </c>
      <c r="L14" s="62">
        <v>1000</v>
      </c>
      <c r="M14" s="62">
        <f t="shared" si="2"/>
        <v>820</v>
      </c>
      <c r="N14" s="62">
        <f t="shared" si="3"/>
        <v>1820</v>
      </c>
      <c r="O14" s="64">
        <f t="shared" si="4"/>
        <v>3.897216274089936E-2</v>
      </c>
      <c r="P14" s="62">
        <f t="shared" si="5"/>
        <v>1265</v>
      </c>
      <c r="Q14" s="62">
        <f t="shared" si="6"/>
        <v>555</v>
      </c>
      <c r="R14" s="62">
        <f t="shared" si="7"/>
        <v>1820</v>
      </c>
    </row>
    <row r="15" spans="1:18" ht="18.75" customHeight="1">
      <c r="A15" s="61" t="s">
        <v>138</v>
      </c>
      <c r="B15" s="62">
        <v>1</v>
      </c>
      <c r="C15" s="62">
        <v>2</v>
      </c>
      <c r="D15" s="62">
        <v>9</v>
      </c>
      <c r="E15" s="63">
        <f t="shared" si="0"/>
        <v>12</v>
      </c>
      <c r="F15" s="63">
        <f t="shared" si="1"/>
        <v>2350</v>
      </c>
      <c r="G15" s="63">
        <v>1100</v>
      </c>
      <c r="H15" s="62">
        <v>2700</v>
      </c>
      <c r="I15" s="62">
        <f t="shared" si="8"/>
        <v>615</v>
      </c>
      <c r="J15" s="62">
        <v>135</v>
      </c>
      <c r="K15" s="62">
        <v>750</v>
      </c>
      <c r="L15" s="62">
        <v>1000</v>
      </c>
      <c r="M15" s="62">
        <f t="shared" si="2"/>
        <v>1330</v>
      </c>
      <c r="N15" s="62">
        <f t="shared" si="3"/>
        <v>2330</v>
      </c>
      <c r="O15" s="64">
        <f t="shared" si="4"/>
        <v>4.9892933618843685E-2</v>
      </c>
      <c r="P15" s="62">
        <f t="shared" si="5"/>
        <v>1619</v>
      </c>
      <c r="Q15" s="62">
        <f t="shared" si="6"/>
        <v>711</v>
      </c>
      <c r="R15" s="62">
        <f t="shared" si="7"/>
        <v>2330</v>
      </c>
    </row>
    <row r="16" spans="1:18" ht="18.75" customHeight="1">
      <c r="A16" s="61" t="s">
        <v>8</v>
      </c>
      <c r="B16" s="62">
        <v>1</v>
      </c>
      <c r="C16" s="62">
        <v>5</v>
      </c>
      <c r="D16" s="62">
        <v>9</v>
      </c>
      <c r="E16" s="63">
        <f t="shared" si="0"/>
        <v>15</v>
      </c>
      <c r="F16" s="63">
        <f t="shared" si="1"/>
        <v>3100</v>
      </c>
      <c r="G16" s="63">
        <v>2600</v>
      </c>
      <c r="H16" s="62">
        <v>2700</v>
      </c>
      <c r="I16" s="62">
        <f t="shared" si="8"/>
        <v>615</v>
      </c>
      <c r="J16" s="62">
        <v>135</v>
      </c>
      <c r="K16" s="62">
        <v>750</v>
      </c>
      <c r="L16" s="62">
        <v>1000</v>
      </c>
      <c r="M16" s="62">
        <f t="shared" si="2"/>
        <v>1780</v>
      </c>
      <c r="N16" s="62">
        <f t="shared" si="3"/>
        <v>2780</v>
      </c>
      <c r="O16" s="64">
        <f t="shared" si="4"/>
        <v>5.9528907922912204E-2</v>
      </c>
      <c r="P16" s="62">
        <f t="shared" si="5"/>
        <v>1932</v>
      </c>
      <c r="Q16" s="62">
        <f t="shared" si="6"/>
        <v>848</v>
      </c>
      <c r="R16" s="62">
        <f t="shared" si="7"/>
        <v>2780</v>
      </c>
    </row>
    <row r="17" spans="1:18" ht="18.75" customHeight="1">
      <c r="A17" s="61" t="s">
        <v>9</v>
      </c>
      <c r="B17" s="62">
        <v>1</v>
      </c>
      <c r="C17" s="62">
        <v>1</v>
      </c>
      <c r="D17" s="62">
        <v>10</v>
      </c>
      <c r="E17" s="63">
        <f t="shared" si="0"/>
        <v>12</v>
      </c>
      <c r="F17" s="63">
        <f t="shared" si="1"/>
        <v>2250</v>
      </c>
      <c r="G17" s="63">
        <v>1300</v>
      </c>
      <c r="H17" s="62">
        <v>2700</v>
      </c>
      <c r="I17" s="62">
        <f t="shared" si="8"/>
        <v>615</v>
      </c>
      <c r="J17" s="62">
        <v>135</v>
      </c>
      <c r="K17" s="62">
        <v>750</v>
      </c>
      <c r="L17" s="62">
        <v>1000</v>
      </c>
      <c r="M17" s="62">
        <f t="shared" si="2"/>
        <v>1250</v>
      </c>
      <c r="N17" s="62">
        <f t="shared" si="3"/>
        <v>2250</v>
      </c>
      <c r="O17" s="64">
        <f t="shared" si="4"/>
        <v>4.8179871520342615E-2</v>
      </c>
      <c r="P17" s="62">
        <f t="shared" si="5"/>
        <v>1564</v>
      </c>
      <c r="Q17" s="62">
        <f t="shared" si="6"/>
        <v>686</v>
      </c>
      <c r="R17" s="62">
        <f t="shared" si="7"/>
        <v>2250</v>
      </c>
    </row>
    <row r="18" spans="1:18" ht="18.75" customHeight="1">
      <c r="A18" s="61" t="s">
        <v>10</v>
      </c>
      <c r="B18" s="62">
        <v>1</v>
      </c>
      <c r="C18" s="62">
        <v>0</v>
      </c>
      <c r="D18" s="62">
        <v>8</v>
      </c>
      <c r="E18" s="63">
        <f t="shared" si="0"/>
        <v>9</v>
      </c>
      <c r="F18" s="63">
        <f t="shared" si="1"/>
        <v>1700</v>
      </c>
      <c r="G18" s="63">
        <v>400</v>
      </c>
      <c r="H18" s="62">
        <v>2700</v>
      </c>
      <c r="I18" s="62">
        <f t="shared" si="8"/>
        <v>615</v>
      </c>
      <c r="J18" s="62">
        <v>135</v>
      </c>
      <c r="K18" s="62">
        <v>750</v>
      </c>
      <c r="L18" s="62">
        <v>1000</v>
      </c>
      <c r="M18" s="62">
        <f t="shared" si="2"/>
        <v>960</v>
      </c>
      <c r="N18" s="62">
        <f t="shared" si="3"/>
        <v>1960</v>
      </c>
      <c r="O18" s="64">
        <f t="shared" si="4"/>
        <v>4.1970021413276229E-2</v>
      </c>
      <c r="P18" s="62">
        <f t="shared" si="5"/>
        <v>1362</v>
      </c>
      <c r="Q18" s="62">
        <f t="shared" si="6"/>
        <v>598</v>
      </c>
      <c r="R18" s="62">
        <f t="shared" si="7"/>
        <v>1960</v>
      </c>
    </row>
    <row r="19" spans="1:18" ht="18.75" customHeight="1">
      <c r="A19" s="61" t="s">
        <v>11</v>
      </c>
      <c r="B19" s="62">
        <v>1</v>
      </c>
      <c r="C19" s="62">
        <v>0</v>
      </c>
      <c r="D19" s="62">
        <v>7</v>
      </c>
      <c r="E19" s="63">
        <f t="shared" si="0"/>
        <v>8</v>
      </c>
      <c r="F19" s="63">
        <f t="shared" si="1"/>
        <v>1550</v>
      </c>
      <c r="G19" s="63">
        <v>1000</v>
      </c>
      <c r="H19" s="62">
        <v>2700</v>
      </c>
      <c r="I19" s="62">
        <f t="shared" si="8"/>
        <v>615</v>
      </c>
      <c r="J19" s="62">
        <v>135</v>
      </c>
      <c r="K19" s="62">
        <v>750</v>
      </c>
      <c r="L19" s="62">
        <v>1000</v>
      </c>
      <c r="M19" s="62">
        <f t="shared" si="2"/>
        <v>890</v>
      </c>
      <c r="N19" s="62">
        <f t="shared" si="3"/>
        <v>1890</v>
      </c>
      <c r="O19" s="64">
        <f t="shared" si="4"/>
        <v>4.0471092077087795E-2</v>
      </c>
      <c r="P19" s="62">
        <f t="shared" si="5"/>
        <v>1314</v>
      </c>
      <c r="Q19" s="62">
        <f t="shared" si="6"/>
        <v>576</v>
      </c>
      <c r="R19" s="62">
        <f t="shared" si="7"/>
        <v>1890</v>
      </c>
    </row>
    <row r="20" spans="1:18" ht="18.75" customHeight="1">
      <c r="A20" s="61" t="s">
        <v>12</v>
      </c>
      <c r="B20" s="62">
        <v>1</v>
      </c>
      <c r="C20" s="62">
        <v>1</v>
      </c>
      <c r="D20" s="62">
        <v>14</v>
      </c>
      <c r="E20" s="63">
        <f t="shared" si="0"/>
        <v>16</v>
      </c>
      <c r="F20" s="63">
        <f t="shared" si="1"/>
        <v>2850</v>
      </c>
      <c r="G20" s="63">
        <v>1400</v>
      </c>
      <c r="H20" s="62">
        <v>2700</v>
      </c>
      <c r="I20" s="62">
        <f t="shared" si="8"/>
        <v>615</v>
      </c>
      <c r="J20" s="62">
        <v>135</v>
      </c>
      <c r="K20" s="62">
        <v>750</v>
      </c>
      <c r="L20" s="62">
        <v>1000</v>
      </c>
      <c r="M20" s="62">
        <f t="shared" si="2"/>
        <v>1530</v>
      </c>
      <c r="N20" s="62">
        <f t="shared" si="3"/>
        <v>2530</v>
      </c>
      <c r="O20" s="64">
        <f t="shared" si="4"/>
        <v>5.4175588865096359E-2</v>
      </c>
      <c r="P20" s="62">
        <f t="shared" si="5"/>
        <v>1758</v>
      </c>
      <c r="Q20" s="62">
        <f t="shared" si="6"/>
        <v>772</v>
      </c>
      <c r="R20" s="62">
        <f t="shared" si="7"/>
        <v>2530</v>
      </c>
    </row>
    <row r="21" spans="1:18" ht="18.75" customHeight="1">
      <c r="A21" s="61" t="s">
        <v>13</v>
      </c>
      <c r="B21" s="62">
        <v>1</v>
      </c>
      <c r="C21" s="62">
        <v>0</v>
      </c>
      <c r="D21" s="62">
        <v>6</v>
      </c>
      <c r="E21" s="63">
        <f t="shared" si="0"/>
        <v>7</v>
      </c>
      <c r="F21" s="63">
        <f t="shared" si="1"/>
        <v>1400</v>
      </c>
      <c r="G21" s="63">
        <v>1000</v>
      </c>
      <c r="H21" s="62">
        <v>2700</v>
      </c>
      <c r="I21" s="62">
        <f t="shared" si="8"/>
        <v>615</v>
      </c>
      <c r="J21" s="62">
        <v>135</v>
      </c>
      <c r="K21" s="62">
        <v>750</v>
      </c>
      <c r="L21" s="62">
        <v>1000</v>
      </c>
      <c r="M21" s="62">
        <f t="shared" si="2"/>
        <v>820</v>
      </c>
      <c r="N21" s="62">
        <f t="shared" si="3"/>
        <v>1820</v>
      </c>
      <c r="O21" s="64">
        <f t="shared" si="4"/>
        <v>3.897216274089936E-2</v>
      </c>
      <c r="P21" s="62">
        <f t="shared" si="5"/>
        <v>1265</v>
      </c>
      <c r="Q21" s="62">
        <f t="shared" si="6"/>
        <v>555</v>
      </c>
      <c r="R21" s="62">
        <f t="shared" si="7"/>
        <v>1820</v>
      </c>
    </row>
    <row r="22" spans="1:18" ht="18.75" customHeight="1">
      <c r="A22" s="61" t="s">
        <v>14</v>
      </c>
      <c r="B22" s="62">
        <v>1</v>
      </c>
      <c r="C22" s="62">
        <v>0</v>
      </c>
      <c r="D22" s="62">
        <v>8</v>
      </c>
      <c r="E22" s="63">
        <f t="shared" si="0"/>
        <v>9</v>
      </c>
      <c r="F22" s="63">
        <f t="shared" si="1"/>
        <v>1700</v>
      </c>
      <c r="G22" s="63">
        <v>400</v>
      </c>
      <c r="H22" s="62">
        <v>2700</v>
      </c>
      <c r="I22" s="62">
        <f t="shared" si="8"/>
        <v>615</v>
      </c>
      <c r="J22" s="62">
        <v>135</v>
      </c>
      <c r="K22" s="62">
        <v>750</v>
      </c>
      <c r="L22" s="62">
        <v>1000</v>
      </c>
      <c r="M22" s="62">
        <f t="shared" si="2"/>
        <v>960</v>
      </c>
      <c r="N22" s="62">
        <f t="shared" si="3"/>
        <v>1960</v>
      </c>
      <c r="O22" s="64">
        <f t="shared" si="4"/>
        <v>4.1970021413276229E-2</v>
      </c>
      <c r="P22" s="62">
        <f t="shared" si="5"/>
        <v>1362</v>
      </c>
      <c r="Q22" s="62">
        <f t="shared" si="6"/>
        <v>598</v>
      </c>
      <c r="R22" s="62">
        <f t="shared" si="7"/>
        <v>1960</v>
      </c>
    </row>
    <row r="23" spans="1:18" ht="18.75" customHeight="1">
      <c r="A23" s="61" t="s">
        <v>15</v>
      </c>
      <c r="B23" s="62">
        <v>1</v>
      </c>
      <c r="C23" s="62">
        <v>0</v>
      </c>
      <c r="D23" s="62">
        <v>4</v>
      </c>
      <c r="E23" s="63">
        <f t="shared" si="0"/>
        <v>5</v>
      </c>
      <c r="F23" s="63">
        <f t="shared" si="1"/>
        <v>1100</v>
      </c>
      <c r="G23" s="63">
        <v>1000</v>
      </c>
      <c r="H23" s="62">
        <v>2700</v>
      </c>
      <c r="I23" s="62">
        <f t="shared" si="8"/>
        <v>615</v>
      </c>
      <c r="J23" s="62">
        <v>135</v>
      </c>
      <c r="K23" s="62">
        <v>750</v>
      </c>
      <c r="L23" s="62">
        <v>1000</v>
      </c>
      <c r="M23" s="62">
        <f t="shared" si="2"/>
        <v>680</v>
      </c>
      <c r="N23" s="62">
        <f t="shared" si="3"/>
        <v>1680</v>
      </c>
      <c r="O23" s="64">
        <f t="shared" si="4"/>
        <v>3.5974304068522485E-2</v>
      </c>
      <c r="P23" s="62">
        <f t="shared" si="5"/>
        <v>1168</v>
      </c>
      <c r="Q23" s="62">
        <f t="shared" si="6"/>
        <v>512</v>
      </c>
      <c r="R23" s="62">
        <f t="shared" si="7"/>
        <v>1680</v>
      </c>
    </row>
    <row r="24" spans="1:18" ht="18.75" customHeight="1">
      <c r="A24" s="61" t="s">
        <v>16</v>
      </c>
      <c r="B24" s="62">
        <v>1</v>
      </c>
      <c r="C24" s="62">
        <v>2</v>
      </c>
      <c r="D24" s="62">
        <v>6</v>
      </c>
      <c r="E24" s="63">
        <f t="shared" si="0"/>
        <v>9</v>
      </c>
      <c r="F24" s="63">
        <f t="shared" si="1"/>
        <v>1900</v>
      </c>
      <c r="G24" s="63">
        <v>1600</v>
      </c>
      <c r="H24" s="62">
        <v>2700</v>
      </c>
      <c r="I24" s="62">
        <f t="shared" si="8"/>
        <v>615</v>
      </c>
      <c r="J24" s="62">
        <v>135</v>
      </c>
      <c r="K24" s="62">
        <v>750</v>
      </c>
      <c r="L24" s="62">
        <v>1000</v>
      </c>
      <c r="M24" s="62">
        <f t="shared" si="2"/>
        <v>1120</v>
      </c>
      <c r="N24" s="62">
        <f t="shared" si="3"/>
        <v>2120</v>
      </c>
      <c r="O24" s="64">
        <f t="shared" si="4"/>
        <v>4.5396145610278375E-2</v>
      </c>
      <c r="P24" s="62">
        <f t="shared" si="5"/>
        <v>1473</v>
      </c>
      <c r="Q24" s="62">
        <f t="shared" si="6"/>
        <v>647</v>
      </c>
      <c r="R24" s="62">
        <f t="shared" si="7"/>
        <v>2120</v>
      </c>
    </row>
    <row r="25" spans="1:18" ht="18.75" customHeight="1">
      <c r="A25" s="61" t="s">
        <v>17</v>
      </c>
      <c r="B25" s="62">
        <v>1</v>
      </c>
      <c r="C25" s="62">
        <v>1</v>
      </c>
      <c r="D25" s="62">
        <v>10</v>
      </c>
      <c r="E25" s="63">
        <f t="shared" si="0"/>
        <v>12</v>
      </c>
      <c r="F25" s="63">
        <f t="shared" si="1"/>
        <v>2250</v>
      </c>
      <c r="G25" s="63">
        <v>1400</v>
      </c>
      <c r="H25" s="62">
        <v>2700</v>
      </c>
      <c r="I25" s="62">
        <f t="shared" si="8"/>
        <v>615</v>
      </c>
      <c r="J25" s="62">
        <v>135</v>
      </c>
      <c r="K25" s="62">
        <v>750</v>
      </c>
      <c r="L25" s="62">
        <v>1000</v>
      </c>
      <c r="M25" s="62">
        <f t="shared" si="2"/>
        <v>1250</v>
      </c>
      <c r="N25" s="62">
        <f t="shared" si="3"/>
        <v>2250</v>
      </c>
      <c r="O25" s="64">
        <f t="shared" si="4"/>
        <v>4.8179871520342615E-2</v>
      </c>
      <c r="P25" s="62">
        <f t="shared" si="5"/>
        <v>1564</v>
      </c>
      <c r="Q25" s="62">
        <f t="shared" si="6"/>
        <v>686</v>
      </c>
      <c r="R25" s="62">
        <f t="shared" si="7"/>
        <v>2250</v>
      </c>
    </row>
    <row r="26" spans="1:18" ht="18.75" customHeight="1">
      <c r="A26" s="61" t="s">
        <v>18</v>
      </c>
      <c r="B26" s="62">
        <v>1</v>
      </c>
      <c r="C26" s="62">
        <v>0</v>
      </c>
      <c r="D26" s="62">
        <v>11</v>
      </c>
      <c r="E26" s="63">
        <f t="shared" si="0"/>
        <v>12</v>
      </c>
      <c r="F26" s="63">
        <f t="shared" si="1"/>
        <v>2150</v>
      </c>
      <c r="G26" s="63">
        <v>1000</v>
      </c>
      <c r="H26" s="62">
        <v>2700</v>
      </c>
      <c r="I26" s="62">
        <f t="shared" si="8"/>
        <v>615</v>
      </c>
      <c r="J26" s="62">
        <v>135</v>
      </c>
      <c r="K26" s="62">
        <v>750</v>
      </c>
      <c r="L26" s="62">
        <v>1000</v>
      </c>
      <c r="M26" s="62">
        <f t="shared" si="2"/>
        <v>1170</v>
      </c>
      <c r="N26" s="62">
        <f t="shared" si="3"/>
        <v>2170</v>
      </c>
      <c r="O26" s="64">
        <f t="shared" si="4"/>
        <v>4.6466809421841539E-2</v>
      </c>
      <c r="P26" s="62">
        <f t="shared" si="5"/>
        <v>1508</v>
      </c>
      <c r="Q26" s="62">
        <f t="shared" si="6"/>
        <v>662</v>
      </c>
      <c r="R26" s="62">
        <f t="shared" si="7"/>
        <v>2170</v>
      </c>
    </row>
    <row r="27" spans="1:18" ht="18.75" customHeight="1">
      <c r="A27" s="61" t="s">
        <v>19</v>
      </c>
      <c r="B27" s="62">
        <v>1</v>
      </c>
      <c r="C27" s="62">
        <v>0</v>
      </c>
      <c r="D27" s="62">
        <v>6</v>
      </c>
      <c r="E27" s="63">
        <f t="shared" si="0"/>
        <v>7</v>
      </c>
      <c r="F27" s="63">
        <f t="shared" si="1"/>
        <v>1400</v>
      </c>
      <c r="G27" s="63">
        <v>1000</v>
      </c>
      <c r="H27" s="62">
        <v>2700</v>
      </c>
      <c r="I27" s="62">
        <f t="shared" si="8"/>
        <v>615</v>
      </c>
      <c r="J27" s="62">
        <v>135</v>
      </c>
      <c r="K27" s="62">
        <v>750</v>
      </c>
      <c r="L27" s="62">
        <v>1000</v>
      </c>
      <c r="M27" s="62">
        <f t="shared" si="2"/>
        <v>820</v>
      </c>
      <c r="N27" s="62">
        <f t="shared" si="3"/>
        <v>1820</v>
      </c>
      <c r="O27" s="64">
        <f t="shared" si="4"/>
        <v>3.897216274089936E-2</v>
      </c>
      <c r="P27" s="62">
        <f t="shared" si="5"/>
        <v>1265</v>
      </c>
      <c r="Q27" s="62">
        <f t="shared" si="6"/>
        <v>555</v>
      </c>
      <c r="R27" s="62">
        <f t="shared" si="7"/>
        <v>1820</v>
      </c>
    </row>
    <row r="28" spans="1:18" s="4" customFormat="1" ht="18.75" customHeight="1">
      <c r="A28" s="65" t="s">
        <v>2</v>
      </c>
      <c r="B28" s="66">
        <f t="shared" ref="B28:E28" si="9">SUM(B6:B27)</f>
        <v>22</v>
      </c>
      <c r="C28" s="66">
        <f t="shared" si="9"/>
        <v>22</v>
      </c>
      <c r="D28" s="66">
        <f t="shared" si="9"/>
        <v>180</v>
      </c>
      <c r="E28" s="66">
        <f t="shared" si="9"/>
        <v>224</v>
      </c>
      <c r="F28" s="70">
        <f t="shared" ref="F28:R28" si="10">SUM(F6:F27)</f>
        <v>43500</v>
      </c>
      <c r="G28" s="70">
        <f t="shared" si="10"/>
        <v>29000</v>
      </c>
      <c r="H28" s="70">
        <f t="shared" si="10"/>
        <v>59400</v>
      </c>
      <c r="I28" s="70">
        <f t="shared" si="10"/>
        <v>13515</v>
      </c>
      <c r="J28" s="70">
        <f t="shared" si="10"/>
        <v>2985</v>
      </c>
      <c r="K28" s="70">
        <f t="shared" si="10"/>
        <v>16500</v>
      </c>
      <c r="L28" s="70">
        <f t="shared" si="10"/>
        <v>22000</v>
      </c>
      <c r="M28" s="70">
        <f t="shared" si="10"/>
        <v>24700</v>
      </c>
      <c r="N28" s="70">
        <f t="shared" si="10"/>
        <v>46700</v>
      </c>
      <c r="O28" s="78">
        <f t="shared" si="10"/>
        <v>1</v>
      </c>
      <c r="P28" s="70">
        <f t="shared" si="10"/>
        <v>32456</v>
      </c>
      <c r="Q28" s="70">
        <f t="shared" si="10"/>
        <v>14244</v>
      </c>
      <c r="R28" s="70">
        <f t="shared" si="10"/>
        <v>46700</v>
      </c>
    </row>
    <row r="29" spans="1:18" s="27" customFormat="1" ht="8.25" customHeight="1">
      <c r="A29" s="23"/>
      <c r="B29" s="24"/>
      <c r="C29" s="24"/>
      <c r="D29" s="24"/>
      <c r="E29" s="24"/>
      <c r="F29" s="71"/>
      <c r="G29" s="71"/>
      <c r="H29" s="24"/>
      <c r="I29" s="26"/>
      <c r="J29" s="24"/>
      <c r="K29" s="24"/>
      <c r="L29" s="24"/>
      <c r="M29" s="24"/>
      <c r="N29" s="24"/>
      <c r="O29" s="25"/>
      <c r="P29" s="26"/>
      <c r="Q29" s="24"/>
      <c r="R29" s="24"/>
    </row>
    <row r="30" spans="1:18" s="5" customFormat="1" ht="15" customHeight="1">
      <c r="A30" s="5" t="s">
        <v>139</v>
      </c>
      <c r="F30" s="3"/>
      <c r="G30" s="3"/>
      <c r="I30" s="21"/>
      <c r="J30" s="21"/>
      <c r="K30" s="68"/>
    </row>
    <row r="31" spans="1:18" s="5" customFormat="1" ht="15" customHeight="1">
      <c r="A31" s="5" t="s">
        <v>90</v>
      </c>
      <c r="F31" s="3"/>
      <c r="G31" s="3"/>
    </row>
    <row r="32" spans="1:18" s="5" customFormat="1" ht="15" customHeight="1">
      <c r="A32" s="5" t="s">
        <v>63</v>
      </c>
      <c r="F32" s="3"/>
      <c r="G32" s="3"/>
    </row>
    <row r="33" spans="1:7" s="5" customFormat="1" ht="15" customHeight="1">
      <c r="A33" s="5" t="s">
        <v>62</v>
      </c>
      <c r="F33" s="3"/>
      <c r="G33" s="3"/>
    </row>
    <row r="34" spans="1:7" ht="15" customHeight="1"/>
  </sheetData>
  <autoFilter ref="A5:R28">
    <filterColumn colId="5"/>
    <filterColumn colId="8"/>
    <filterColumn colId="9"/>
    <filterColumn colId="10"/>
    <filterColumn colId="11"/>
    <filterColumn colId="12"/>
    <filterColumn colId="13"/>
    <filterColumn colId="14"/>
    <filterColumn colId="17"/>
  </autoFilter>
  <mergeCells count="10">
    <mergeCell ref="H3:H4"/>
    <mergeCell ref="P4:R4"/>
    <mergeCell ref="L4:O4"/>
    <mergeCell ref="L3:R3"/>
    <mergeCell ref="A1:R1"/>
    <mergeCell ref="A3:A5"/>
    <mergeCell ref="B3:E4"/>
    <mergeCell ref="I3:K4"/>
    <mergeCell ref="F3:F4"/>
    <mergeCell ref="G3:G4"/>
  </mergeCells>
  <phoneticPr fontId="5" type="noConversion"/>
  <printOptions horizontalCentered="1"/>
  <pageMargins left="0.25" right="0.25" top="0.49" bottom="0.28000000000000003" header="0.37" footer="0.17"/>
  <pageSetup paperSize="9" scale="90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49"/>
  <sheetViews>
    <sheetView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P18" sqref="P18"/>
    </sheetView>
  </sheetViews>
  <sheetFormatPr defaultRowHeight="14.25"/>
  <cols>
    <col min="1" max="1" width="7.77734375" style="41" customWidth="1"/>
    <col min="2" max="2" width="10.6640625" style="41" customWidth="1"/>
    <col min="3" max="3" width="5.6640625" style="41" customWidth="1"/>
    <col min="4" max="4" width="6.6640625" style="41" customWidth="1"/>
    <col min="5" max="5" width="8.109375" style="41" customWidth="1"/>
    <col min="6" max="6" width="15.44140625" style="41" hidden="1" customWidth="1"/>
    <col min="7" max="8" width="15.88671875" style="41" hidden="1" customWidth="1"/>
    <col min="9" max="9" width="6" style="41" customWidth="1"/>
    <col min="10" max="10" width="7.109375" style="48" customWidth="1"/>
    <col min="11" max="11" width="8.21875" style="48" customWidth="1"/>
    <col min="12" max="12" width="6.6640625" style="41" customWidth="1"/>
    <col min="13" max="13" width="7.5546875" style="41" customWidth="1"/>
    <col min="14" max="14" width="10.77734375" style="49" customWidth="1"/>
  </cols>
  <sheetData>
    <row r="1" spans="1:14" ht="32.25" customHeight="1">
      <c r="A1" s="93" t="s">
        <v>91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4" s="40" customFormat="1" ht="13.5" customHeight="1">
      <c r="A2" s="39"/>
      <c r="B2" s="39"/>
      <c r="C2" s="39"/>
      <c r="D2" s="39"/>
      <c r="E2" s="39"/>
      <c r="F2" s="39"/>
      <c r="G2" s="39"/>
      <c r="H2" s="39"/>
      <c r="I2" s="39"/>
      <c r="J2" s="47"/>
      <c r="K2" s="47"/>
      <c r="L2" s="39"/>
      <c r="M2" s="39"/>
      <c r="N2" s="51" t="s">
        <v>30</v>
      </c>
    </row>
    <row r="3" spans="1:14" s="50" customFormat="1" ht="17.25" customHeight="1">
      <c r="A3" s="94" t="s">
        <v>75</v>
      </c>
      <c r="B3" s="94" t="s">
        <v>85</v>
      </c>
      <c r="C3" s="94" t="s">
        <v>76</v>
      </c>
      <c r="D3" s="96" t="s">
        <v>83</v>
      </c>
      <c r="E3" s="97"/>
      <c r="F3" s="97"/>
      <c r="G3" s="97"/>
      <c r="H3" s="97"/>
      <c r="I3" s="98"/>
      <c r="J3" s="96" t="s">
        <v>86</v>
      </c>
      <c r="K3" s="97"/>
      <c r="L3" s="97"/>
      <c r="M3" s="98"/>
      <c r="N3" s="99" t="s">
        <v>87</v>
      </c>
    </row>
    <row r="4" spans="1:14" s="50" customFormat="1" ht="24.75" customHeight="1">
      <c r="A4" s="95"/>
      <c r="B4" s="95"/>
      <c r="C4" s="95"/>
      <c r="D4" s="55" t="s">
        <v>88</v>
      </c>
      <c r="E4" s="55" t="s">
        <v>89</v>
      </c>
      <c r="F4" s="56" t="s">
        <v>81</v>
      </c>
      <c r="G4" s="55" t="s">
        <v>84</v>
      </c>
      <c r="H4" s="55" t="s">
        <v>51</v>
      </c>
      <c r="I4" s="55" t="s">
        <v>92</v>
      </c>
      <c r="J4" s="55" t="s">
        <v>88</v>
      </c>
      <c r="K4" s="55" t="s">
        <v>89</v>
      </c>
      <c r="L4" s="55" t="s">
        <v>92</v>
      </c>
      <c r="M4" s="56" t="s">
        <v>51</v>
      </c>
      <c r="N4" s="100"/>
    </row>
    <row r="5" spans="1:14" s="45" customFormat="1" ht="15" customHeight="1">
      <c r="A5" s="43" t="s">
        <v>3</v>
      </c>
      <c r="B5" s="43" t="s">
        <v>130</v>
      </c>
      <c r="C5" s="43" t="s">
        <v>78</v>
      </c>
      <c r="D5" s="46" t="s">
        <v>82</v>
      </c>
      <c r="E5" s="46" t="s">
        <v>82</v>
      </c>
      <c r="F5" s="46" t="s">
        <v>82</v>
      </c>
      <c r="G5" s="46" t="s">
        <v>82</v>
      </c>
      <c r="H5" s="46" t="s">
        <v>82</v>
      </c>
      <c r="I5" s="46"/>
      <c r="J5" s="46">
        <v>600</v>
      </c>
      <c r="K5" s="46">
        <v>400</v>
      </c>
      <c r="L5" s="44" t="s">
        <v>79</v>
      </c>
      <c r="M5" s="44">
        <f>SUM(J5:L5)</f>
        <v>1000</v>
      </c>
      <c r="N5" s="57"/>
    </row>
    <row r="6" spans="1:14" s="45" customFormat="1" ht="15" customHeight="1">
      <c r="A6" s="43" t="s">
        <v>3</v>
      </c>
      <c r="B6" s="43" t="s">
        <v>131</v>
      </c>
      <c r="C6" s="43" t="s">
        <v>78</v>
      </c>
      <c r="D6" s="46" t="s">
        <v>82</v>
      </c>
      <c r="E6" s="46" t="s">
        <v>82</v>
      </c>
      <c r="F6" s="46" t="s">
        <v>82</v>
      </c>
      <c r="G6" s="46" t="s">
        <v>82</v>
      </c>
      <c r="H6" s="46" t="s">
        <v>82</v>
      </c>
      <c r="I6" s="46"/>
      <c r="J6" s="46">
        <v>600</v>
      </c>
      <c r="K6" s="46">
        <v>400</v>
      </c>
      <c r="L6" s="44" t="s">
        <v>79</v>
      </c>
      <c r="M6" s="44">
        <f>SUM(J6:L6)</f>
        <v>1000</v>
      </c>
      <c r="N6" s="57"/>
    </row>
    <row r="7" spans="1:14" s="45" customFormat="1" ht="15" customHeight="1">
      <c r="A7" s="43" t="s">
        <v>3</v>
      </c>
      <c r="B7" s="43" t="s">
        <v>132</v>
      </c>
      <c r="C7" s="43" t="s">
        <v>78</v>
      </c>
      <c r="D7" s="44" t="s">
        <v>79</v>
      </c>
      <c r="E7" s="46" t="s">
        <v>82</v>
      </c>
      <c r="F7" s="44"/>
      <c r="G7" s="46" t="s">
        <v>82</v>
      </c>
      <c r="H7" s="46" t="s">
        <v>82</v>
      </c>
      <c r="I7" s="46"/>
      <c r="J7" s="44" t="s">
        <v>79</v>
      </c>
      <c r="K7" s="46">
        <v>400</v>
      </c>
      <c r="L7" s="44" t="s">
        <v>79</v>
      </c>
      <c r="M7" s="44">
        <f>SUM(J7:L7)</f>
        <v>400</v>
      </c>
      <c r="N7" s="57"/>
    </row>
    <row r="8" spans="1:14" s="45" customFormat="1" ht="15" customHeight="1">
      <c r="A8" s="43" t="s">
        <v>21</v>
      </c>
      <c r="B8" s="43" t="s">
        <v>21</v>
      </c>
      <c r="C8" s="43" t="s">
        <v>77</v>
      </c>
      <c r="D8" s="44" t="s">
        <v>79</v>
      </c>
      <c r="E8" s="46" t="s">
        <v>82</v>
      </c>
      <c r="F8" s="44" t="s">
        <v>79</v>
      </c>
      <c r="G8" s="46" t="s">
        <v>82</v>
      </c>
      <c r="H8" s="46" t="s">
        <v>82</v>
      </c>
      <c r="I8" s="46"/>
      <c r="J8" s="44" t="s">
        <v>79</v>
      </c>
      <c r="K8" s="46">
        <v>400</v>
      </c>
      <c r="L8" s="44" t="s">
        <v>79</v>
      </c>
      <c r="M8" s="44">
        <f>SUM(J8:L8)</f>
        <v>400</v>
      </c>
      <c r="N8" s="57"/>
    </row>
    <row r="9" spans="1:14" s="45" customFormat="1" ht="15" customHeight="1">
      <c r="A9" s="43" t="s">
        <v>21</v>
      </c>
      <c r="B9" s="43" t="s">
        <v>93</v>
      </c>
      <c r="C9" s="43" t="s">
        <v>78</v>
      </c>
      <c r="D9" s="44" t="s">
        <v>79</v>
      </c>
      <c r="E9" s="44" t="s">
        <v>79</v>
      </c>
      <c r="F9" s="44" t="s">
        <v>79</v>
      </c>
      <c r="G9" s="44" t="s">
        <v>79</v>
      </c>
      <c r="H9" s="44" t="s">
        <v>79</v>
      </c>
      <c r="I9" s="46" t="s">
        <v>82</v>
      </c>
      <c r="J9" s="44" t="s">
        <v>79</v>
      </c>
      <c r="K9" s="44" t="s">
        <v>94</v>
      </c>
      <c r="L9" s="46">
        <v>300</v>
      </c>
      <c r="M9" s="44">
        <f t="shared" ref="M9:M47" si="0">SUM(J9:L9)</f>
        <v>300</v>
      </c>
      <c r="N9" s="57"/>
    </row>
    <row r="10" spans="1:14" s="45" customFormat="1" ht="15" customHeight="1">
      <c r="A10" s="43" t="s">
        <v>21</v>
      </c>
      <c r="B10" s="43" t="s">
        <v>95</v>
      </c>
      <c r="C10" s="43" t="s">
        <v>78</v>
      </c>
      <c r="D10" s="44" t="s">
        <v>79</v>
      </c>
      <c r="E10" s="46" t="s">
        <v>82</v>
      </c>
      <c r="F10" s="44" t="s">
        <v>79</v>
      </c>
      <c r="G10" s="46" t="s">
        <v>82</v>
      </c>
      <c r="H10" s="46" t="s">
        <v>82</v>
      </c>
      <c r="I10" s="46"/>
      <c r="J10" s="44" t="s">
        <v>79</v>
      </c>
      <c r="K10" s="46">
        <v>400</v>
      </c>
      <c r="L10" s="44" t="s">
        <v>79</v>
      </c>
      <c r="M10" s="44">
        <f t="shared" si="0"/>
        <v>400</v>
      </c>
      <c r="N10" s="57"/>
    </row>
    <row r="11" spans="1:14" s="45" customFormat="1" ht="15" customHeight="1">
      <c r="A11" s="43" t="s">
        <v>22</v>
      </c>
      <c r="B11" s="43" t="s">
        <v>22</v>
      </c>
      <c r="C11" s="43" t="s">
        <v>77</v>
      </c>
      <c r="D11" s="46" t="s">
        <v>82</v>
      </c>
      <c r="E11" s="46" t="s">
        <v>82</v>
      </c>
      <c r="F11" s="46" t="s">
        <v>82</v>
      </c>
      <c r="G11" s="46" t="s">
        <v>82</v>
      </c>
      <c r="H11" s="46" t="s">
        <v>82</v>
      </c>
      <c r="I11" s="46"/>
      <c r="J11" s="46">
        <v>600</v>
      </c>
      <c r="K11" s="46">
        <v>400</v>
      </c>
      <c r="L11" s="44" t="s">
        <v>79</v>
      </c>
      <c r="M11" s="44">
        <f>SUM(J11:L11)</f>
        <v>1000</v>
      </c>
      <c r="N11" s="57"/>
    </row>
    <row r="12" spans="1:14" s="45" customFormat="1" ht="29.25" customHeight="1">
      <c r="A12" s="43" t="s">
        <v>22</v>
      </c>
      <c r="B12" s="43" t="s">
        <v>97</v>
      </c>
      <c r="C12" s="43" t="s">
        <v>27</v>
      </c>
      <c r="D12" s="46" t="s">
        <v>82</v>
      </c>
      <c r="E12" s="44" t="s">
        <v>79</v>
      </c>
      <c r="F12" s="46" t="s">
        <v>82</v>
      </c>
      <c r="G12" s="44" t="s">
        <v>79</v>
      </c>
      <c r="H12" s="44" t="s">
        <v>79</v>
      </c>
      <c r="I12" s="46" t="s">
        <v>82</v>
      </c>
      <c r="J12" s="46">
        <v>600</v>
      </c>
      <c r="K12" s="44"/>
      <c r="L12" s="46">
        <v>300</v>
      </c>
      <c r="M12" s="44">
        <f>SUM(J12:L12)</f>
        <v>900</v>
      </c>
      <c r="N12" s="58" t="s">
        <v>98</v>
      </c>
    </row>
    <row r="13" spans="1:14" s="45" customFormat="1" ht="15" customHeight="1">
      <c r="A13" s="43" t="s">
        <v>23</v>
      </c>
      <c r="B13" s="43" t="s">
        <v>23</v>
      </c>
      <c r="C13" s="43" t="s">
        <v>77</v>
      </c>
      <c r="D13" s="44" t="s">
        <v>79</v>
      </c>
      <c r="E13" s="46" t="s">
        <v>82</v>
      </c>
      <c r="F13" s="44" t="s">
        <v>79</v>
      </c>
      <c r="G13" s="46" t="s">
        <v>82</v>
      </c>
      <c r="H13" s="46" t="s">
        <v>82</v>
      </c>
      <c r="I13" s="46"/>
      <c r="J13" s="44" t="s">
        <v>79</v>
      </c>
      <c r="K13" s="46">
        <v>400</v>
      </c>
      <c r="L13" s="44" t="s">
        <v>79</v>
      </c>
      <c r="M13" s="44">
        <f t="shared" si="0"/>
        <v>400</v>
      </c>
      <c r="N13" s="57"/>
    </row>
    <row r="14" spans="1:14" s="45" customFormat="1" ht="15" customHeight="1">
      <c r="A14" s="43" t="s">
        <v>23</v>
      </c>
      <c r="B14" s="43" t="s">
        <v>96</v>
      </c>
      <c r="C14" s="43" t="s">
        <v>27</v>
      </c>
      <c r="D14" s="46" t="s">
        <v>82</v>
      </c>
      <c r="E14" s="46" t="s">
        <v>82</v>
      </c>
      <c r="F14" s="46" t="s">
        <v>82</v>
      </c>
      <c r="G14" s="46" t="s">
        <v>82</v>
      </c>
      <c r="H14" s="46" t="s">
        <v>82</v>
      </c>
      <c r="I14" s="46"/>
      <c r="J14" s="46">
        <v>600</v>
      </c>
      <c r="K14" s="46">
        <v>400</v>
      </c>
      <c r="L14" s="44" t="s">
        <v>79</v>
      </c>
      <c r="M14" s="44">
        <f t="shared" si="0"/>
        <v>1000</v>
      </c>
      <c r="N14" s="57"/>
    </row>
    <row r="15" spans="1:14" s="45" customFormat="1" ht="15" customHeight="1">
      <c r="A15" s="43" t="s">
        <v>4</v>
      </c>
      <c r="B15" s="43" t="s">
        <v>108</v>
      </c>
      <c r="C15" s="43" t="s">
        <v>77</v>
      </c>
      <c r="D15" s="46" t="s">
        <v>109</v>
      </c>
      <c r="E15" s="46" t="s">
        <v>109</v>
      </c>
      <c r="F15" s="46" t="s">
        <v>82</v>
      </c>
      <c r="G15" s="46" t="s">
        <v>82</v>
      </c>
      <c r="H15" s="46" t="s">
        <v>82</v>
      </c>
      <c r="I15" s="46"/>
      <c r="J15" s="46">
        <v>1200</v>
      </c>
      <c r="K15" s="46">
        <v>800</v>
      </c>
      <c r="L15" s="44" t="s">
        <v>79</v>
      </c>
      <c r="M15" s="44">
        <f t="shared" ref="M15:M25" si="1">SUM(J15:L15)</f>
        <v>2000</v>
      </c>
      <c r="N15" s="57"/>
    </row>
    <row r="16" spans="1:14" s="45" customFormat="1" ht="15" customHeight="1">
      <c r="A16" s="43" t="s">
        <v>4</v>
      </c>
      <c r="B16" s="43" t="s">
        <v>110</v>
      </c>
      <c r="C16" s="43" t="s">
        <v>27</v>
      </c>
      <c r="D16" s="44" t="s">
        <v>79</v>
      </c>
      <c r="E16" s="44" t="s">
        <v>79</v>
      </c>
      <c r="F16" s="44"/>
      <c r="G16" s="44"/>
      <c r="H16" s="44"/>
      <c r="I16" s="46" t="s">
        <v>82</v>
      </c>
      <c r="J16" s="44" t="s">
        <v>79</v>
      </c>
      <c r="K16" s="44" t="s">
        <v>79</v>
      </c>
      <c r="L16" s="46">
        <v>300</v>
      </c>
      <c r="M16" s="44">
        <f t="shared" si="1"/>
        <v>300</v>
      </c>
      <c r="N16" s="57" t="s">
        <v>80</v>
      </c>
    </row>
    <row r="17" spans="1:14" s="45" customFormat="1" ht="15" customHeight="1">
      <c r="A17" s="43" t="s">
        <v>20</v>
      </c>
      <c r="B17" s="43" t="s">
        <v>114</v>
      </c>
      <c r="C17" s="43" t="s">
        <v>77</v>
      </c>
      <c r="D17" s="46" t="s">
        <v>82</v>
      </c>
      <c r="E17" s="46" t="s">
        <v>82</v>
      </c>
      <c r="F17" s="46" t="s">
        <v>82</v>
      </c>
      <c r="G17" s="46" t="s">
        <v>82</v>
      </c>
      <c r="H17" s="46" t="s">
        <v>82</v>
      </c>
      <c r="I17" s="46"/>
      <c r="J17" s="46">
        <v>600</v>
      </c>
      <c r="K17" s="46">
        <v>400</v>
      </c>
      <c r="L17" s="44" t="s">
        <v>79</v>
      </c>
      <c r="M17" s="44">
        <f t="shared" si="1"/>
        <v>1000</v>
      </c>
      <c r="N17" s="57"/>
    </row>
    <row r="18" spans="1:14" s="45" customFormat="1" ht="15" customHeight="1">
      <c r="A18" s="43" t="s">
        <v>20</v>
      </c>
      <c r="B18" s="43" t="s">
        <v>115</v>
      </c>
      <c r="C18" s="43" t="s">
        <v>27</v>
      </c>
      <c r="D18" s="46" t="s">
        <v>82</v>
      </c>
      <c r="E18" s="46" t="s">
        <v>82</v>
      </c>
      <c r="F18" s="46" t="s">
        <v>82</v>
      </c>
      <c r="G18" s="46" t="s">
        <v>82</v>
      </c>
      <c r="H18" s="46" t="s">
        <v>82</v>
      </c>
      <c r="I18" s="46"/>
      <c r="J18" s="46">
        <v>600</v>
      </c>
      <c r="K18" s="46">
        <v>400</v>
      </c>
      <c r="L18" s="44" t="s">
        <v>79</v>
      </c>
      <c r="M18" s="44">
        <f t="shared" si="1"/>
        <v>1000</v>
      </c>
      <c r="N18" s="57"/>
    </row>
    <row r="19" spans="1:14" s="45" customFormat="1" ht="15" customHeight="1">
      <c r="A19" s="43" t="s">
        <v>5</v>
      </c>
      <c r="B19" s="43" t="s">
        <v>117</v>
      </c>
      <c r="C19" s="43" t="s">
        <v>77</v>
      </c>
      <c r="D19" s="44" t="s">
        <v>79</v>
      </c>
      <c r="E19" s="44" t="s">
        <v>79</v>
      </c>
      <c r="F19" s="44"/>
      <c r="G19" s="44"/>
      <c r="H19" s="44"/>
      <c r="I19" s="46" t="s">
        <v>82</v>
      </c>
      <c r="J19" s="44" t="s">
        <v>79</v>
      </c>
      <c r="K19" s="44" t="s">
        <v>79</v>
      </c>
      <c r="L19" s="46">
        <v>300</v>
      </c>
      <c r="M19" s="44">
        <f t="shared" si="1"/>
        <v>300</v>
      </c>
      <c r="N19" s="57" t="s">
        <v>80</v>
      </c>
    </row>
    <row r="20" spans="1:14" s="45" customFormat="1" ht="15" customHeight="1">
      <c r="A20" s="43" t="s">
        <v>5</v>
      </c>
      <c r="B20" s="43" t="s">
        <v>118</v>
      </c>
      <c r="C20" s="43" t="s">
        <v>78</v>
      </c>
      <c r="D20" s="46" t="s">
        <v>82</v>
      </c>
      <c r="E20" s="46" t="s">
        <v>82</v>
      </c>
      <c r="F20" s="46" t="s">
        <v>82</v>
      </c>
      <c r="G20" s="46" t="s">
        <v>82</v>
      </c>
      <c r="H20" s="46" t="s">
        <v>82</v>
      </c>
      <c r="I20" s="46"/>
      <c r="J20" s="46">
        <v>600</v>
      </c>
      <c r="K20" s="46">
        <v>400</v>
      </c>
      <c r="L20" s="44" t="s">
        <v>79</v>
      </c>
      <c r="M20" s="44">
        <f t="shared" si="1"/>
        <v>1000</v>
      </c>
      <c r="N20" s="57"/>
    </row>
    <row r="21" spans="1:14" s="45" customFormat="1" ht="15" customHeight="1">
      <c r="A21" s="43" t="s">
        <v>6</v>
      </c>
      <c r="B21" s="43" t="s">
        <v>107</v>
      </c>
      <c r="C21" s="43" t="s">
        <v>77</v>
      </c>
      <c r="D21" s="44" t="s">
        <v>79</v>
      </c>
      <c r="E21" s="46" t="s">
        <v>82</v>
      </c>
      <c r="F21" s="44"/>
      <c r="G21" s="46" t="s">
        <v>82</v>
      </c>
      <c r="H21" s="46" t="s">
        <v>82</v>
      </c>
      <c r="I21" s="46"/>
      <c r="J21" s="44" t="s">
        <v>79</v>
      </c>
      <c r="K21" s="46">
        <v>400</v>
      </c>
      <c r="L21" s="44" t="s">
        <v>79</v>
      </c>
      <c r="M21" s="44">
        <f t="shared" si="1"/>
        <v>400</v>
      </c>
      <c r="N21" s="57"/>
    </row>
    <row r="22" spans="1:14" s="45" customFormat="1" ht="15" customHeight="1">
      <c r="A22" s="43" t="s">
        <v>7</v>
      </c>
      <c r="B22" s="43" t="s">
        <v>128</v>
      </c>
      <c r="C22" s="43" t="s">
        <v>77</v>
      </c>
      <c r="D22" s="46" t="s">
        <v>82</v>
      </c>
      <c r="E22" s="46" t="s">
        <v>82</v>
      </c>
      <c r="F22" s="46" t="s">
        <v>82</v>
      </c>
      <c r="G22" s="46" t="s">
        <v>82</v>
      </c>
      <c r="H22" s="46" t="s">
        <v>82</v>
      </c>
      <c r="I22" s="46"/>
      <c r="J22" s="46">
        <v>600</v>
      </c>
      <c r="K22" s="46">
        <v>400</v>
      </c>
      <c r="L22" s="44" t="s">
        <v>79</v>
      </c>
      <c r="M22" s="44">
        <f t="shared" si="1"/>
        <v>1000</v>
      </c>
      <c r="N22" s="57"/>
    </row>
    <row r="23" spans="1:14" s="45" customFormat="1" ht="15" customHeight="1">
      <c r="A23" s="43" t="s">
        <v>24</v>
      </c>
      <c r="B23" s="43" t="s">
        <v>24</v>
      </c>
      <c r="C23" s="43" t="s">
        <v>77</v>
      </c>
      <c r="D23" s="44" t="s">
        <v>79</v>
      </c>
      <c r="E23" s="46" t="s">
        <v>82</v>
      </c>
      <c r="F23" s="44"/>
      <c r="G23" s="46" t="s">
        <v>82</v>
      </c>
      <c r="H23" s="46" t="s">
        <v>82</v>
      </c>
      <c r="I23" s="46"/>
      <c r="J23" s="44" t="s">
        <v>79</v>
      </c>
      <c r="K23" s="46">
        <v>400</v>
      </c>
      <c r="L23" s="44" t="s">
        <v>79</v>
      </c>
      <c r="M23" s="44">
        <f t="shared" si="1"/>
        <v>400</v>
      </c>
      <c r="N23" s="57"/>
    </row>
    <row r="24" spans="1:14" s="45" customFormat="1" ht="15" customHeight="1">
      <c r="A24" s="43" t="s">
        <v>24</v>
      </c>
      <c r="B24" s="43" t="s">
        <v>133</v>
      </c>
      <c r="C24" s="43" t="s">
        <v>27</v>
      </c>
      <c r="D24" s="44" t="s">
        <v>79</v>
      </c>
      <c r="E24" s="46" t="s">
        <v>82</v>
      </c>
      <c r="F24" s="44"/>
      <c r="G24" s="46" t="s">
        <v>82</v>
      </c>
      <c r="H24" s="46" t="s">
        <v>82</v>
      </c>
      <c r="I24" s="46"/>
      <c r="J24" s="44" t="s">
        <v>79</v>
      </c>
      <c r="K24" s="46">
        <v>400</v>
      </c>
      <c r="L24" s="44" t="s">
        <v>79</v>
      </c>
      <c r="M24" s="44">
        <f t="shared" si="1"/>
        <v>400</v>
      </c>
      <c r="N24" s="57"/>
    </row>
    <row r="25" spans="1:14" s="45" customFormat="1" ht="15" customHeight="1">
      <c r="A25" s="43" t="s">
        <v>24</v>
      </c>
      <c r="B25" s="43" t="s">
        <v>134</v>
      </c>
      <c r="C25" s="43" t="s">
        <v>78</v>
      </c>
      <c r="D25" s="44" t="s">
        <v>79</v>
      </c>
      <c r="E25" s="44" t="s">
        <v>79</v>
      </c>
      <c r="F25" s="44"/>
      <c r="G25" s="44"/>
      <c r="H25" s="44"/>
      <c r="I25" s="46" t="s">
        <v>82</v>
      </c>
      <c r="J25" s="44" t="s">
        <v>79</v>
      </c>
      <c r="K25" s="44" t="s">
        <v>79</v>
      </c>
      <c r="L25" s="46">
        <v>300</v>
      </c>
      <c r="M25" s="44">
        <f t="shared" si="1"/>
        <v>300</v>
      </c>
      <c r="N25" s="57" t="s">
        <v>80</v>
      </c>
    </row>
    <row r="26" spans="1:14" s="45" customFormat="1" ht="15" customHeight="1">
      <c r="A26" s="43" t="s">
        <v>8</v>
      </c>
      <c r="B26" s="43" t="s">
        <v>99</v>
      </c>
      <c r="C26" s="43" t="s">
        <v>77</v>
      </c>
      <c r="D26" s="46" t="s">
        <v>82</v>
      </c>
      <c r="E26" s="46" t="s">
        <v>82</v>
      </c>
      <c r="F26" s="46" t="s">
        <v>82</v>
      </c>
      <c r="G26" s="46" t="s">
        <v>82</v>
      </c>
      <c r="H26" s="46" t="s">
        <v>82</v>
      </c>
      <c r="I26" s="46"/>
      <c r="J26" s="46">
        <v>600</v>
      </c>
      <c r="K26" s="46">
        <v>400</v>
      </c>
      <c r="L26" s="44" t="s">
        <v>79</v>
      </c>
      <c r="M26" s="44">
        <f t="shared" si="0"/>
        <v>1000</v>
      </c>
      <c r="N26" s="57"/>
    </row>
    <row r="27" spans="1:14" s="45" customFormat="1" ht="15" customHeight="1">
      <c r="A27" s="43" t="s">
        <v>8</v>
      </c>
      <c r="B27" s="43" t="s">
        <v>100</v>
      </c>
      <c r="C27" s="43" t="s">
        <v>27</v>
      </c>
      <c r="D27" s="44" t="s">
        <v>79</v>
      </c>
      <c r="E27" s="46" t="s">
        <v>82</v>
      </c>
      <c r="F27" s="44"/>
      <c r="G27" s="46" t="s">
        <v>82</v>
      </c>
      <c r="H27" s="46" t="s">
        <v>82</v>
      </c>
      <c r="I27" s="46"/>
      <c r="J27" s="44" t="s">
        <v>79</v>
      </c>
      <c r="K27" s="46">
        <v>400</v>
      </c>
      <c r="L27" s="44" t="s">
        <v>79</v>
      </c>
      <c r="M27" s="44">
        <f t="shared" si="0"/>
        <v>400</v>
      </c>
      <c r="N27" s="57"/>
    </row>
    <row r="28" spans="1:14" s="45" customFormat="1" ht="15" customHeight="1">
      <c r="A28" s="43" t="s">
        <v>8</v>
      </c>
      <c r="B28" s="43" t="s">
        <v>101</v>
      </c>
      <c r="C28" s="43" t="s">
        <v>78</v>
      </c>
      <c r="D28" s="44" t="s">
        <v>79</v>
      </c>
      <c r="E28" s="44" t="s">
        <v>79</v>
      </c>
      <c r="F28" s="44"/>
      <c r="G28" s="44"/>
      <c r="H28" s="44"/>
      <c r="I28" s="46" t="s">
        <v>82</v>
      </c>
      <c r="J28" s="44" t="s">
        <v>79</v>
      </c>
      <c r="K28" s="44" t="s">
        <v>79</v>
      </c>
      <c r="L28" s="46">
        <v>300</v>
      </c>
      <c r="M28" s="44">
        <f t="shared" si="0"/>
        <v>300</v>
      </c>
      <c r="N28" s="57" t="s">
        <v>80</v>
      </c>
    </row>
    <row r="29" spans="1:14" s="45" customFormat="1" ht="15" customHeight="1">
      <c r="A29" s="43" t="s">
        <v>8</v>
      </c>
      <c r="B29" s="43" t="s">
        <v>102</v>
      </c>
      <c r="C29" s="43" t="s">
        <v>78</v>
      </c>
      <c r="D29" s="44" t="s">
        <v>79</v>
      </c>
      <c r="E29" s="44" t="s">
        <v>79</v>
      </c>
      <c r="F29" s="44"/>
      <c r="G29" s="44"/>
      <c r="H29" s="44"/>
      <c r="I29" s="46" t="s">
        <v>82</v>
      </c>
      <c r="J29" s="44" t="s">
        <v>79</v>
      </c>
      <c r="K29" s="44" t="s">
        <v>79</v>
      </c>
      <c r="L29" s="46">
        <v>300</v>
      </c>
      <c r="M29" s="44">
        <f t="shared" si="0"/>
        <v>300</v>
      </c>
      <c r="N29" s="57" t="s">
        <v>80</v>
      </c>
    </row>
    <row r="30" spans="1:14" s="45" customFormat="1" ht="15" customHeight="1">
      <c r="A30" s="43" t="s">
        <v>8</v>
      </c>
      <c r="B30" s="43" t="s">
        <v>103</v>
      </c>
      <c r="C30" s="43" t="s">
        <v>78</v>
      </c>
      <c r="D30" s="44" t="s">
        <v>79</v>
      </c>
      <c r="E30" s="44" t="s">
        <v>79</v>
      </c>
      <c r="F30" s="44"/>
      <c r="G30" s="44"/>
      <c r="H30" s="44"/>
      <c r="I30" s="46" t="s">
        <v>82</v>
      </c>
      <c r="J30" s="44" t="s">
        <v>79</v>
      </c>
      <c r="K30" s="44" t="s">
        <v>79</v>
      </c>
      <c r="L30" s="46">
        <v>300</v>
      </c>
      <c r="M30" s="44">
        <f t="shared" si="0"/>
        <v>300</v>
      </c>
      <c r="N30" s="57" t="s">
        <v>80</v>
      </c>
    </row>
    <row r="31" spans="1:14" s="45" customFormat="1" ht="15" customHeight="1">
      <c r="A31" s="43" t="s">
        <v>8</v>
      </c>
      <c r="B31" s="43" t="s">
        <v>104</v>
      </c>
      <c r="C31" s="43" t="s">
        <v>27</v>
      </c>
      <c r="D31" s="44" t="s">
        <v>79</v>
      </c>
      <c r="E31" s="44" t="s">
        <v>79</v>
      </c>
      <c r="F31" s="44"/>
      <c r="G31" s="44"/>
      <c r="H31" s="44"/>
      <c r="I31" s="46" t="s">
        <v>82</v>
      </c>
      <c r="J31" s="44" t="s">
        <v>79</v>
      </c>
      <c r="K31" s="44" t="s">
        <v>79</v>
      </c>
      <c r="L31" s="46">
        <v>300</v>
      </c>
      <c r="M31" s="44">
        <f t="shared" si="0"/>
        <v>300</v>
      </c>
      <c r="N31" s="57" t="s">
        <v>80</v>
      </c>
    </row>
    <row r="32" spans="1:14" s="45" customFormat="1" ht="15" customHeight="1">
      <c r="A32" s="43" t="s">
        <v>9</v>
      </c>
      <c r="B32" s="43" t="s">
        <v>111</v>
      </c>
      <c r="C32" s="43" t="s">
        <v>77</v>
      </c>
      <c r="D32" s="46" t="s">
        <v>82</v>
      </c>
      <c r="E32" s="46" t="s">
        <v>82</v>
      </c>
      <c r="F32" s="46" t="s">
        <v>82</v>
      </c>
      <c r="G32" s="46" t="s">
        <v>82</v>
      </c>
      <c r="H32" s="46" t="s">
        <v>82</v>
      </c>
      <c r="I32" s="46"/>
      <c r="J32" s="46">
        <v>600</v>
      </c>
      <c r="K32" s="46">
        <v>400</v>
      </c>
      <c r="L32" s="44" t="s">
        <v>79</v>
      </c>
      <c r="M32" s="44">
        <f>SUM(J32:L32)</f>
        <v>1000</v>
      </c>
      <c r="N32" s="57"/>
    </row>
    <row r="33" spans="1:14" s="45" customFormat="1" ht="15" customHeight="1">
      <c r="A33" s="43" t="s">
        <v>9</v>
      </c>
      <c r="B33" s="43" t="s">
        <v>112</v>
      </c>
      <c r="C33" s="43" t="s">
        <v>27</v>
      </c>
      <c r="D33" s="44" t="s">
        <v>79</v>
      </c>
      <c r="E33" s="44" t="s">
        <v>79</v>
      </c>
      <c r="F33" s="44"/>
      <c r="G33" s="44"/>
      <c r="H33" s="44"/>
      <c r="I33" s="46" t="s">
        <v>82</v>
      </c>
      <c r="J33" s="44" t="s">
        <v>79</v>
      </c>
      <c r="K33" s="44" t="s">
        <v>79</v>
      </c>
      <c r="L33" s="46">
        <v>300</v>
      </c>
      <c r="M33" s="44">
        <f>SUM(J33:L33)</f>
        <v>300</v>
      </c>
      <c r="N33" s="57" t="s">
        <v>80</v>
      </c>
    </row>
    <row r="34" spans="1:14" s="45" customFormat="1" ht="15" customHeight="1">
      <c r="A34" s="43" t="s">
        <v>10</v>
      </c>
      <c r="B34" s="43" t="s">
        <v>122</v>
      </c>
      <c r="C34" s="43" t="s">
        <v>77</v>
      </c>
      <c r="D34" s="44" t="s">
        <v>79</v>
      </c>
      <c r="E34" s="46" t="s">
        <v>82</v>
      </c>
      <c r="F34" s="44"/>
      <c r="G34" s="46" t="s">
        <v>82</v>
      </c>
      <c r="H34" s="46" t="s">
        <v>82</v>
      </c>
      <c r="I34" s="46"/>
      <c r="J34" s="44" t="s">
        <v>79</v>
      </c>
      <c r="K34" s="46">
        <v>400</v>
      </c>
      <c r="L34" s="44" t="s">
        <v>79</v>
      </c>
      <c r="M34" s="44">
        <f>SUM(J34:L34)</f>
        <v>400</v>
      </c>
      <c r="N34" s="57"/>
    </row>
    <row r="35" spans="1:14" s="45" customFormat="1" ht="15" customHeight="1">
      <c r="A35" s="43" t="s">
        <v>11</v>
      </c>
      <c r="B35" s="43" t="s">
        <v>105</v>
      </c>
      <c r="C35" s="43" t="s">
        <v>77</v>
      </c>
      <c r="D35" s="46" t="s">
        <v>82</v>
      </c>
      <c r="E35" s="46" t="s">
        <v>82</v>
      </c>
      <c r="F35" s="46" t="s">
        <v>82</v>
      </c>
      <c r="G35" s="46" t="s">
        <v>82</v>
      </c>
      <c r="H35" s="46" t="s">
        <v>82</v>
      </c>
      <c r="I35" s="46"/>
      <c r="J35" s="46">
        <v>600</v>
      </c>
      <c r="K35" s="46">
        <v>400</v>
      </c>
      <c r="L35" s="44" t="s">
        <v>79</v>
      </c>
      <c r="M35" s="44">
        <f t="shared" si="0"/>
        <v>1000</v>
      </c>
      <c r="N35" s="57"/>
    </row>
    <row r="36" spans="1:14" s="45" customFormat="1" ht="15" customHeight="1">
      <c r="A36" s="43" t="s">
        <v>12</v>
      </c>
      <c r="B36" s="43" t="s">
        <v>123</v>
      </c>
      <c r="C36" s="43" t="s">
        <v>77</v>
      </c>
      <c r="D36" s="44" t="s">
        <v>79</v>
      </c>
      <c r="E36" s="46" t="s">
        <v>82</v>
      </c>
      <c r="F36" s="44"/>
      <c r="G36" s="46" t="s">
        <v>82</v>
      </c>
      <c r="H36" s="46" t="s">
        <v>82</v>
      </c>
      <c r="I36" s="46"/>
      <c r="J36" s="44" t="s">
        <v>79</v>
      </c>
      <c r="K36" s="46">
        <v>400</v>
      </c>
      <c r="L36" s="44" t="s">
        <v>79</v>
      </c>
      <c r="M36" s="44">
        <f>SUM(J36:L36)</f>
        <v>400</v>
      </c>
      <c r="N36" s="57"/>
    </row>
    <row r="37" spans="1:14" s="45" customFormat="1" ht="15" customHeight="1">
      <c r="A37" s="43" t="s">
        <v>12</v>
      </c>
      <c r="B37" s="43" t="s">
        <v>124</v>
      </c>
      <c r="C37" s="43" t="s">
        <v>78</v>
      </c>
      <c r="D37" s="46" t="s">
        <v>82</v>
      </c>
      <c r="E37" s="46" t="s">
        <v>82</v>
      </c>
      <c r="F37" s="46" t="s">
        <v>82</v>
      </c>
      <c r="G37" s="46" t="s">
        <v>82</v>
      </c>
      <c r="H37" s="46" t="s">
        <v>82</v>
      </c>
      <c r="I37" s="46"/>
      <c r="J37" s="46">
        <v>600</v>
      </c>
      <c r="K37" s="46">
        <v>400</v>
      </c>
      <c r="L37" s="44" t="s">
        <v>79</v>
      </c>
      <c r="M37" s="44">
        <f>SUM(J37:L37)</f>
        <v>1000</v>
      </c>
      <c r="N37" s="57"/>
    </row>
    <row r="38" spans="1:14" s="45" customFormat="1" ht="15" customHeight="1">
      <c r="A38" s="43" t="s">
        <v>13</v>
      </c>
      <c r="B38" s="43" t="s">
        <v>125</v>
      </c>
      <c r="C38" s="43" t="s">
        <v>77</v>
      </c>
      <c r="D38" s="46" t="s">
        <v>82</v>
      </c>
      <c r="E38" s="46" t="s">
        <v>82</v>
      </c>
      <c r="F38" s="46" t="s">
        <v>82</v>
      </c>
      <c r="G38" s="46" t="s">
        <v>82</v>
      </c>
      <c r="H38" s="46" t="s">
        <v>82</v>
      </c>
      <c r="I38" s="46"/>
      <c r="J38" s="46">
        <v>600</v>
      </c>
      <c r="K38" s="46">
        <v>400</v>
      </c>
      <c r="L38" s="44" t="s">
        <v>79</v>
      </c>
      <c r="M38" s="44">
        <f>SUM(J38:L38)</f>
        <v>1000</v>
      </c>
      <c r="N38" s="57"/>
    </row>
    <row r="39" spans="1:14" s="45" customFormat="1" ht="15" customHeight="1">
      <c r="A39" s="43" t="s">
        <v>14</v>
      </c>
      <c r="B39" s="43" t="s">
        <v>106</v>
      </c>
      <c r="C39" s="43" t="s">
        <v>77</v>
      </c>
      <c r="D39" s="44" t="s">
        <v>79</v>
      </c>
      <c r="E39" s="46" t="s">
        <v>82</v>
      </c>
      <c r="F39" s="44"/>
      <c r="G39" s="46" t="s">
        <v>82</v>
      </c>
      <c r="H39" s="46" t="s">
        <v>82</v>
      </c>
      <c r="I39" s="46"/>
      <c r="J39" s="44" t="s">
        <v>79</v>
      </c>
      <c r="K39" s="46">
        <v>400</v>
      </c>
      <c r="L39" s="44" t="s">
        <v>79</v>
      </c>
      <c r="M39" s="44">
        <f t="shared" si="0"/>
        <v>400</v>
      </c>
      <c r="N39" s="57"/>
    </row>
    <row r="40" spans="1:14" s="45" customFormat="1" ht="15" customHeight="1">
      <c r="A40" s="43" t="s">
        <v>15</v>
      </c>
      <c r="B40" s="43" t="s">
        <v>116</v>
      </c>
      <c r="C40" s="43" t="s">
        <v>77</v>
      </c>
      <c r="D40" s="46" t="s">
        <v>82</v>
      </c>
      <c r="E40" s="46" t="s">
        <v>82</v>
      </c>
      <c r="F40" s="46" t="s">
        <v>82</v>
      </c>
      <c r="G40" s="46" t="s">
        <v>82</v>
      </c>
      <c r="H40" s="46" t="s">
        <v>82</v>
      </c>
      <c r="I40" s="46"/>
      <c r="J40" s="46">
        <v>600</v>
      </c>
      <c r="K40" s="46">
        <v>400</v>
      </c>
      <c r="L40" s="44" t="s">
        <v>79</v>
      </c>
      <c r="M40" s="44">
        <f t="shared" ref="M40:M45" si="2">SUM(J40:L40)</f>
        <v>1000</v>
      </c>
      <c r="N40" s="57"/>
    </row>
    <row r="41" spans="1:14" s="45" customFormat="1" ht="15" customHeight="1">
      <c r="A41" s="43" t="s">
        <v>16</v>
      </c>
      <c r="B41" s="43" t="s">
        <v>119</v>
      </c>
      <c r="C41" s="43" t="s">
        <v>77</v>
      </c>
      <c r="D41" s="46" t="s">
        <v>82</v>
      </c>
      <c r="E41" s="46" t="s">
        <v>82</v>
      </c>
      <c r="F41" s="46" t="s">
        <v>82</v>
      </c>
      <c r="G41" s="46" t="s">
        <v>82</v>
      </c>
      <c r="H41" s="46" t="s">
        <v>82</v>
      </c>
      <c r="I41" s="46"/>
      <c r="J41" s="46">
        <v>600</v>
      </c>
      <c r="K41" s="46">
        <v>400</v>
      </c>
      <c r="L41" s="44" t="s">
        <v>79</v>
      </c>
      <c r="M41" s="44">
        <f t="shared" si="2"/>
        <v>1000</v>
      </c>
      <c r="N41" s="57"/>
    </row>
    <row r="42" spans="1:14" s="45" customFormat="1" ht="15" customHeight="1">
      <c r="A42" s="43" t="s">
        <v>16</v>
      </c>
      <c r="B42" s="43" t="s">
        <v>120</v>
      </c>
      <c r="C42" s="43" t="s">
        <v>78</v>
      </c>
      <c r="D42" s="44" t="s">
        <v>79</v>
      </c>
      <c r="E42" s="44" t="s">
        <v>79</v>
      </c>
      <c r="F42" s="44"/>
      <c r="G42" s="44"/>
      <c r="H42" s="44"/>
      <c r="I42" s="46" t="s">
        <v>82</v>
      </c>
      <c r="J42" s="44" t="s">
        <v>79</v>
      </c>
      <c r="K42" s="44" t="s">
        <v>79</v>
      </c>
      <c r="L42" s="46">
        <v>300</v>
      </c>
      <c r="M42" s="44">
        <f t="shared" si="2"/>
        <v>300</v>
      </c>
      <c r="N42" s="57" t="s">
        <v>80</v>
      </c>
    </row>
    <row r="43" spans="1:14" s="45" customFormat="1" ht="15" customHeight="1">
      <c r="A43" s="43" t="s">
        <v>16</v>
      </c>
      <c r="B43" s="43" t="s">
        <v>121</v>
      </c>
      <c r="C43" s="43" t="s">
        <v>78</v>
      </c>
      <c r="D43" s="44" t="s">
        <v>79</v>
      </c>
      <c r="E43" s="44" t="s">
        <v>79</v>
      </c>
      <c r="F43" s="44"/>
      <c r="G43" s="44"/>
      <c r="H43" s="44"/>
      <c r="I43" s="46" t="s">
        <v>82</v>
      </c>
      <c r="J43" s="44" t="s">
        <v>79</v>
      </c>
      <c r="K43" s="44" t="s">
        <v>79</v>
      </c>
      <c r="L43" s="46">
        <v>300</v>
      </c>
      <c r="M43" s="44">
        <f t="shared" si="2"/>
        <v>300</v>
      </c>
      <c r="N43" s="57" t="s">
        <v>80</v>
      </c>
    </row>
    <row r="44" spans="1:14" s="45" customFormat="1" ht="15" customHeight="1">
      <c r="A44" s="43" t="s">
        <v>17</v>
      </c>
      <c r="B44" s="43" t="s">
        <v>126</v>
      </c>
      <c r="C44" s="43" t="s">
        <v>77</v>
      </c>
      <c r="D44" s="46" t="s">
        <v>82</v>
      </c>
      <c r="E44" s="46" t="s">
        <v>82</v>
      </c>
      <c r="F44" s="46" t="s">
        <v>82</v>
      </c>
      <c r="G44" s="46" t="s">
        <v>82</v>
      </c>
      <c r="H44" s="46" t="s">
        <v>82</v>
      </c>
      <c r="I44" s="46"/>
      <c r="J44" s="46">
        <v>600</v>
      </c>
      <c r="K44" s="46">
        <v>400</v>
      </c>
      <c r="L44" s="44" t="s">
        <v>79</v>
      </c>
      <c r="M44" s="44">
        <f t="shared" si="2"/>
        <v>1000</v>
      </c>
      <c r="N44" s="57"/>
    </row>
    <row r="45" spans="1:14" s="45" customFormat="1" ht="15" customHeight="1">
      <c r="A45" s="43" t="s">
        <v>17</v>
      </c>
      <c r="B45" s="43" t="s">
        <v>127</v>
      </c>
      <c r="C45" s="43" t="s">
        <v>78</v>
      </c>
      <c r="D45" s="44" t="s">
        <v>79</v>
      </c>
      <c r="E45" s="46" t="s">
        <v>82</v>
      </c>
      <c r="F45" s="44"/>
      <c r="G45" s="44"/>
      <c r="H45" s="44"/>
      <c r="I45" s="46"/>
      <c r="J45" s="44" t="s">
        <v>79</v>
      </c>
      <c r="K45" s="46">
        <v>400</v>
      </c>
      <c r="L45" s="44" t="s">
        <v>79</v>
      </c>
      <c r="M45" s="44">
        <f t="shared" si="2"/>
        <v>400</v>
      </c>
      <c r="N45" s="57"/>
    </row>
    <row r="46" spans="1:14" s="45" customFormat="1" ht="15" customHeight="1">
      <c r="A46" s="43" t="s">
        <v>18</v>
      </c>
      <c r="B46" s="43" t="s">
        <v>113</v>
      </c>
      <c r="C46" s="43" t="s">
        <v>77</v>
      </c>
      <c r="D46" s="46" t="s">
        <v>82</v>
      </c>
      <c r="E46" s="46" t="s">
        <v>82</v>
      </c>
      <c r="F46" s="46" t="s">
        <v>82</v>
      </c>
      <c r="G46" s="46" t="s">
        <v>82</v>
      </c>
      <c r="H46" s="46" t="s">
        <v>82</v>
      </c>
      <c r="I46" s="46"/>
      <c r="J46" s="46">
        <v>600</v>
      </c>
      <c r="K46" s="46">
        <v>400</v>
      </c>
      <c r="L46" s="44" t="s">
        <v>79</v>
      </c>
      <c r="M46" s="44">
        <f t="shared" si="0"/>
        <v>1000</v>
      </c>
      <c r="N46" s="57"/>
    </row>
    <row r="47" spans="1:14" s="45" customFormat="1" ht="15" customHeight="1">
      <c r="A47" s="43" t="s">
        <v>19</v>
      </c>
      <c r="B47" s="43" t="s">
        <v>129</v>
      </c>
      <c r="C47" s="43" t="s">
        <v>77</v>
      </c>
      <c r="D47" s="46" t="s">
        <v>82</v>
      </c>
      <c r="E47" s="46" t="s">
        <v>82</v>
      </c>
      <c r="F47" s="46" t="s">
        <v>82</v>
      </c>
      <c r="G47" s="46" t="s">
        <v>82</v>
      </c>
      <c r="H47" s="46" t="s">
        <v>82</v>
      </c>
      <c r="I47" s="46"/>
      <c r="J47" s="46">
        <v>600</v>
      </c>
      <c r="K47" s="46">
        <v>400</v>
      </c>
      <c r="L47" s="44" t="s">
        <v>79</v>
      </c>
      <c r="M47" s="44">
        <f t="shared" si="0"/>
        <v>1000</v>
      </c>
      <c r="N47" s="57"/>
    </row>
    <row r="48" spans="1:14" s="54" customFormat="1" ht="18.75" customHeight="1">
      <c r="A48" s="52" t="s">
        <v>25</v>
      </c>
      <c r="B48" s="52"/>
      <c r="C48" s="52"/>
      <c r="D48" s="53">
        <v>21</v>
      </c>
      <c r="E48" s="53">
        <v>32</v>
      </c>
      <c r="F48" s="53"/>
      <c r="G48" s="53"/>
      <c r="H48" s="53"/>
      <c r="I48" s="53">
        <v>12</v>
      </c>
      <c r="J48" s="53">
        <f>SUM(J5:J47)</f>
        <v>12600</v>
      </c>
      <c r="K48" s="53">
        <f>SUM(K5:K47)</f>
        <v>12800</v>
      </c>
      <c r="L48" s="53">
        <f>SUM(L5:L47)</f>
        <v>3600</v>
      </c>
      <c r="M48" s="53">
        <f>SUM(M5:M47)</f>
        <v>29000</v>
      </c>
      <c r="N48" s="59"/>
    </row>
    <row r="49" spans="5:14" s="41" customFormat="1">
      <c r="E49" s="42"/>
      <c r="I49" s="42"/>
      <c r="J49" s="48"/>
      <c r="K49" s="48"/>
      <c r="L49" s="42"/>
      <c r="N49" s="49"/>
    </row>
  </sheetData>
  <autoFilter ref="A3:N48">
    <filterColumn colId="0"/>
    <filterColumn colId="3"/>
    <filterColumn colId="4"/>
    <filterColumn colId="5"/>
    <filterColumn colId="6" hiddenButton="1" showButton="0"/>
    <filterColumn colId="7"/>
    <filterColumn colId="8"/>
    <filterColumn colId="9"/>
    <filterColumn colId="10"/>
    <filterColumn colId="11" hiddenButton="1" showButton="0"/>
    <filterColumn colId="12"/>
  </autoFilter>
  <mergeCells count="7">
    <mergeCell ref="A1:N1"/>
    <mergeCell ref="A3:A4"/>
    <mergeCell ref="B3:B4"/>
    <mergeCell ref="C3:C4"/>
    <mergeCell ref="D3:I3"/>
    <mergeCell ref="J3:M3"/>
    <mergeCell ref="N3:N4"/>
  </mergeCells>
  <phoneticPr fontId="5" type="noConversion"/>
  <printOptions horizontalCentered="1"/>
  <pageMargins left="0.27559055118110237" right="0.27559055118110237" top="0.55118110236220474" bottom="0.39370078740157483" header="0.31496062992125984" footer="0.2362204724409449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배정내역(총괄)</vt:lpstr>
      <vt:lpstr>영업지원비 배정내역</vt:lpstr>
      <vt:lpstr>영업지원비 배정기준</vt:lpstr>
      <vt:lpstr>사업운영비</vt:lpstr>
      <vt:lpstr>금융BI 교체 관련 배정내역</vt:lpstr>
      <vt:lpstr>'금융BI 교체 관련 배정내역'!Print_Titles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2015-11-18T00:11:58Z</cp:lastPrinted>
  <dcterms:created xsi:type="dcterms:W3CDTF">2015-10-23T04:52:09Z</dcterms:created>
  <dcterms:modified xsi:type="dcterms:W3CDTF">2015-11-18T00:12:01Z</dcterms:modified>
</cp:coreProperties>
</file>