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4700" yWindow="195" windowWidth="6900" windowHeight="9795" activeTab="4"/>
  </bookViews>
  <sheets>
    <sheet name="원가계산서" sheetId="29" r:id="rId1"/>
    <sheet name="집계표" sheetId="31" r:id="rId2"/>
    <sheet name="내역서" sheetId="28" r:id="rId3"/>
    <sheet name="일위대가표" sheetId="33" r:id="rId4"/>
    <sheet name="원가표" sheetId="30" r:id="rId5"/>
  </sheets>
  <definedNames>
    <definedName name="_xlnm._FilterDatabase" localSheetId="3" hidden="1">일위대가표!$A$5:$K$5</definedName>
    <definedName name="_xlnm.Database">#REF!</definedName>
    <definedName name="범위">#REF!</definedName>
  </definedNames>
  <calcPr calcId="125725"/>
</workbook>
</file>

<file path=xl/calcChain.xml><?xml version="1.0" encoding="utf-8"?>
<calcChain xmlns="http://schemas.openxmlformats.org/spreadsheetml/2006/main">
  <c r="D18" i="29"/>
  <c r="E28" i="33"/>
  <c r="F28" s="1"/>
  <c r="E27"/>
  <c r="F27" s="1"/>
  <c r="E26"/>
  <c r="F26" s="1"/>
  <c r="J26"/>
  <c r="J27"/>
  <c r="J28"/>
  <c r="H26"/>
  <c r="H27"/>
  <c r="H28"/>
  <c r="E23"/>
  <c r="F23" s="1"/>
  <c r="E22"/>
  <c r="F22" s="1"/>
  <c r="E21"/>
  <c r="F21" s="1"/>
  <c r="J21"/>
  <c r="J22"/>
  <c r="J23"/>
  <c r="H21"/>
  <c r="H22"/>
  <c r="H23"/>
  <c r="E18"/>
  <c r="F18" s="1"/>
  <c r="E17"/>
  <c r="F17" s="1"/>
  <c r="E16"/>
  <c r="F16"/>
  <c r="J16"/>
  <c r="J17"/>
  <c r="J15"/>
  <c r="J18"/>
  <c r="H16"/>
  <c r="H17"/>
  <c r="H18"/>
  <c r="E13"/>
  <c r="F13" s="1"/>
  <c r="E12"/>
  <c r="F12" s="1"/>
  <c r="E11"/>
  <c r="F11" s="1"/>
  <c r="J11"/>
  <c r="J12"/>
  <c r="J10"/>
  <c r="J13"/>
  <c r="H11"/>
  <c r="H12"/>
  <c r="H13"/>
  <c r="E6"/>
  <c r="F6" s="1"/>
  <c r="J6"/>
  <c r="J5"/>
  <c r="H6"/>
  <c r="E8"/>
  <c r="F8" s="1"/>
  <c r="E7"/>
  <c r="F7"/>
  <c r="J7"/>
  <c r="J8"/>
  <c r="H7"/>
  <c r="H8"/>
  <c r="G9"/>
  <c r="H9" s="1"/>
  <c r="H5" s="1"/>
  <c r="G6" i="28" s="1"/>
  <c r="H6" s="1"/>
  <c r="A7" i="31"/>
  <c r="E29" i="28"/>
  <c r="E28"/>
  <c r="F28" s="1"/>
  <c r="E27"/>
  <c r="F27" s="1"/>
  <c r="E26"/>
  <c r="F26" s="1"/>
  <c r="K26" s="1"/>
  <c r="E25"/>
  <c r="F25" s="1"/>
  <c r="K25" s="1"/>
  <c r="E24"/>
  <c r="F24" s="1"/>
  <c r="E23"/>
  <c r="F23" s="1"/>
  <c r="K23" s="1"/>
  <c r="E42" i="33"/>
  <c r="F42" s="1"/>
  <c r="E41"/>
  <c r="F41" s="1"/>
  <c r="E40"/>
  <c r="F40" s="1"/>
  <c r="E39"/>
  <c r="F39" s="1"/>
  <c r="J38"/>
  <c r="E36"/>
  <c r="F36" s="1"/>
  <c r="E35"/>
  <c r="F35"/>
  <c r="E34"/>
  <c r="F34" s="1"/>
  <c r="J34"/>
  <c r="J35"/>
  <c r="J36"/>
  <c r="H34"/>
  <c r="H35"/>
  <c r="H36"/>
  <c r="J30"/>
  <c r="E31"/>
  <c r="F31" s="1"/>
  <c r="F30" s="1"/>
  <c r="I30" i="28"/>
  <c r="J29"/>
  <c r="H29"/>
  <c r="F29"/>
  <c r="K29" s="1"/>
  <c r="J28"/>
  <c r="H28"/>
  <c r="J27"/>
  <c r="H27"/>
  <c r="J26"/>
  <c r="H26"/>
  <c r="J25"/>
  <c r="H25"/>
  <c r="J24"/>
  <c r="H24"/>
  <c r="J23"/>
  <c r="H23"/>
  <c r="J22"/>
  <c r="J21"/>
  <c r="J20"/>
  <c r="G43" i="33"/>
  <c r="H43" s="1"/>
  <c r="H38" s="1"/>
  <c r="G22" i="28" s="1"/>
  <c r="H22" s="1"/>
  <c r="G37" i="33"/>
  <c r="H37" s="1"/>
  <c r="H33" s="1"/>
  <c r="G21" i="28" s="1"/>
  <c r="H21" s="1"/>
  <c r="J43" i="33"/>
  <c r="F43"/>
  <c r="K43" s="1"/>
  <c r="J37"/>
  <c r="F37"/>
  <c r="J32"/>
  <c r="G32"/>
  <c r="H32" s="1"/>
  <c r="H30" s="1"/>
  <c r="G20" i="28" s="1"/>
  <c r="H20" s="1"/>
  <c r="F32" i="33"/>
  <c r="J26" i="30"/>
  <c r="J27"/>
  <c r="J23"/>
  <c r="J24"/>
  <c r="J21"/>
  <c r="J22"/>
  <c r="J19"/>
  <c r="J20"/>
  <c r="J25"/>
  <c r="J16"/>
  <c r="J17"/>
  <c r="J18"/>
  <c r="J15"/>
  <c r="J29"/>
  <c r="J30"/>
  <c r="J33" i="33"/>
  <c r="F16" i="28"/>
  <c r="J16"/>
  <c r="J11"/>
  <c r="J12"/>
  <c r="H11"/>
  <c r="H12"/>
  <c r="J7"/>
  <c r="J8"/>
  <c r="J9"/>
  <c r="J10"/>
  <c r="J29" i="33"/>
  <c r="F29"/>
  <c r="J24"/>
  <c r="F24"/>
  <c r="J19"/>
  <c r="F19"/>
  <c r="J14"/>
  <c r="F14"/>
  <c r="J6" i="30"/>
  <c r="J11"/>
  <c r="E12" i="28"/>
  <c r="F12" s="1"/>
  <c r="K12" s="1"/>
  <c r="J7" i="30"/>
  <c r="J8"/>
  <c r="J9"/>
  <c r="J10"/>
  <c r="E11" i="28"/>
  <c r="F11" s="1"/>
  <c r="K11" s="1"/>
  <c r="J31" i="30"/>
  <c r="I17" i="28"/>
  <c r="J17" s="1"/>
  <c r="H17"/>
  <c r="E6" i="31"/>
  <c r="I14" i="28"/>
  <c r="J13"/>
  <c r="H13"/>
  <c r="J6"/>
  <c r="J14" i="30"/>
  <c r="E13" i="28"/>
  <c r="F13" s="1"/>
  <c r="J5" i="30"/>
  <c r="J28"/>
  <c r="G29" i="33"/>
  <c r="H29" s="1"/>
  <c r="J9"/>
  <c r="F9"/>
  <c r="K9" s="1"/>
  <c r="A2"/>
  <c r="A6" i="31"/>
  <c r="A2" i="28"/>
  <c r="A2" i="30" s="1"/>
  <c r="J12"/>
  <c r="J13"/>
  <c r="A2" i="31"/>
  <c r="A5"/>
  <c r="F17" i="28"/>
  <c r="G19" i="33"/>
  <c r="H19" s="1"/>
  <c r="G14"/>
  <c r="H14"/>
  <c r="H10" s="1"/>
  <c r="G7" i="28" s="1"/>
  <c r="H7" s="1"/>
  <c r="G24" i="33"/>
  <c r="H24" s="1"/>
  <c r="J25"/>
  <c r="J20"/>
  <c r="F18" i="28"/>
  <c r="K28" l="1"/>
  <c r="K27"/>
  <c r="K24"/>
  <c r="J30"/>
  <c r="H7" i="31" s="1"/>
  <c r="I7" s="1"/>
  <c r="K13" i="28"/>
  <c r="J14"/>
  <c r="H5" i="31" s="1"/>
  <c r="I5" s="1"/>
  <c r="J18" i="28"/>
  <c r="H6" i="31" s="1"/>
  <c r="I6" s="1"/>
  <c r="K17" i="28"/>
  <c r="K29" i="33"/>
  <c r="H25"/>
  <c r="G10" i="28" s="1"/>
  <c r="H10" s="1"/>
  <c r="K32" i="33"/>
  <c r="F15"/>
  <c r="E8" i="28" s="1"/>
  <c r="F8" s="1"/>
  <c r="K14" i="33"/>
  <c r="F33"/>
  <c r="K33" s="1"/>
  <c r="F5"/>
  <c r="E6" i="28" s="1"/>
  <c r="F6" s="1"/>
  <c r="H30"/>
  <c r="F7" i="31" s="1"/>
  <c r="G7" s="1"/>
  <c r="K24" i="33"/>
  <c r="H20"/>
  <c r="G9" i="28" s="1"/>
  <c r="H9" s="1"/>
  <c r="K5" i="33"/>
  <c r="K30"/>
  <c r="E20" i="28"/>
  <c r="F20" s="1"/>
  <c r="K19" i="33"/>
  <c r="H15"/>
  <c r="G8" i="28" s="1"/>
  <c r="H8" s="1"/>
  <c r="H14" s="1"/>
  <c r="F10" i="33"/>
  <c r="F25"/>
  <c r="K37"/>
  <c r="F38"/>
  <c r="F20"/>
  <c r="I30" i="31" l="1"/>
  <c r="I31" s="1"/>
  <c r="E21" i="28"/>
  <c r="F21" s="1"/>
  <c r="K21" s="1"/>
  <c r="K15" i="33"/>
  <c r="F5" i="31"/>
  <c r="G5" s="1"/>
  <c r="G16" i="28"/>
  <c r="H16" s="1"/>
  <c r="E9"/>
  <c r="F9" s="1"/>
  <c r="K9" s="1"/>
  <c r="K20" i="33"/>
  <c r="K25"/>
  <c r="E10" i="28"/>
  <c r="F10" s="1"/>
  <c r="K10" s="1"/>
  <c r="K20"/>
  <c r="K6"/>
  <c r="K8"/>
  <c r="E22"/>
  <c r="F22" s="1"/>
  <c r="K22" s="1"/>
  <c r="K38" i="33"/>
  <c r="K10"/>
  <c r="E7" i="28"/>
  <c r="F7" s="1"/>
  <c r="K7" s="1"/>
  <c r="D19" i="29" l="1"/>
  <c r="K14" i="28"/>
  <c r="F14"/>
  <c r="D5" i="31" s="1"/>
  <c r="E5" s="1"/>
  <c r="J5" s="1"/>
  <c r="K16" i="28"/>
  <c r="K18" s="1"/>
  <c r="H18"/>
  <c r="F6" i="31" s="1"/>
  <c r="G6" s="1"/>
  <c r="J6" s="1"/>
  <c r="K30" i="28"/>
  <c r="F30"/>
  <c r="D7" i="31" s="1"/>
  <c r="E7" s="1"/>
  <c r="J7" s="1"/>
  <c r="E30" l="1"/>
  <c r="G30"/>
  <c r="D8" i="29" l="1"/>
  <c r="D10" s="1"/>
  <c r="G31" i="31"/>
  <c r="J30"/>
  <c r="D5" i="29"/>
  <c r="D7" s="1"/>
  <c r="D14" l="1"/>
  <c r="D13"/>
  <c r="D22" l="1"/>
  <c r="D23" l="1"/>
  <c r="D24" s="1"/>
  <c r="D25" l="1"/>
  <c r="D26" l="1"/>
  <c r="D27" l="1"/>
  <c r="D28" s="1"/>
  <c r="D30" s="1"/>
</calcChain>
</file>

<file path=xl/sharedStrings.xml><?xml version="1.0" encoding="utf-8"?>
<sst xmlns="http://schemas.openxmlformats.org/spreadsheetml/2006/main" count="339" uniqueCount="166">
  <si>
    <t>기타 단가</t>
    <phoneticPr fontId="2" type="noConversion"/>
  </si>
  <si>
    <t>페이지</t>
    <phoneticPr fontId="2" type="noConversion"/>
  </si>
  <si>
    <t>단가</t>
    <phoneticPr fontId="2" type="noConversion"/>
  </si>
  <si>
    <t>노  무  비</t>
  </si>
  <si>
    <t>비     고</t>
    <phoneticPr fontId="2" type="noConversion"/>
  </si>
  <si>
    <t>공    사    원    가    계    산    서</t>
  </si>
  <si>
    <t xml:space="preserve"> 구    성    비 (%)</t>
  </si>
  <si>
    <t>직  접  재  료  비</t>
    <phoneticPr fontId="9" type="noConversion"/>
  </si>
  <si>
    <t>작업설 · 부산물등</t>
    <phoneticPr fontId="9" type="noConversion"/>
  </si>
  <si>
    <t>직  접  노  무  비</t>
  </si>
  <si>
    <t>간  접  노  무  비</t>
  </si>
  <si>
    <t>경      비</t>
  </si>
  <si>
    <t>운       반       비</t>
    <phoneticPr fontId="9" type="noConversion"/>
  </si>
  <si>
    <t>기   계    경   비</t>
    <phoneticPr fontId="9" type="noConversion"/>
  </si>
  <si>
    <t>산  재  보  험  료</t>
    <phoneticPr fontId="9" type="noConversion"/>
  </si>
  <si>
    <t>고  용  보  험  료</t>
    <phoneticPr fontId="9" type="noConversion"/>
  </si>
  <si>
    <t>건  강  보  험  료</t>
    <phoneticPr fontId="9" type="noConversion"/>
  </si>
  <si>
    <t>연  금  보  험  료</t>
    <phoneticPr fontId="9" type="noConversion"/>
  </si>
  <si>
    <t>퇴직 공제 부금비</t>
    <phoneticPr fontId="9" type="noConversion"/>
  </si>
  <si>
    <t>안  전  관  리  비</t>
    <phoneticPr fontId="9" type="noConversion"/>
  </si>
  <si>
    <t>기   타    경    비</t>
    <phoneticPr fontId="9" type="noConversion"/>
  </si>
  <si>
    <t>환  경  보  전  비</t>
    <phoneticPr fontId="9" type="noConversion"/>
  </si>
  <si>
    <t>건설하도급대금지급보증서수수료</t>
    <phoneticPr fontId="9" type="noConversion"/>
  </si>
  <si>
    <t>계</t>
  </si>
  <si>
    <t>일      반       관       리       비</t>
  </si>
  <si>
    <t>부       가       가      치       세</t>
  </si>
  <si>
    <t xml:space="preserve"> 공급가액의 10%</t>
  </si>
  <si>
    <t>총          공         사           비</t>
  </si>
  <si>
    <t>적용금액</t>
    <phoneticPr fontId="2" type="noConversion"/>
  </si>
  <si>
    <t>인건비</t>
    <phoneticPr fontId="2" type="noConversion"/>
  </si>
  <si>
    <t>인</t>
    <phoneticPr fontId="2" type="noConversion"/>
  </si>
  <si>
    <t>단위</t>
  </si>
  <si>
    <t>수량</t>
  </si>
  <si>
    <t>재  료  비</t>
  </si>
  <si>
    <t>경    비</t>
  </si>
  <si>
    <t>단가</t>
  </si>
  <si>
    <t>금액</t>
  </si>
  <si>
    <t>End Of File</t>
  </si>
  <si>
    <t>집      계      표</t>
    <phoneticPr fontId="2" type="noConversion"/>
  </si>
  <si>
    <t>순  공  사  원  가</t>
    <phoneticPr fontId="9" type="noConversion"/>
  </si>
  <si>
    <t>재료비</t>
    <phoneticPr fontId="2" type="noConversion"/>
  </si>
  <si>
    <t>노무비</t>
    <phoneticPr fontId="2" type="noConversion"/>
  </si>
  <si>
    <t>금     액</t>
    <phoneticPr fontId="2" type="noConversion"/>
  </si>
  <si>
    <t xml:space="preserve"> 비     고</t>
    <phoneticPr fontId="2" type="noConversion"/>
  </si>
  <si>
    <t>품    명</t>
    <phoneticPr fontId="2" type="noConversion"/>
  </si>
  <si>
    <t>규   격</t>
    <phoneticPr fontId="2" type="noConversion"/>
  </si>
  <si>
    <t>단위</t>
    <phoneticPr fontId="2" type="noConversion"/>
  </si>
  <si>
    <t>원     가     표</t>
    <phoneticPr fontId="2" type="noConversion"/>
  </si>
  <si>
    <t xml:space="preserve"> 내      역     서</t>
    <phoneticPr fontId="2" type="noConversion"/>
  </si>
  <si>
    <t>품            명</t>
    <phoneticPr fontId="2" type="noConversion"/>
  </si>
  <si>
    <t>규  격</t>
    <phoneticPr fontId="2" type="noConversion"/>
  </si>
  <si>
    <t>수량</t>
    <phoneticPr fontId="2" type="noConversion"/>
  </si>
  <si>
    <t>단위</t>
    <phoneticPr fontId="2" type="noConversion"/>
  </si>
  <si>
    <t>재  료  비</t>
    <phoneticPr fontId="2" type="noConversion"/>
  </si>
  <si>
    <t>노  무  비</t>
    <phoneticPr fontId="2" type="noConversion"/>
  </si>
  <si>
    <t>경  비</t>
    <phoneticPr fontId="2" type="noConversion"/>
  </si>
  <si>
    <t>단 가</t>
    <phoneticPr fontId="2" type="noConversion"/>
  </si>
  <si>
    <t>금 액</t>
    <phoneticPr fontId="2" type="noConversion"/>
  </si>
  <si>
    <t>단  가</t>
    <phoneticPr fontId="2" type="noConversion"/>
  </si>
  <si>
    <t>금  액</t>
    <phoneticPr fontId="2" type="noConversion"/>
  </si>
  <si>
    <t>m</t>
    <phoneticPr fontId="2" type="noConversion"/>
  </si>
  <si>
    <t xml:space="preserve"> 소  계</t>
    <phoneticPr fontId="2" type="noConversion"/>
  </si>
  <si>
    <t>소 계</t>
    <phoneticPr fontId="2" type="noConversion"/>
  </si>
  <si>
    <t xml:space="preserve"> 소   계</t>
    <phoneticPr fontId="2" type="noConversion"/>
  </si>
  <si>
    <t>품          명</t>
    <phoneticPr fontId="2" type="noConversion"/>
  </si>
  <si>
    <t>합                  계</t>
    <phoneticPr fontId="2" type="noConversion"/>
  </si>
  <si>
    <t>조사가격</t>
    <phoneticPr fontId="2" type="noConversion"/>
  </si>
  <si>
    <t>m</t>
    <phoneticPr fontId="2" type="noConversion"/>
  </si>
  <si>
    <t>건</t>
    <phoneticPr fontId="2" type="noConversion"/>
  </si>
  <si>
    <t xml:space="preserve"> 노무비*3.7%</t>
    <phoneticPr fontId="9" type="noConversion"/>
  </si>
  <si>
    <t xml:space="preserve"> 노무비*0.79%</t>
    <phoneticPr fontId="9" type="noConversion"/>
  </si>
  <si>
    <t xml:space="preserve"> [소               계]</t>
    <phoneticPr fontId="9" type="noConversion"/>
  </si>
  <si>
    <t xml:space="preserve"> [소               계]</t>
    <phoneticPr fontId="9" type="noConversion"/>
  </si>
  <si>
    <t>공          급         가         액</t>
    <phoneticPr fontId="2" type="noConversion"/>
  </si>
  <si>
    <t>도                급                액</t>
    <phoneticPr fontId="9" type="noConversion"/>
  </si>
  <si>
    <t>관          급         공         사</t>
    <phoneticPr fontId="9" type="noConversion"/>
  </si>
  <si>
    <t>이                                  윤</t>
    <phoneticPr fontId="2" type="noConversion"/>
  </si>
  <si>
    <t>물가자료집(1)</t>
    <phoneticPr fontId="2" type="noConversion"/>
  </si>
  <si>
    <t>물가자료집(2)</t>
    <phoneticPr fontId="2" type="noConversion"/>
  </si>
  <si>
    <t>일    위    대    가    표</t>
    <phoneticPr fontId="2" type="noConversion"/>
  </si>
  <si>
    <t>계</t>
    <phoneticPr fontId="2" type="noConversion"/>
  </si>
  <si>
    <t>보온공</t>
    <phoneticPr fontId="2" type="noConversion"/>
  </si>
  <si>
    <t>인</t>
    <phoneticPr fontId="2" type="noConversion"/>
  </si>
  <si>
    <t>m</t>
    <phoneticPr fontId="2" type="noConversion"/>
  </si>
  <si>
    <t>보온마감재</t>
    <phoneticPr fontId="2" type="noConversion"/>
  </si>
  <si>
    <t>보루지 C-400</t>
    <phoneticPr fontId="2" type="noConversion"/>
  </si>
  <si>
    <t>매</t>
    <phoneticPr fontId="2" type="noConversion"/>
  </si>
  <si>
    <t>알미늄밴드    0.3t*30mm</t>
    <phoneticPr fontId="2" type="noConversion"/>
  </si>
  <si>
    <t>메직테이프</t>
    <phoneticPr fontId="2" type="noConversion"/>
  </si>
  <si>
    <t>롤</t>
    <phoneticPr fontId="2" type="noConversion"/>
  </si>
  <si>
    <t>폐기물처리비</t>
    <phoneticPr fontId="2" type="noConversion"/>
  </si>
  <si>
    <t>보온재</t>
    <phoneticPr fontId="2" type="noConversion"/>
  </si>
  <si>
    <t>㎥</t>
    <phoneticPr fontId="2" type="noConversion"/>
  </si>
  <si>
    <t>배관 보온재</t>
    <phoneticPr fontId="2" type="noConversion"/>
  </si>
  <si>
    <t>고무발포보온재</t>
    <phoneticPr fontId="2" type="noConversion"/>
  </si>
  <si>
    <t>50A*32T</t>
    <phoneticPr fontId="2" type="noConversion"/>
  </si>
  <si>
    <t>65A*32T</t>
    <phoneticPr fontId="2" type="noConversion"/>
  </si>
  <si>
    <t>100A*40T</t>
    <phoneticPr fontId="2" type="noConversion"/>
  </si>
  <si>
    <t>롤</t>
    <phoneticPr fontId="2" type="noConversion"/>
  </si>
  <si>
    <t>난연보강테이프</t>
    <phoneticPr fontId="2" type="noConversion"/>
  </si>
  <si>
    <t>접착제(본드)</t>
    <phoneticPr fontId="2" type="noConversion"/>
  </si>
  <si>
    <t>1㎏</t>
    <phoneticPr fontId="2" type="noConversion"/>
  </si>
  <si>
    <t>통</t>
    <phoneticPr fontId="2" type="noConversion"/>
  </si>
  <si>
    <t>관 보온</t>
    <phoneticPr fontId="2" type="noConversion"/>
  </si>
  <si>
    <t>보온공</t>
    <phoneticPr fontId="2" type="noConversion"/>
  </si>
  <si>
    <t>고무발포보온재   50A*32T</t>
    <phoneticPr fontId="2" type="noConversion"/>
  </si>
  <si>
    <t>고무발포보온재   65A*32T</t>
    <phoneticPr fontId="2" type="noConversion"/>
  </si>
  <si>
    <t>고무발포보온재   100A*40T</t>
    <phoneticPr fontId="2" type="noConversion"/>
  </si>
  <si>
    <t>50mm*50m</t>
    <phoneticPr fontId="2" type="noConversion"/>
  </si>
  <si>
    <t>1.보온 공사</t>
    <phoneticPr fontId="2" type="noConversion"/>
  </si>
  <si>
    <t>2. 보온 철거 공사</t>
    <phoneticPr fontId="2" type="noConversion"/>
  </si>
  <si>
    <t>보온철거</t>
    <phoneticPr fontId="2" type="noConversion"/>
  </si>
  <si>
    <t>설치의 40%</t>
    <phoneticPr fontId="2" type="noConversion"/>
  </si>
  <si>
    <t>인</t>
    <phoneticPr fontId="2" type="noConversion"/>
  </si>
  <si>
    <t>도장공</t>
    <phoneticPr fontId="2" type="noConversion"/>
  </si>
  <si>
    <t>보통인부</t>
    <phoneticPr fontId="2" type="noConversion"/>
  </si>
  <si>
    <t>인</t>
  </si>
  <si>
    <t>인</t>
    <phoneticPr fontId="2" type="noConversion"/>
  </si>
  <si>
    <t>80A*40T</t>
    <phoneticPr fontId="2" type="noConversion"/>
  </si>
  <si>
    <t>와이어버러쉬</t>
    <phoneticPr fontId="2" type="noConversion"/>
  </si>
  <si>
    <t>대</t>
    <phoneticPr fontId="2" type="noConversion"/>
  </si>
  <si>
    <t>EA</t>
    <phoneticPr fontId="2" type="noConversion"/>
  </si>
  <si>
    <t>녹막이페인트</t>
    <phoneticPr fontId="2" type="noConversion"/>
  </si>
  <si>
    <t>광명단</t>
    <phoneticPr fontId="2" type="noConversion"/>
  </si>
  <si>
    <t>ℓ</t>
    <phoneticPr fontId="2" type="noConversion"/>
  </si>
  <si>
    <t>조합페인트</t>
    <phoneticPr fontId="2" type="noConversion"/>
  </si>
  <si>
    <t>회색</t>
    <phoneticPr fontId="2" type="noConversion"/>
  </si>
  <si>
    <t>퍼티</t>
    <phoneticPr fontId="2" type="noConversion"/>
  </si>
  <si>
    <t>신너</t>
    <phoneticPr fontId="2" type="noConversion"/>
  </si>
  <si>
    <t>연마지</t>
    <phoneticPr fontId="2" type="noConversion"/>
  </si>
  <si>
    <t>매</t>
    <phoneticPr fontId="2" type="noConversion"/>
  </si>
  <si>
    <t>붓</t>
    <phoneticPr fontId="2" type="noConversion"/>
  </si>
  <si>
    <t>3호</t>
    <phoneticPr fontId="2" type="noConversion"/>
  </si>
  <si>
    <t>2호</t>
    <phoneticPr fontId="2" type="noConversion"/>
  </si>
  <si>
    <t>면포</t>
    <phoneticPr fontId="2" type="noConversion"/>
  </si>
  <si>
    <t>㎏</t>
    <phoneticPr fontId="2" type="noConversion"/>
  </si>
  <si>
    <t>코팅장갑</t>
    <phoneticPr fontId="2" type="noConversion"/>
  </si>
  <si>
    <t>켤레</t>
    <phoneticPr fontId="2" type="noConversion"/>
  </si>
  <si>
    <t>작업용우의</t>
    <phoneticPr fontId="2" type="noConversion"/>
  </si>
  <si>
    <t>벌</t>
    <phoneticPr fontId="2" type="noConversion"/>
  </si>
  <si>
    <t>방진마스크(카본)</t>
    <phoneticPr fontId="2" type="noConversion"/>
  </si>
  <si>
    <t>바탕만들기</t>
    <phoneticPr fontId="2" type="noConversion"/>
  </si>
  <si>
    <t>㎡</t>
    <phoneticPr fontId="2" type="noConversion"/>
  </si>
  <si>
    <t>보통인부</t>
    <phoneticPr fontId="2" type="noConversion"/>
  </si>
  <si>
    <t>녹막이페인트칠</t>
    <phoneticPr fontId="2" type="noConversion"/>
  </si>
  <si>
    <t>조합페인트칠</t>
    <phoneticPr fontId="2" type="noConversion"/>
  </si>
  <si>
    <t>도장공</t>
    <phoneticPr fontId="2" type="noConversion"/>
  </si>
  <si>
    <t>3.배관지지대 도색</t>
    <phoneticPr fontId="2" type="noConversion"/>
  </si>
  <si>
    <t>광명단(전체의 50%)</t>
    <phoneticPr fontId="2" type="noConversion"/>
  </si>
  <si>
    <t>일반장갑</t>
    <phoneticPr fontId="2" type="noConversion"/>
  </si>
  <si>
    <t>방진마스크</t>
    <phoneticPr fontId="2" type="noConversion"/>
  </si>
  <si>
    <t>카본</t>
    <phoneticPr fontId="2" type="noConversion"/>
  </si>
  <si>
    <t>시너</t>
    <phoneticPr fontId="2" type="noConversion"/>
  </si>
  <si>
    <t>125A*50T</t>
    <phoneticPr fontId="2" type="noConversion"/>
  </si>
  <si>
    <t>고무발포보온재   80A*40T</t>
    <phoneticPr fontId="2" type="noConversion"/>
  </si>
  <si>
    <t>고무발포보온재   125A*50T</t>
    <phoneticPr fontId="2" type="noConversion"/>
  </si>
  <si>
    <t>매</t>
    <phoneticPr fontId="2" type="noConversion"/>
  </si>
  <si>
    <t>65A*32T</t>
    <phoneticPr fontId="2" type="noConversion"/>
  </si>
  <si>
    <t>80A*40T</t>
    <phoneticPr fontId="2" type="noConversion"/>
  </si>
  <si>
    <t>100A*40T</t>
    <phoneticPr fontId="2" type="noConversion"/>
  </si>
  <si>
    <t>125A*50T</t>
    <phoneticPr fontId="2" type="noConversion"/>
  </si>
  <si>
    <t>관보온</t>
    <phoneticPr fontId="2" type="noConversion"/>
  </si>
  <si>
    <t>공사명 [우정공무원교육원 냉수배관 보온재 교체 공사 및 지지대 도색공사 내역]</t>
    <phoneticPr fontId="2" type="noConversion"/>
  </si>
  <si>
    <t>(노무비+경비+일반관리비)*5%</t>
    <phoneticPr fontId="2" type="noConversion"/>
  </si>
  <si>
    <t xml:space="preserve"> (재료비+노무비+경비)*3%</t>
    <phoneticPr fontId="9" type="noConversion"/>
  </si>
  <si>
    <t xml:space="preserve"> (재료비+직접노무비+관급자재)*2.93%</t>
    <phoneticPr fontId="9" type="noConversion"/>
  </si>
</sst>
</file>

<file path=xl/styles.xml><?xml version="1.0" encoding="utf-8"?>
<styleSheet xmlns="http://schemas.openxmlformats.org/spreadsheetml/2006/main">
  <numFmts count="11">
    <numFmt numFmtId="41" formatCode="_-* #,##0_-;\-* #,##0_-;_-* &quot;-&quot;_-;_-@_-"/>
    <numFmt numFmtId="176" formatCode="0_ 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_ * #,##0_ ;_ * &quot;₩&quot;\-#,##0_ ;_ * &quot;-&quot;_ ;_ @_ 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4" formatCode="0_);[Red]\(0\)"/>
    <numFmt numFmtId="185" formatCode="_-* #,##0_-;\-* #,##0_-;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b/>
      <sz val="10"/>
      <name val="돋움"/>
      <family val="3"/>
      <charset val="129"/>
    </font>
    <font>
      <b/>
      <sz val="12"/>
      <name val="Arial"/>
      <family val="2"/>
    </font>
    <font>
      <sz val="10"/>
      <name val="Arial"/>
      <family val="2"/>
    </font>
    <font>
      <sz val="9"/>
      <name val="돋움"/>
      <family val="3"/>
      <charset val="129"/>
    </font>
    <font>
      <sz val="10"/>
      <name val="바탕체"/>
      <family val="1"/>
      <charset val="129"/>
    </font>
    <font>
      <sz val="12"/>
      <name val="굴림체"/>
      <family val="3"/>
      <charset val="129"/>
    </font>
    <font>
      <sz val="12"/>
      <name val="뼻뮝"/>
      <family val="3"/>
      <charset val="129"/>
    </font>
    <font>
      <sz val="8"/>
      <name val="Arial"/>
      <family val="2"/>
    </font>
    <font>
      <b/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/>
    <xf numFmtId="0" fontId="3" fillId="0" borderId="0"/>
    <xf numFmtId="0" fontId="3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38" fontId="11" fillId="2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1" fillId="3" borderId="3" applyNumberFormat="0" applyBorder="0" applyAlignment="0" applyProtection="0"/>
    <xf numFmtId="183" fontId="3" fillId="0" borderId="0"/>
    <xf numFmtId="0" fontId="6" fillId="0" borderId="0"/>
    <xf numFmtId="10" fontId="6" fillId="0" borderId="0" applyFont="0" applyFill="0" applyBorder="0" applyAlignment="0" applyProtection="0"/>
    <xf numFmtId="0" fontId="8" fillId="0" borderId="0" applyNumberFormat="0" applyFont="0" applyAlignment="0">
      <alignment horizontal="center" vertical="center"/>
    </xf>
    <xf numFmtId="0" fontId="1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6" fillId="0" borderId="0"/>
    <xf numFmtId="180" fontId="3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</cellStyleXfs>
  <cellXfs count="93">
    <xf numFmtId="0" fontId="0" fillId="0" borderId="0" xfId="0"/>
    <xf numFmtId="177" fontId="7" fillId="0" borderId="0" xfId="0" applyNumberFormat="1" applyFont="1" applyAlignment="1">
      <alignment vertical="center"/>
    </xf>
    <xf numFmtId="177" fontId="7" fillId="0" borderId="4" xfId="0" applyNumberFormat="1" applyFont="1" applyBorder="1" applyAlignment="1">
      <alignment vertical="center"/>
    </xf>
    <xf numFmtId="0" fontId="7" fillId="0" borderId="4" xfId="16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4" xfId="16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/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0" xfId="16" applyNumberFormat="1" applyFont="1" applyAlignment="1">
      <alignment vertical="center"/>
    </xf>
    <xf numFmtId="41" fontId="7" fillId="0" borderId="0" xfId="16" applyFont="1" applyAlignment="1">
      <alignment vertical="center"/>
    </xf>
    <xf numFmtId="41" fontId="7" fillId="0" borderId="0" xfId="16" applyNumberFormat="1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1" fontId="7" fillId="0" borderId="4" xfId="16" applyFont="1" applyBorder="1" applyAlignment="1">
      <alignment horizontal="center" vertical="center"/>
    </xf>
    <xf numFmtId="41" fontId="7" fillId="0" borderId="4" xfId="16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41" fontId="7" fillId="0" borderId="4" xfId="16" applyFont="1" applyFill="1" applyBorder="1" applyAlignment="1">
      <alignment horizontal="center" vertical="center"/>
    </xf>
    <xf numFmtId="41" fontId="7" fillId="0" borderId="4" xfId="16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16" applyNumberFormat="1" applyFont="1"/>
    <xf numFmtId="0" fontId="7" fillId="0" borderId="0" xfId="0" applyNumberFormat="1" applyFont="1"/>
    <xf numFmtId="41" fontId="7" fillId="0" borderId="0" xfId="0" applyNumberFormat="1" applyFont="1"/>
    <xf numFmtId="184" fontId="7" fillId="0" borderId="0" xfId="0" applyNumberFormat="1" applyFont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41" fontId="7" fillId="0" borderId="4" xfId="16" applyNumberFormat="1" applyFont="1" applyBorder="1" applyAlignment="1">
      <alignment vertical="center"/>
    </xf>
    <xf numFmtId="41" fontId="7" fillId="0" borderId="4" xfId="16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41" fontId="7" fillId="0" borderId="0" xfId="16" applyNumberFormat="1" applyFont="1"/>
    <xf numFmtId="177" fontId="7" fillId="0" borderId="4" xfId="0" applyNumberFormat="1" applyFont="1" applyBorder="1" applyAlignment="1">
      <alignment horizontal="center" vertical="center"/>
    </xf>
    <xf numFmtId="177" fontId="7" fillId="0" borderId="4" xfId="0" quotePrefix="1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77" fontId="7" fillId="0" borderId="0" xfId="0" applyNumberFormat="1" applyFont="1"/>
    <xf numFmtId="0" fontId="12" fillId="0" borderId="0" xfId="0" applyFont="1" applyAlignment="1">
      <alignment vertical="center"/>
    </xf>
    <xf numFmtId="0" fontId="12" fillId="0" borderId="0" xfId="0" applyFont="1"/>
    <xf numFmtId="49" fontId="12" fillId="0" borderId="0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vertical="center"/>
    </xf>
    <xf numFmtId="185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85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distributed" vertical="center"/>
    </xf>
    <xf numFmtId="49" fontId="7" fillId="0" borderId="4" xfId="16" applyNumberFormat="1" applyFont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49" fontId="7" fillId="0" borderId="4" xfId="0" applyNumberFormat="1" applyFont="1" applyFill="1" applyBorder="1" applyAlignment="1">
      <alignment horizontal="distributed" vertical="center"/>
    </xf>
    <xf numFmtId="49" fontId="7" fillId="0" borderId="4" xfId="0" applyNumberFormat="1" applyFont="1" applyBorder="1" applyAlignment="1">
      <alignment horizontal="distributed" vertical="center" shrinkToFit="1"/>
    </xf>
    <xf numFmtId="0" fontId="7" fillId="0" borderId="4" xfId="0" applyNumberFormat="1" applyFont="1" applyFill="1" applyBorder="1" applyAlignment="1">
      <alignment vertical="center"/>
    </xf>
    <xf numFmtId="41" fontId="7" fillId="0" borderId="4" xfId="0" applyNumberFormat="1" applyFont="1" applyFill="1" applyBorder="1" applyAlignment="1">
      <alignment vertical="center"/>
    </xf>
    <xf numFmtId="0" fontId="7" fillId="0" borderId="0" xfId="0" applyFont="1" applyFill="1"/>
    <xf numFmtId="0" fontId="7" fillId="0" borderId="5" xfId="0" applyFont="1" applyBorder="1" applyAlignment="1">
      <alignment horizontal="center" vertical="center"/>
    </xf>
    <xf numFmtId="3" fontId="7" fillId="0" borderId="0" xfId="0" applyNumberFormat="1" applyFont="1"/>
    <xf numFmtId="0" fontId="4" fillId="0" borderId="0" xfId="0" applyFont="1"/>
    <xf numFmtId="49" fontId="7" fillId="0" borderId="4" xfId="0" applyNumberFormat="1" applyFont="1" applyBorder="1" applyAlignment="1">
      <alignment horizontal="left" vertical="center"/>
    </xf>
    <xf numFmtId="41" fontId="7" fillId="0" borderId="4" xfId="16" applyNumberFormat="1" applyFont="1" applyBorder="1" applyAlignment="1">
      <alignment vertical="center" shrinkToFit="1"/>
    </xf>
    <xf numFmtId="41" fontId="7" fillId="0" borderId="4" xfId="16" applyNumberFormat="1" applyFont="1" applyFill="1" applyBorder="1" applyAlignment="1">
      <alignment horizontal="center" vertical="center" shrinkToFit="1"/>
    </xf>
    <xf numFmtId="41" fontId="7" fillId="0" borderId="4" xfId="16" applyNumberFormat="1" applyFont="1" applyBorder="1" applyAlignment="1">
      <alignment horizontal="center" vertical="center" shrinkToFit="1"/>
    </xf>
    <xf numFmtId="41" fontId="7" fillId="0" borderId="4" xfId="16" applyNumberFormat="1" applyFont="1" applyFill="1" applyBorder="1" applyAlignment="1">
      <alignment vertical="center" shrinkToFit="1"/>
    </xf>
    <xf numFmtId="0" fontId="0" fillId="0" borderId="4" xfId="0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177" fontId="7" fillId="0" borderId="4" xfId="0" applyNumberFormat="1" applyFont="1" applyBorder="1" applyAlignment="1">
      <alignment vertical="center" shrinkToFit="1"/>
    </xf>
    <xf numFmtId="49" fontId="7" fillId="0" borderId="4" xfId="0" applyNumberFormat="1" applyFont="1" applyBorder="1" applyAlignment="1">
      <alignment vertical="center" shrinkToFit="1"/>
    </xf>
    <xf numFmtId="41" fontId="13" fillId="0" borderId="4" xfId="16" applyNumberFormat="1" applyFont="1" applyBorder="1" applyAlignment="1">
      <alignment horizontal="center" vertical="center" shrinkToFit="1"/>
    </xf>
    <xf numFmtId="49" fontId="12" fillId="0" borderId="0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textRotation="255"/>
    </xf>
    <xf numFmtId="49" fontId="7" fillId="0" borderId="4" xfId="0" applyNumberFormat="1" applyFont="1" applyBorder="1" applyAlignment="1">
      <alignment horizontal="distributed" vertical="center"/>
    </xf>
    <xf numFmtId="49" fontId="7" fillId="0" borderId="7" xfId="0" applyNumberFormat="1" applyFont="1" applyBorder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177" fontId="7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177" fontId="7" fillId="0" borderId="4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41" fontId="7" fillId="0" borderId="4" xfId="16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84" fontId="7" fillId="0" borderId="4" xfId="0" applyNumberFormat="1" applyFont="1" applyBorder="1" applyAlignment="1">
      <alignment horizontal="center" vertical="center"/>
    </xf>
    <xf numFmtId="41" fontId="7" fillId="0" borderId="4" xfId="16" applyFont="1" applyBorder="1" applyAlignment="1">
      <alignment horizontal="center" vertical="center"/>
    </xf>
  </cellXfs>
  <cellStyles count="23">
    <cellStyle name="??&amp;O?&amp;H?_x0008__x000f__x0007_?_x0007__x0001__x0001_" xfId="1"/>
    <cellStyle name="??&amp;O?&amp;H?_x0008_??_x0007__x0001__x0001_" xfId="2"/>
    <cellStyle name="Comma [0]_ SG&amp;A Bridge " xfId="3"/>
    <cellStyle name="Comma_ SG&amp;A Bridge " xfId="4"/>
    <cellStyle name="Currency [0]_ SG&amp;A Bridge " xfId="5"/>
    <cellStyle name="Currency_ SG&amp;A Bridge " xfId="6"/>
    <cellStyle name="Grey" xfId="7"/>
    <cellStyle name="Header1" xfId="8"/>
    <cellStyle name="Header2" xfId="9"/>
    <cellStyle name="Input [yellow]" xfId="10"/>
    <cellStyle name="Normal - Style1" xfId="11"/>
    <cellStyle name="Normal_ SG&amp;A Bridge " xfId="12"/>
    <cellStyle name="Percent [2]" xfId="13"/>
    <cellStyle name="괘선" xfId="14"/>
    <cellStyle name="뷭?_BOOKSHIP" xfId="15"/>
    <cellStyle name="쉼표 [0]" xfId="16" builtinId="6"/>
    <cellStyle name="쉼표 [0] 2" xfId="17"/>
    <cellStyle name="스타일 1" xfId="18"/>
    <cellStyle name="콤마 [0]_  종  합  " xfId="19"/>
    <cellStyle name="콤마[0]" xfId="20"/>
    <cellStyle name="콤마_  종  합  " xfId="21"/>
    <cellStyle name="표준" xfId="0" builtinId="0"/>
    <cellStyle name="표준 2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opLeftCell="A4" workbookViewId="0">
      <selection activeCell="D27" sqref="D27"/>
    </sheetView>
  </sheetViews>
  <sheetFormatPr defaultRowHeight="11.25"/>
  <cols>
    <col min="1" max="1" width="2.77734375" style="11" customWidth="1"/>
    <col min="2" max="2" width="8.5546875" style="11" customWidth="1"/>
    <col min="3" max="3" width="17.5546875" style="11" customWidth="1"/>
    <col min="4" max="4" width="14.88671875" style="11" customWidth="1"/>
    <col min="5" max="5" width="24.6640625" style="11" customWidth="1"/>
    <col min="6" max="6" width="11.21875" style="11" customWidth="1"/>
    <col min="7" max="16384" width="8.88671875" style="11"/>
  </cols>
  <sheetData>
    <row r="1" spans="1:6" ht="23.1" customHeight="1">
      <c r="A1" s="71" t="s">
        <v>5</v>
      </c>
      <c r="B1" s="71"/>
      <c r="C1" s="71"/>
      <c r="D1" s="71"/>
      <c r="E1" s="71"/>
      <c r="F1" s="71"/>
    </row>
    <row r="2" spans="1:6" ht="23.1" customHeight="1">
      <c r="A2" s="45"/>
      <c r="B2" s="45"/>
      <c r="C2" s="45"/>
      <c r="D2" s="45"/>
      <c r="E2" s="45"/>
      <c r="F2" s="45"/>
    </row>
    <row r="3" spans="1:6" ht="23.1" customHeight="1">
      <c r="A3" s="46" t="s">
        <v>162</v>
      </c>
      <c r="B3" s="46"/>
      <c r="C3" s="46"/>
      <c r="D3" s="47"/>
      <c r="E3" s="48"/>
      <c r="F3" s="48"/>
    </row>
    <row r="4" spans="1:6" ht="23.1" customHeight="1">
      <c r="A4" s="72"/>
      <c r="B4" s="72"/>
      <c r="C4" s="72"/>
      <c r="D4" s="49" t="s">
        <v>42</v>
      </c>
      <c r="E4" s="18" t="s">
        <v>6</v>
      </c>
      <c r="F4" s="18" t="s">
        <v>43</v>
      </c>
    </row>
    <row r="5" spans="1:6" ht="23.1" customHeight="1">
      <c r="A5" s="73" t="s">
        <v>39</v>
      </c>
      <c r="B5" s="74" t="s">
        <v>40</v>
      </c>
      <c r="C5" s="50" t="s">
        <v>7</v>
      </c>
      <c r="D5" s="34">
        <f>집계표!E30</f>
        <v>17395225.235800002</v>
      </c>
      <c r="E5" s="51"/>
      <c r="F5" s="35"/>
    </row>
    <row r="6" spans="1:6" ht="23.1" customHeight="1">
      <c r="A6" s="73"/>
      <c r="B6" s="74"/>
      <c r="C6" s="50" t="s">
        <v>8</v>
      </c>
      <c r="D6" s="34"/>
      <c r="E6" s="52"/>
      <c r="F6" s="35"/>
    </row>
    <row r="7" spans="1:6" ht="23.1" customHeight="1">
      <c r="A7" s="73"/>
      <c r="B7" s="74"/>
      <c r="C7" s="50" t="s">
        <v>71</v>
      </c>
      <c r="D7" s="34">
        <f>SUM(D5:D6)</f>
        <v>17395225.235800002</v>
      </c>
      <c r="E7" s="51"/>
      <c r="F7" s="35"/>
    </row>
    <row r="8" spans="1:6" ht="23.1" customHeight="1">
      <c r="A8" s="73"/>
      <c r="B8" s="74" t="s">
        <v>41</v>
      </c>
      <c r="C8" s="50" t="s">
        <v>9</v>
      </c>
      <c r="D8" s="34">
        <f>집계표!G30</f>
        <v>18539484.973999999</v>
      </c>
      <c r="E8" s="52"/>
      <c r="F8" s="35"/>
    </row>
    <row r="9" spans="1:6" ht="23.1" customHeight="1">
      <c r="A9" s="73"/>
      <c r="B9" s="74"/>
      <c r="C9" s="50" t="s">
        <v>10</v>
      </c>
      <c r="D9" s="34"/>
      <c r="E9" s="52"/>
      <c r="F9" s="35"/>
    </row>
    <row r="10" spans="1:6" ht="23.1" customHeight="1">
      <c r="A10" s="73"/>
      <c r="B10" s="74"/>
      <c r="C10" s="50" t="s">
        <v>71</v>
      </c>
      <c r="D10" s="34">
        <f>SUM(D8:D9)</f>
        <v>18539484.973999999</v>
      </c>
      <c r="E10" s="52"/>
      <c r="F10" s="35"/>
    </row>
    <row r="11" spans="1:6" ht="23.1" customHeight="1">
      <c r="A11" s="73"/>
      <c r="B11" s="74" t="s">
        <v>11</v>
      </c>
      <c r="C11" s="50" t="s">
        <v>12</v>
      </c>
      <c r="D11" s="34"/>
      <c r="E11" s="52"/>
      <c r="F11" s="35"/>
    </row>
    <row r="12" spans="1:6" ht="23.1" customHeight="1">
      <c r="A12" s="73"/>
      <c r="B12" s="74"/>
      <c r="C12" s="50" t="s">
        <v>13</v>
      </c>
      <c r="D12" s="34"/>
      <c r="E12" s="52"/>
      <c r="F12" s="35"/>
    </row>
    <row r="13" spans="1:6" ht="23.1" customHeight="1">
      <c r="A13" s="73"/>
      <c r="B13" s="74"/>
      <c r="C13" s="50" t="s">
        <v>14</v>
      </c>
      <c r="D13" s="34">
        <f>D10*0.037</f>
        <v>685960.94403799996</v>
      </c>
      <c r="E13" s="52" t="s">
        <v>69</v>
      </c>
      <c r="F13" s="35"/>
    </row>
    <row r="14" spans="1:6" ht="23.1" customHeight="1">
      <c r="A14" s="73"/>
      <c r="B14" s="74"/>
      <c r="C14" s="50" t="s">
        <v>15</v>
      </c>
      <c r="D14" s="34">
        <f>D10*0.0079</f>
        <v>146461.93129460001</v>
      </c>
      <c r="E14" s="52" t="s">
        <v>70</v>
      </c>
      <c r="F14" s="35"/>
    </row>
    <row r="15" spans="1:6" ht="23.1" customHeight="1">
      <c r="A15" s="73"/>
      <c r="B15" s="74"/>
      <c r="C15" s="50" t="s">
        <v>16</v>
      </c>
      <c r="D15" s="34"/>
      <c r="E15" s="52"/>
      <c r="F15" s="35"/>
    </row>
    <row r="16" spans="1:6" ht="23.1" customHeight="1">
      <c r="A16" s="73"/>
      <c r="B16" s="74"/>
      <c r="C16" s="50" t="s">
        <v>17</v>
      </c>
      <c r="D16" s="34"/>
      <c r="E16" s="52"/>
      <c r="F16" s="35"/>
    </row>
    <row r="17" spans="1:8" ht="23.1" customHeight="1">
      <c r="A17" s="73"/>
      <c r="B17" s="74"/>
      <c r="C17" s="50" t="s">
        <v>18</v>
      </c>
      <c r="D17" s="34"/>
      <c r="E17" s="52"/>
      <c r="F17" s="35"/>
    </row>
    <row r="18" spans="1:8" ht="23.1" customHeight="1">
      <c r="A18" s="73"/>
      <c r="B18" s="74"/>
      <c r="C18" s="53" t="s">
        <v>19</v>
      </c>
      <c r="D18" s="34">
        <f>(D7+D10)*2.93%</f>
        <v>1052887.0091471402</v>
      </c>
      <c r="E18" s="69" t="s">
        <v>165</v>
      </c>
      <c r="F18" s="35"/>
    </row>
    <row r="19" spans="1:8" ht="23.1" customHeight="1">
      <c r="A19" s="73"/>
      <c r="B19" s="74"/>
      <c r="C19" s="50" t="s">
        <v>20</v>
      </c>
      <c r="D19" s="34">
        <f>집계표!I30</f>
        <v>1220000</v>
      </c>
      <c r="E19" s="52"/>
      <c r="F19" s="35"/>
    </row>
    <row r="20" spans="1:8" ht="23.1" customHeight="1">
      <c r="A20" s="73"/>
      <c r="B20" s="74"/>
      <c r="C20" s="50" t="s">
        <v>21</v>
      </c>
      <c r="D20" s="34"/>
      <c r="E20" s="52"/>
      <c r="F20" s="35"/>
    </row>
    <row r="21" spans="1:8" ht="23.1" customHeight="1">
      <c r="A21" s="73"/>
      <c r="B21" s="74"/>
      <c r="C21" s="54" t="s">
        <v>22</v>
      </c>
      <c r="D21" s="34"/>
      <c r="E21" s="52"/>
      <c r="F21" s="35"/>
    </row>
    <row r="22" spans="1:8" ht="23.1" customHeight="1">
      <c r="A22" s="73"/>
      <c r="B22" s="74"/>
      <c r="C22" s="50" t="s">
        <v>72</v>
      </c>
      <c r="D22" s="34">
        <f>SUM(D12:D21)</f>
        <v>3105309.8844797402</v>
      </c>
      <c r="E22" s="52"/>
      <c r="F22" s="35"/>
    </row>
    <row r="23" spans="1:8" ht="23.1" customHeight="1">
      <c r="A23" s="74" t="s">
        <v>23</v>
      </c>
      <c r="B23" s="74"/>
      <c r="C23" s="74"/>
      <c r="D23" s="34">
        <f>INT(D7+D10+D22)</f>
        <v>39040020</v>
      </c>
      <c r="E23" s="52"/>
      <c r="F23" s="35"/>
    </row>
    <row r="24" spans="1:8" ht="23.1" customHeight="1">
      <c r="A24" s="74" t="s">
        <v>24</v>
      </c>
      <c r="B24" s="74"/>
      <c r="C24" s="74"/>
      <c r="D24" s="34">
        <f>D23/100*3</f>
        <v>1171200.6000000001</v>
      </c>
      <c r="E24" s="61" t="s">
        <v>164</v>
      </c>
      <c r="F24" s="61"/>
    </row>
    <row r="25" spans="1:8" ht="23.1" customHeight="1">
      <c r="A25" s="74" t="s">
        <v>76</v>
      </c>
      <c r="B25" s="74"/>
      <c r="C25" s="74"/>
      <c r="D25" s="34">
        <f>(D10+D22+D24)/100*5</f>
        <v>1140799.7729239871</v>
      </c>
      <c r="E25" s="67" t="s">
        <v>163</v>
      </c>
      <c r="F25" s="66"/>
    </row>
    <row r="26" spans="1:8" ht="23.1" customHeight="1">
      <c r="A26" s="74" t="s">
        <v>73</v>
      </c>
      <c r="B26" s="74"/>
      <c r="C26" s="74"/>
      <c r="D26" s="34">
        <f>SUM(D23:D25)</f>
        <v>41352020.372923985</v>
      </c>
      <c r="E26" s="52"/>
      <c r="F26" s="35"/>
    </row>
    <row r="27" spans="1:8" ht="23.1" customHeight="1">
      <c r="A27" s="74" t="s">
        <v>25</v>
      </c>
      <c r="B27" s="74"/>
      <c r="C27" s="74"/>
      <c r="D27" s="34">
        <f>INT(D26*10%)</f>
        <v>4135202</v>
      </c>
      <c r="E27" s="52" t="s">
        <v>26</v>
      </c>
      <c r="F27" s="35"/>
      <c r="H27" s="59"/>
    </row>
    <row r="28" spans="1:8" ht="23.1" customHeight="1">
      <c r="A28" s="74" t="s">
        <v>74</v>
      </c>
      <c r="B28" s="74"/>
      <c r="C28" s="74"/>
      <c r="D28" s="34">
        <f>ROUNDDOWN(SUM(D26+D27),-2)</f>
        <v>45487200</v>
      </c>
      <c r="E28" s="52"/>
      <c r="F28" s="35"/>
      <c r="H28" s="59"/>
    </row>
    <row r="29" spans="1:8" ht="23.1" customHeight="1">
      <c r="A29" s="75" t="s">
        <v>75</v>
      </c>
      <c r="B29" s="76"/>
      <c r="C29" s="77"/>
      <c r="D29" s="34"/>
      <c r="E29" s="52"/>
      <c r="F29" s="35"/>
      <c r="G29" s="60"/>
      <c r="H29" s="59"/>
    </row>
    <row r="30" spans="1:8" ht="23.1" customHeight="1">
      <c r="A30" s="74" t="s">
        <v>27</v>
      </c>
      <c r="B30" s="74"/>
      <c r="C30" s="74"/>
      <c r="D30" s="34">
        <f>ROUNDDOWN(SUM(D28+D29),-2)</f>
        <v>45487200</v>
      </c>
      <c r="E30" s="52"/>
      <c r="F30" s="35"/>
      <c r="G30" s="60"/>
    </row>
  </sheetData>
  <mergeCells count="14">
    <mergeCell ref="A29:C29"/>
    <mergeCell ref="A30:C30"/>
    <mergeCell ref="A23:C23"/>
    <mergeCell ref="A24:C24"/>
    <mergeCell ref="A25:C25"/>
    <mergeCell ref="A26:C26"/>
    <mergeCell ref="A27:C27"/>
    <mergeCell ref="A28:C28"/>
    <mergeCell ref="A1:F1"/>
    <mergeCell ref="A4:C4"/>
    <mergeCell ref="A5:A22"/>
    <mergeCell ref="B5:B7"/>
    <mergeCell ref="B8:B10"/>
    <mergeCell ref="B11:B22"/>
  </mergeCells>
  <phoneticPr fontId="2" type="noConversion"/>
  <pageMargins left="0.55118110236220474" right="0.35433070866141736" top="0.98425196850393704" bottom="0.98425196850393704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I6" sqref="I6"/>
    </sheetView>
  </sheetViews>
  <sheetFormatPr defaultRowHeight="11.25"/>
  <cols>
    <col min="1" max="1" width="20.77734375" style="4" customWidth="1"/>
    <col min="2" max="3" width="3.77734375" style="41" customWidth="1"/>
    <col min="4" max="4" width="7.77734375" style="11" customWidth="1"/>
    <col min="5" max="5" width="8.33203125" style="11" customWidth="1"/>
    <col min="6" max="6" width="7.77734375" style="11" customWidth="1"/>
    <col min="7" max="7" width="8.33203125" style="11" customWidth="1"/>
    <col min="8" max="8" width="7.77734375" style="11" customWidth="1"/>
    <col min="9" max="10" width="8.33203125" style="11" customWidth="1"/>
    <col min="11" max="16384" width="8.88671875" style="11"/>
  </cols>
  <sheetData>
    <row r="1" spans="1:12" ht="24.95" customHeight="1">
      <c r="A1" s="79" t="s">
        <v>38</v>
      </c>
      <c r="B1" s="79"/>
      <c r="C1" s="79"/>
      <c r="D1" s="79"/>
      <c r="E1" s="79"/>
      <c r="F1" s="79"/>
      <c r="G1" s="79"/>
      <c r="H1" s="79"/>
      <c r="I1" s="79"/>
      <c r="J1" s="79"/>
    </row>
    <row r="2" spans="1:12" s="4" customFormat="1" ht="24.95" customHeight="1">
      <c r="A2" s="80" t="str">
        <f>원가계산서!A3</f>
        <v>공사명 [우정공무원교육원 냉수배관 보온재 교체 공사 및 지지대 도색공사 내역]</v>
      </c>
      <c r="B2" s="80"/>
      <c r="C2" s="80"/>
      <c r="D2" s="80"/>
      <c r="E2" s="80"/>
      <c r="F2" s="80"/>
      <c r="G2" s="80"/>
      <c r="H2" s="80"/>
      <c r="I2" s="80"/>
      <c r="J2" s="80"/>
    </row>
    <row r="3" spans="1:12" s="4" customFormat="1" ht="24.95" customHeight="1">
      <c r="A3" s="81" t="s">
        <v>64</v>
      </c>
      <c r="B3" s="78" t="s">
        <v>32</v>
      </c>
      <c r="C3" s="78" t="s">
        <v>31</v>
      </c>
      <c r="D3" s="82" t="s">
        <v>33</v>
      </c>
      <c r="E3" s="83"/>
      <c r="F3" s="78" t="s">
        <v>3</v>
      </c>
      <c r="G3" s="78"/>
      <c r="H3" s="78" t="s">
        <v>34</v>
      </c>
      <c r="I3" s="78"/>
      <c r="J3" s="39"/>
    </row>
    <row r="4" spans="1:12" s="4" customFormat="1" ht="24.95" customHeight="1">
      <c r="A4" s="81"/>
      <c r="B4" s="78"/>
      <c r="C4" s="78"/>
      <c r="D4" s="39" t="s">
        <v>35</v>
      </c>
      <c r="E4" s="39" t="s">
        <v>36</v>
      </c>
      <c r="F4" s="39" t="s">
        <v>35</v>
      </c>
      <c r="G4" s="39" t="s">
        <v>36</v>
      </c>
      <c r="H4" s="39" t="s">
        <v>35</v>
      </c>
      <c r="I4" s="39" t="s">
        <v>36</v>
      </c>
      <c r="J4" s="39" t="s">
        <v>36</v>
      </c>
    </row>
    <row r="5" spans="1:12" s="4" customFormat="1" ht="24.95" customHeight="1">
      <c r="A5" s="40" t="str">
        <f>내역서!A5</f>
        <v>1.보온 공사</v>
      </c>
      <c r="B5" s="39">
        <v>1</v>
      </c>
      <c r="C5" s="39" t="s">
        <v>68</v>
      </c>
      <c r="D5" s="68">
        <f>내역서!F14</f>
        <v>16198866.300000001</v>
      </c>
      <c r="E5" s="68">
        <f>B5*D5</f>
        <v>16198866.300000001</v>
      </c>
      <c r="F5" s="68">
        <f>내역서!H14</f>
        <v>10110098.920000002</v>
      </c>
      <c r="G5" s="68">
        <f>B5*F5</f>
        <v>10110098.920000002</v>
      </c>
      <c r="H5" s="68">
        <f>내역서!J14</f>
        <v>0</v>
      </c>
      <c r="I5" s="68">
        <f>B5*H5</f>
        <v>0</v>
      </c>
      <c r="J5" s="68">
        <f>SUM(E5,G5,I5)</f>
        <v>26308965.220000003</v>
      </c>
    </row>
    <row r="6" spans="1:12" s="4" customFormat="1" ht="24.95" customHeight="1">
      <c r="A6" s="2" t="str">
        <f>내역서!A15</f>
        <v>2. 보온 철거 공사</v>
      </c>
      <c r="B6" s="39">
        <v>1</v>
      </c>
      <c r="C6" s="39" t="s">
        <v>68</v>
      </c>
      <c r="D6" s="68"/>
      <c r="E6" s="68">
        <f>B6*D6</f>
        <v>0</v>
      </c>
      <c r="F6" s="68">
        <f>내역서!H18</f>
        <v>4044039.5680000009</v>
      </c>
      <c r="G6" s="68">
        <f>B6*F6</f>
        <v>4044039.5680000009</v>
      </c>
      <c r="H6" s="68">
        <f>내역서!J18</f>
        <v>1220000</v>
      </c>
      <c r="I6" s="68">
        <f>B6*H6</f>
        <v>1220000</v>
      </c>
      <c r="J6" s="68">
        <f>SUM(E6,G6,I6)</f>
        <v>5264039.5680000009</v>
      </c>
    </row>
    <row r="7" spans="1:12" s="4" customFormat="1" ht="24.95" customHeight="1">
      <c r="A7" s="2" t="str">
        <f>내역서!A19</f>
        <v>3.배관지지대 도색</v>
      </c>
      <c r="B7" s="39">
        <v>1</v>
      </c>
      <c r="C7" s="39" t="s">
        <v>68</v>
      </c>
      <c r="D7" s="68">
        <f>내역서!F30</f>
        <v>1196358.9358000001</v>
      </c>
      <c r="E7" s="68">
        <f>B7*D7</f>
        <v>1196358.9358000001</v>
      </c>
      <c r="F7" s="68">
        <f>내역서!H30</f>
        <v>4385346.4859999996</v>
      </c>
      <c r="G7" s="68">
        <f>B7*F7</f>
        <v>4385346.4859999996</v>
      </c>
      <c r="H7" s="68">
        <f>내역서!J30</f>
        <v>0</v>
      </c>
      <c r="I7" s="68">
        <f>B7*H7</f>
        <v>0</v>
      </c>
      <c r="J7" s="68">
        <f>SUM(E7,G7,I7)</f>
        <v>5581705.4217999997</v>
      </c>
      <c r="L7" s="1"/>
    </row>
    <row r="8" spans="1:12" s="4" customFormat="1" ht="24.95" customHeight="1">
      <c r="A8" s="2"/>
      <c r="B8" s="39"/>
      <c r="C8" s="39"/>
      <c r="D8" s="2"/>
      <c r="E8" s="2"/>
      <c r="F8" s="2"/>
      <c r="G8" s="2"/>
      <c r="H8" s="2"/>
      <c r="I8" s="2"/>
      <c r="J8" s="2"/>
    </row>
    <row r="9" spans="1:12" s="4" customFormat="1" ht="24.95" customHeight="1">
      <c r="A9" s="2"/>
      <c r="B9" s="39"/>
      <c r="C9" s="39"/>
      <c r="D9" s="2"/>
      <c r="E9" s="2"/>
      <c r="F9" s="2"/>
      <c r="G9" s="2"/>
      <c r="H9" s="2"/>
      <c r="I9" s="2"/>
      <c r="J9" s="2"/>
    </row>
    <row r="10" spans="1:12" s="4" customFormat="1" ht="24.95" customHeight="1">
      <c r="A10" s="2"/>
      <c r="B10" s="39"/>
      <c r="C10" s="39"/>
      <c r="D10" s="2"/>
      <c r="E10" s="2"/>
      <c r="F10" s="2"/>
      <c r="G10" s="2"/>
      <c r="H10" s="2"/>
      <c r="I10" s="2"/>
      <c r="J10" s="2"/>
    </row>
    <row r="11" spans="1:12" s="4" customFormat="1" ht="24.95" customHeight="1">
      <c r="A11" s="2"/>
      <c r="B11" s="39"/>
      <c r="C11" s="39"/>
      <c r="D11" s="2"/>
      <c r="E11" s="2"/>
      <c r="F11" s="2"/>
      <c r="G11" s="2"/>
      <c r="H11" s="2"/>
      <c r="I11" s="2"/>
      <c r="J11" s="2"/>
    </row>
    <row r="12" spans="1:12" s="4" customFormat="1" ht="24.95" customHeight="1">
      <c r="A12" s="2"/>
      <c r="B12" s="39"/>
      <c r="C12" s="39"/>
      <c r="D12" s="2"/>
      <c r="E12" s="2"/>
      <c r="F12" s="2"/>
      <c r="G12" s="2"/>
      <c r="H12" s="2"/>
      <c r="I12" s="2"/>
      <c r="J12" s="2"/>
    </row>
    <row r="13" spans="1:12" s="4" customFormat="1" ht="24.95" customHeight="1">
      <c r="A13" s="2"/>
      <c r="B13" s="39"/>
      <c r="C13" s="39"/>
      <c r="D13" s="2"/>
      <c r="E13" s="2"/>
      <c r="F13" s="2"/>
      <c r="G13" s="2"/>
      <c r="H13" s="2"/>
      <c r="I13" s="2"/>
      <c r="J13" s="2"/>
    </row>
    <row r="14" spans="1:12" s="4" customFormat="1" ht="24.95" customHeight="1">
      <c r="A14" s="2"/>
      <c r="B14" s="39"/>
      <c r="C14" s="39"/>
      <c r="D14" s="2"/>
      <c r="E14" s="2"/>
      <c r="F14" s="2"/>
      <c r="G14" s="2"/>
      <c r="H14" s="2"/>
      <c r="I14" s="2"/>
      <c r="J14" s="2"/>
    </row>
    <row r="15" spans="1:12" s="4" customFormat="1" ht="24.95" customHeight="1">
      <c r="A15" s="2"/>
      <c r="B15" s="39"/>
      <c r="C15" s="39"/>
      <c r="D15" s="2"/>
      <c r="E15" s="2"/>
      <c r="F15" s="2"/>
      <c r="G15" s="2"/>
      <c r="H15" s="2"/>
      <c r="I15" s="2"/>
      <c r="J15" s="2"/>
    </row>
    <row r="16" spans="1:12" s="4" customFormat="1" ht="24.95" customHeight="1">
      <c r="A16" s="2"/>
      <c r="B16" s="39"/>
      <c r="C16" s="39"/>
      <c r="D16" s="2"/>
      <c r="E16" s="2"/>
      <c r="F16" s="2"/>
      <c r="G16" s="2"/>
      <c r="H16" s="2"/>
      <c r="I16" s="2"/>
      <c r="J16" s="2"/>
    </row>
    <row r="17" spans="1:10" s="4" customFormat="1" ht="24.95" customHeight="1">
      <c r="A17" s="2"/>
      <c r="B17" s="39"/>
      <c r="C17" s="39"/>
      <c r="D17" s="2"/>
      <c r="E17" s="2"/>
      <c r="F17" s="2"/>
      <c r="G17" s="2"/>
      <c r="H17" s="2"/>
      <c r="I17" s="2"/>
      <c r="J17" s="2"/>
    </row>
    <row r="18" spans="1:10" s="4" customFormat="1" ht="24.95" customHeight="1">
      <c r="A18" s="2"/>
      <c r="B18" s="39"/>
      <c r="C18" s="39"/>
      <c r="D18" s="2"/>
      <c r="E18" s="2"/>
      <c r="F18" s="2"/>
      <c r="G18" s="2"/>
      <c r="H18" s="2"/>
      <c r="I18" s="2"/>
      <c r="J18" s="2"/>
    </row>
    <row r="19" spans="1:10" s="4" customFormat="1" ht="24.95" customHeight="1">
      <c r="A19" s="2"/>
      <c r="B19" s="39"/>
      <c r="C19" s="39"/>
      <c r="D19" s="2"/>
      <c r="E19" s="2"/>
      <c r="F19" s="2"/>
      <c r="G19" s="2"/>
      <c r="H19" s="2"/>
      <c r="I19" s="2"/>
      <c r="J19" s="2"/>
    </row>
    <row r="20" spans="1:10" s="4" customFormat="1" ht="24.95" customHeight="1">
      <c r="A20" s="2"/>
      <c r="B20" s="39"/>
      <c r="C20" s="39"/>
      <c r="D20" s="2"/>
      <c r="E20" s="2"/>
      <c r="F20" s="2"/>
      <c r="G20" s="2"/>
      <c r="H20" s="2"/>
      <c r="I20" s="2"/>
      <c r="J20" s="2"/>
    </row>
    <row r="21" spans="1:10" s="4" customFormat="1" ht="24.95" customHeight="1">
      <c r="A21" s="2"/>
      <c r="B21" s="39"/>
      <c r="C21" s="39"/>
      <c r="D21" s="2"/>
      <c r="E21" s="2"/>
      <c r="F21" s="2"/>
      <c r="G21" s="2"/>
      <c r="H21" s="2"/>
      <c r="I21" s="2"/>
      <c r="J21" s="2"/>
    </row>
    <row r="22" spans="1:10" s="4" customFormat="1" ht="24.95" customHeight="1">
      <c r="A22" s="2"/>
      <c r="B22" s="39"/>
      <c r="C22" s="39"/>
      <c r="D22" s="2"/>
      <c r="E22" s="2"/>
      <c r="F22" s="2"/>
      <c r="G22" s="2"/>
      <c r="H22" s="2"/>
      <c r="I22" s="2"/>
      <c r="J22" s="2"/>
    </row>
    <row r="23" spans="1:10" s="4" customFormat="1" ht="24.95" customHeight="1">
      <c r="A23" s="2"/>
      <c r="B23" s="39"/>
      <c r="C23" s="39"/>
      <c r="D23" s="2"/>
      <c r="E23" s="2"/>
      <c r="F23" s="2"/>
      <c r="G23" s="2"/>
      <c r="H23" s="2"/>
      <c r="I23" s="2"/>
      <c r="J23" s="2"/>
    </row>
    <row r="24" spans="1:10" s="4" customFormat="1" ht="24.95" customHeight="1">
      <c r="A24" s="2"/>
      <c r="B24" s="39"/>
      <c r="C24" s="39"/>
      <c r="D24" s="2"/>
      <c r="E24" s="2"/>
      <c r="F24" s="2"/>
      <c r="G24" s="2"/>
      <c r="H24" s="2"/>
      <c r="I24" s="2"/>
      <c r="J24" s="2"/>
    </row>
    <row r="25" spans="1:10" s="4" customFormat="1" ht="24.95" customHeight="1">
      <c r="A25" s="2"/>
      <c r="B25" s="39"/>
      <c r="C25" s="39"/>
      <c r="D25" s="2"/>
      <c r="E25" s="2"/>
      <c r="F25" s="2"/>
      <c r="G25" s="2"/>
      <c r="H25" s="2"/>
      <c r="I25" s="2"/>
      <c r="J25" s="2"/>
    </row>
    <row r="26" spans="1:10" s="4" customFormat="1" ht="24.95" customHeight="1">
      <c r="A26" s="2"/>
      <c r="B26" s="39"/>
      <c r="C26" s="39"/>
      <c r="D26" s="2"/>
      <c r="E26" s="2"/>
      <c r="F26" s="2"/>
      <c r="G26" s="2"/>
      <c r="H26" s="2"/>
      <c r="I26" s="2"/>
      <c r="J26" s="2"/>
    </row>
    <row r="27" spans="1:10" s="4" customFormat="1" ht="24.95" customHeight="1">
      <c r="A27" s="2"/>
      <c r="B27" s="39"/>
      <c r="C27" s="39"/>
      <c r="D27" s="2"/>
      <c r="E27" s="2"/>
      <c r="F27" s="2"/>
      <c r="G27" s="2"/>
      <c r="H27" s="2"/>
      <c r="I27" s="2"/>
      <c r="J27" s="2"/>
    </row>
    <row r="28" spans="1:10" s="4" customFormat="1" ht="24.95" customHeight="1">
      <c r="A28" s="2"/>
      <c r="B28" s="39"/>
      <c r="C28" s="39"/>
      <c r="D28" s="2"/>
      <c r="E28" s="2"/>
      <c r="F28" s="2"/>
      <c r="G28" s="2"/>
      <c r="H28" s="2"/>
      <c r="I28" s="2"/>
      <c r="J28" s="2"/>
    </row>
    <row r="29" spans="1:10" s="4" customFormat="1" ht="24.95" customHeight="1">
      <c r="A29" s="2"/>
      <c r="B29" s="39"/>
      <c r="C29" s="39"/>
      <c r="D29" s="2"/>
      <c r="E29" s="2"/>
      <c r="F29" s="2"/>
      <c r="G29" s="2"/>
      <c r="H29" s="2"/>
      <c r="I29" s="2"/>
      <c r="J29" s="2"/>
    </row>
    <row r="30" spans="1:10" s="4" customFormat="1" ht="24.95" customHeight="1">
      <c r="A30" s="39" t="s">
        <v>65</v>
      </c>
      <c r="B30" s="39"/>
      <c r="C30" s="39"/>
      <c r="D30" s="2"/>
      <c r="E30" s="68">
        <f>SUM(E5:E29)</f>
        <v>17395225.235800002</v>
      </c>
      <c r="F30" s="68"/>
      <c r="G30" s="68">
        <f>SUM(G5:G29)</f>
        <v>18539484.973999999</v>
      </c>
      <c r="H30" s="68"/>
      <c r="I30" s="68">
        <f>SUM(I5:I29)</f>
        <v>1220000</v>
      </c>
      <c r="J30" s="68">
        <f>SUM(E30,G30,I30)</f>
        <v>37154710.209800005</v>
      </c>
    </row>
    <row r="31" spans="1:10" hidden="1">
      <c r="A31" s="4" t="s">
        <v>37</v>
      </c>
      <c r="G31" s="42">
        <f>SUM(G5:G30)</f>
        <v>37078969.947999999</v>
      </c>
      <c r="I31" s="42">
        <f>SUM(I30)</f>
        <v>1220000</v>
      </c>
    </row>
    <row r="32" spans="1:10">
      <c r="A32" s="43"/>
      <c r="B32" s="10"/>
      <c r="C32" s="10"/>
      <c r="D32" s="44"/>
      <c r="E32" s="44"/>
      <c r="F32" s="44"/>
      <c r="G32" s="44"/>
      <c r="H32" s="44"/>
      <c r="I32" s="44"/>
      <c r="J32" s="44"/>
    </row>
  </sheetData>
  <mergeCells count="8">
    <mergeCell ref="C3:C4"/>
    <mergeCell ref="A1:J1"/>
    <mergeCell ref="A2:J2"/>
    <mergeCell ref="A3:A4"/>
    <mergeCell ref="B3:B4"/>
    <mergeCell ref="D3:E3"/>
    <mergeCell ref="F3:G3"/>
    <mergeCell ref="H3:I3"/>
  </mergeCells>
  <phoneticPr fontId="2" type="noConversion"/>
  <pageMargins left="0.55118110236220474" right="0.35433070866141736" top="0.98425196850393704" bottom="0.98425196850393704" header="0" footer="0"/>
  <pageSetup paperSize="9" scale="90" orientation="portrait" r:id="rId1"/>
  <headerFooter alignWithMargins="0">
    <oddFooter>&amp;L&amp;"굴림체,보통"&amp;8집계표&amp;C&amp;"굴림체,보통"&amp;8&amp;N페이지 중 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pane ySplit="4" topLeftCell="A11" activePane="bottomLeft" state="frozen"/>
      <selection pane="bottomLeft" activeCell="C29" sqref="C29"/>
    </sheetView>
  </sheetViews>
  <sheetFormatPr defaultRowHeight="11.25"/>
  <cols>
    <col min="1" max="1" width="12.6640625" style="26" customWidth="1"/>
    <col min="2" max="2" width="13.109375" style="36" customWidth="1"/>
    <col min="3" max="3" width="5.21875" style="41" customWidth="1"/>
    <col min="4" max="4" width="3.6640625" style="41" customWidth="1"/>
    <col min="5" max="5" width="6.77734375" style="38" customWidth="1"/>
    <col min="6" max="6" width="8.77734375" style="38" customWidth="1"/>
    <col min="7" max="7" width="9.109375" style="38" customWidth="1"/>
    <col min="8" max="8" width="8.77734375" style="38" customWidth="1"/>
    <col min="9" max="9" width="7.77734375" style="38" customWidth="1"/>
    <col min="10" max="11" width="8.77734375" style="38" customWidth="1"/>
    <col min="12" max="16384" width="8.88671875" style="11"/>
  </cols>
  <sheetData>
    <row r="1" spans="1:11" ht="24.95" customHeight="1">
      <c r="A1" s="79" t="s">
        <v>48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24.95" customHeight="1">
      <c r="A2" s="12" t="str">
        <f>원가계산서!A3</f>
        <v>공사명 [우정공무원교육원 냉수배관 보온재 교체 공사 및 지지대 도색공사 내역]</v>
      </c>
      <c r="B2" s="13"/>
      <c r="C2" s="58"/>
      <c r="D2" s="30"/>
      <c r="E2" s="16"/>
      <c r="F2" s="16"/>
      <c r="G2" s="16"/>
      <c r="H2" s="16"/>
      <c r="I2" s="16"/>
      <c r="J2" s="16"/>
      <c r="K2" s="16"/>
    </row>
    <row r="3" spans="1:11" ht="24.95" customHeight="1">
      <c r="A3" s="89" t="s">
        <v>49</v>
      </c>
      <c r="B3" s="89" t="s">
        <v>50</v>
      </c>
      <c r="C3" s="90" t="s">
        <v>51</v>
      </c>
      <c r="D3" s="91" t="s">
        <v>52</v>
      </c>
      <c r="E3" s="85" t="s">
        <v>53</v>
      </c>
      <c r="F3" s="85"/>
      <c r="G3" s="85" t="s">
        <v>54</v>
      </c>
      <c r="H3" s="85"/>
      <c r="I3" s="85" t="s">
        <v>55</v>
      </c>
      <c r="J3" s="85"/>
      <c r="K3" s="20" t="s">
        <v>62</v>
      </c>
    </row>
    <row r="4" spans="1:11" ht="24.95" customHeight="1">
      <c r="A4" s="89"/>
      <c r="B4" s="89"/>
      <c r="C4" s="90"/>
      <c r="D4" s="91"/>
      <c r="E4" s="20" t="s">
        <v>56</v>
      </c>
      <c r="F4" s="20" t="s">
        <v>57</v>
      </c>
      <c r="G4" s="20" t="s">
        <v>56</v>
      </c>
      <c r="H4" s="20" t="s">
        <v>57</v>
      </c>
      <c r="I4" s="20" t="s">
        <v>58</v>
      </c>
      <c r="J4" s="20" t="s">
        <v>59</v>
      </c>
      <c r="K4" s="20" t="s">
        <v>57</v>
      </c>
    </row>
    <row r="5" spans="1:11" ht="24.95" customHeight="1">
      <c r="A5" s="84" t="s">
        <v>109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7.75" customHeight="1">
      <c r="A6" s="32" t="s">
        <v>161</v>
      </c>
      <c r="B6" s="21" t="s">
        <v>105</v>
      </c>
      <c r="C6" s="22">
        <v>70</v>
      </c>
      <c r="D6" s="18" t="s">
        <v>83</v>
      </c>
      <c r="E6" s="62">
        <f>일위대가표!F5</f>
        <v>12736.199999999999</v>
      </c>
      <c r="F6" s="63">
        <f>C6*E6</f>
        <v>891533.99999999988</v>
      </c>
      <c r="G6" s="64">
        <f>일위대가표!H5</f>
        <v>11217.58</v>
      </c>
      <c r="H6" s="64">
        <f>C6*G6</f>
        <v>785230.6</v>
      </c>
      <c r="I6" s="64"/>
      <c r="J6" s="64">
        <f>C6*I6</f>
        <v>0</v>
      </c>
      <c r="K6" s="62">
        <f>SUM(F6,H6,J6)</f>
        <v>1676764.5999999999</v>
      </c>
    </row>
    <row r="7" spans="1:11" ht="30" customHeight="1">
      <c r="A7" s="32" t="s">
        <v>161</v>
      </c>
      <c r="B7" s="21" t="s">
        <v>106</v>
      </c>
      <c r="C7" s="22">
        <v>77</v>
      </c>
      <c r="D7" s="18" t="s">
        <v>60</v>
      </c>
      <c r="E7" s="62">
        <f>일위대가표!F10</f>
        <v>15794.699999999999</v>
      </c>
      <c r="F7" s="63">
        <f t="shared" ref="F7:F12" si="0">C7*E7</f>
        <v>1216191.8999999999</v>
      </c>
      <c r="G7" s="64">
        <f>일위대가표!H10</f>
        <v>13257.140000000001</v>
      </c>
      <c r="H7" s="64">
        <f t="shared" ref="H7:H12" si="1">C7*G7</f>
        <v>1020799.7800000001</v>
      </c>
      <c r="I7" s="64"/>
      <c r="J7" s="64">
        <f t="shared" ref="J7:J12" si="2">C7*I7</f>
        <v>0</v>
      </c>
      <c r="K7" s="62">
        <f t="shared" ref="K7:K12" si="3">SUM(F7,H7,J7)</f>
        <v>2236991.6800000002</v>
      </c>
    </row>
    <row r="8" spans="1:11" ht="26.25" customHeight="1">
      <c r="A8" s="32" t="s">
        <v>161</v>
      </c>
      <c r="B8" s="21" t="s">
        <v>154</v>
      </c>
      <c r="C8" s="22">
        <v>152</v>
      </c>
      <c r="D8" s="18" t="s">
        <v>60</v>
      </c>
      <c r="E8" s="62">
        <f>일위대가표!F15</f>
        <v>20470.7</v>
      </c>
      <c r="F8" s="63">
        <f t="shared" si="0"/>
        <v>3111546.4</v>
      </c>
      <c r="G8" s="64">
        <f>일위대가표!H15</f>
        <v>14276.920000000002</v>
      </c>
      <c r="H8" s="64">
        <f t="shared" si="1"/>
        <v>2170091.8400000003</v>
      </c>
      <c r="I8" s="64"/>
      <c r="J8" s="64">
        <f t="shared" si="2"/>
        <v>0</v>
      </c>
      <c r="K8" s="62">
        <f t="shared" si="3"/>
        <v>5281638.24</v>
      </c>
    </row>
    <row r="9" spans="1:11" ht="25.5" customHeight="1">
      <c r="A9" s="32" t="s">
        <v>161</v>
      </c>
      <c r="B9" s="21" t="s">
        <v>107</v>
      </c>
      <c r="C9" s="22">
        <v>155</v>
      </c>
      <c r="D9" s="18" t="s">
        <v>60</v>
      </c>
      <c r="E9" s="62">
        <f>일위대가표!F20</f>
        <v>26643.600000000002</v>
      </c>
      <c r="F9" s="63">
        <f t="shared" si="0"/>
        <v>4129758.0000000005</v>
      </c>
      <c r="G9" s="64">
        <f>일위대가표!H20</f>
        <v>17336.260000000002</v>
      </c>
      <c r="H9" s="64">
        <f t="shared" si="1"/>
        <v>2687120.3000000003</v>
      </c>
      <c r="I9" s="64"/>
      <c r="J9" s="64">
        <f t="shared" si="2"/>
        <v>0</v>
      </c>
      <c r="K9" s="62">
        <f t="shared" si="3"/>
        <v>6816878.3000000007</v>
      </c>
    </row>
    <row r="10" spans="1:11" ht="27" customHeight="1">
      <c r="A10" s="32" t="s">
        <v>161</v>
      </c>
      <c r="B10" s="21" t="s">
        <v>155</v>
      </c>
      <c r="C10" s="22">
        <v>130</v>
      </c>
      <c r="D10" s="18" t="s">
        <v>60</v>
      </c>
      <c r="E10" s="62">
        <f>일위대가표!F25</f>
        <v>43042.2</v>
      </c>
      <c r="F10" s="63">
        <f t="shared" si="0"/>
        <v>5595486</v>
      </c>
      <c r="G10" s="64">
        <f>일위대가표!H25</f>
        <v>26514.280000000002</v>
      </c>
      <c r="H10" s="64">
        <f t="shared" si="1"/>
        <v>3446856.4000000004</v>
      </c>
      <c r="I10" s="64"/>
      <c r="J10" s="64">
        <f t="shared" si="2"/>
        <v>0</v>
      </c>
      <c r="K10" s="62">
        <f t="shared" si="3"/>
        <v>9042342.4000000004</v>
      </c>
    </row>
    <row r="11" spans="1:11" ht="24.95" customHeight="1">
      <c r="A11" s="25" t="s">
        <v>99</v>
      </c>
      <c r="B11" s="21" t="s">
        <v>108</v>
      </c>
      <c r="C11" s="22">
        <v>14</v>
      </c>
      <c r="D11" s="22" t="s">
        <v>98</v>
      </c>
      <c r="E11" s="62">
        <f>원가표!J10</f>
        <v>10000</v>
      </c>
      <c r="F11" s="63">
        <f t="shared" si="0"/>
        <v>140000</v>
      </c>
      <c r="G11" s="64"/>
      <c r="H11" s="64">
        <f t="shared" si="1"/>
        <v>0</v>
      </c>
      <c r="I11" s="64"/>
      <c r="J11" s="64">
        <f t="shared" si="2"/>
        <v>0</v>
      </c>
      <c r="K11" s="62">
        <f t="shared" si="3"/>
        <v>140000</v>
      </c>
    </row>
    <row r="12" spans="1:11" ht="20.25" customHeight="1">
      <c r="A12" s="25" t="s">
        <v>100</v>
      </c>
      <c r="B12" s="21" t="s">
        <v>101</v>
      </c>
      <c r="C12" s="22">
        <v>3</v>
      </c>
      <c r="D12" s="22" t="s">
        <v>102</v>
      </c>
      <c r="E12" s="62">
        <f>원가표!J11</f>
        <v>12000</v>
      </c>
      <c r="F12" s="63">
        <f t="shared" si="0"/>
        <v>36000</v>
      </c>
      <c r="G12" s="64"/>
      <c r="H12" s="64">
        <f t="shared" si="1"/>
        <v>0</v>
      </c>
      <c r="I12" s="64"/>
      <c r="J12" s="64">
        <f t="shared" si="2"/>
        <v>0</v>
      </c>
      <c r="K12" s="62">
        <f t="shared" si="3"/>
        <v>36000</v>
      </c>
    </row>
    <row r="13" spans="1:11" ht="19.5" customHeight="1">
      <c r="A13" s="32" t="s">
        <v>84</v>
      </c>
      <c r="B13" s="21" t="s">
        <v>88</v>
      </c>
      <c r="C13" s="18">
        <v>553</v>
      </c>
      <c r="D13" s="18" t="s">
        <v>89</v>
      </c>
      <c r="E13" s="62">
        <f>원가표!J14</f>
        <v>1950</v>
      </c>
      <c r="F13" s="63">
        <f>C13*E13</f>
        <v>1078350</v>
      </c>
      <c r="G13" s="64"/>
      <c r="H13" s="64">
        <f>C13*G13</f>
        <v>0</v>
      </c>
      <c r="I13" s="64"/>
      <c r="J13" s="64">
        <f>C13*I13</f>
        <v>0</v>
      </c>
      <c r="K13" s="62">
        <f>SUM(F13,H13,J13)</f>
        <v>1078350</v>
      </c>
    </row>
    <row r="14" spans="1:11" s="4" customFormat="1" ht="20.25" customHeight="1">
      <c r="A14" s="17" t="s">
        <v>61</v>
      </c>
      <c r="B14" s="17"/>
      <c r="C14" s="18"/>
      <c r="D14" s="18"/>
      <c r="E14" s="62"/>
      <c r="F14" s="62">
        <f>SUM(F6:F13)</f>
        <v>16198866.300000001</v>
      </c>
      <c r="G14" s="62"/>
      <c r="H14" s="62">
        <f>SUM(H6:H13)</f>
        <v>10110098.920000002</v>
      </c>
      <c r="I14" s="62">
        <f>SUM(I6:I13)</f>
        <v>0</v>
      </c>
      <c r="J14" s="62">
        <f>SUM(J6:J13)</f>
        <v>0</v>
      </c>
      <c r="K14" s="62">
        <f>SUM(K6:K13)</f>
        <v>26308965.219999999</v>
      </c>
    </row>
    <row r="15" spans="1:11" ht="24.95" customHeight="1">
      <c r="A15" s="86" t="s">
        <v>110</v>
      </c>
      <c r="B15" s="87"/>
      <c r="C15" s="87"/>
      <c r="D15" s="87"/>
      <c r="E15" s="87"/>
      <c r="F15" s="87"/>
      <c r="G15" s="87"/>
      <c r="H15" s="87"/>
      <c r="I15" s="87"/>
      <c r="J15" s="87"/>
      <c r="K15" s="88"/>
    </row>
    <row r="16" spans="1:11" ht="24.95" customHeight="1">
      <c r="A16" s="32" t="s">
        <v>111</v>
      </c>
      <c r="B16" s="17" t="s">
        <v>112</v>
      </c>
      <c r="C16" s="18">
        <v>0.4</v>
      </c>
      <c r="D16" s="18" t="s">
        <v>113</v>
      </c>
      <c r="E16" s="62"/>
      <c r="F16" s="63">
        <f>E16*C16</f>
        <v>0</v>
      </c>
      <c r="G16" s="70">
        <f>H14</f>
        <v>10110098.920000002</v>
      </c>
      <c r="H16" s="64">
        <f>C16*G16</f>
        <v>4044039.5680000009</v>
      </c>
      <c r="I16" s="64"/>
      <c r="J16" s="64">
        <f>C16*I16</f>
        <v>0</v>
      </c>
      <c r="K16" s="62">
        <f>SUM(F16,H16,J16)</f>
        <v>4044039.5680000009</v>
      </c>
    </row>
    <row r="17" spans="1:11" s="57" customFormat="1" ht="24.95" customHeight="1">
      <c r="A17" s="25" t="s">
        <v>90</v>
      </c>
      <c r="B17" s="21" t="s">
        <v>93</v>
      </c>
      <c r="C17" s="22">
        <v>12.2</v>
      </c>
      <c r="D17" s="22" t="s">
        <v>92</v>
      </c>
      <c r="E17" s="65"/>
      <c r="F17" s="63">
        <f>E17*C17</f>
        <v>0</v>
      </c>
      <c r="G17" s="63"/>
      <c r="H17" s="63">
        <f>C17*G17</f>
        <v>0</v>
      </c>
      <c r="I17" s="63">
        <f>원가표!J31</f>
        <v>100000</v>
      </c>
      <c r="J17" s="63">
        <f>C17*I17</f>
        <v>1220000</v>
      </c>
      <c r="K17" s="65">
        <f>SUM(F17,H17,J17)</f>
        <v>1220000</v>
      </c>
    </row>
    <row r="18" spans="1:11" ht="24.95" customHeight="1">
      <c r="A18" s="17" t="s">
        <v>63</v>
      </c>
      <c r="B18" s="17"/>
      <c r="C18" s="18"/>
      <c r="D18" s="18"/>
      <c r="E18" s="62"/>
      <c r="F18" s="62">
        <f>SUM(F16:F17)</f>
        <v>0</v>
      </c>
      <c r="G18" s="62"/>
      <c r="H18" s="62">
        <f>SUM(H16:H17)</f>
        <v>4044039.5680000009</v>
      </c>
      <c r="I18" s="62"/>
      <c r="J18" s="62">
        <f>SUM(J16:J17)</f>
        <v>1220000</v>
      </c>
      <c r="K18" s="62">
        <f>SUM(K16:K17)</f>
        <v>5264039.5680000009</v>
      </c>
    </row>
    <row r="19" spans="1:11" ht="24.95" customHeight="1">
      <c r="A19" s="84" t="s">
        <v>147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</row>
    <row r="20" spans="1:11" ht="24.95" customHeight="1">
      <c r="A20" s="32" t="s">
        <v>141</v>
      </c>
      <c r="B20" s="21"/>
      <c r="C20" s="22">
        <v>524.6</v>
      </c>
      <c r="D20" s="18" t="s">
        <v>142</v>
      </c>
      <c r="E20" s="62">
        <f>일위대가표!F30</f>
        <v>16</v>
      </c>
      <c r="F20" s="63">
        <f t="shared" ref="F20:F29" si="4">C20*E20</f>
        <v>8393.6</v>
      </c>
      <c r="G20" s="64">
        <f>일위대가표!H30</f>
        <v>4390.25</v>
      </c>
      <c r="H20" s="64">
        <f t="shared" ref="H20:H29" si="5">C20*G20</f>
        <v>2303125.15</v>
      </c>
      <c r="I20" s="64"/>
      <c r="J20" s="64">
        <f t="shared" ref="J20:J29" si="6">C20*I20</f>
        <v>0</v>
      </c>
      <c r="K20" s="62">
        <f t="shared" ref="K20:K29" si="7">SUM(F20,H20,J20)</f>
        <v>2311518.75</v>
      </c>
    </row>
    <row r="21" spans="1:11" ht="24.95" customHeight="1">
      <c r="A21" s="32" t="s">
        <v>122</v>
      </c>
      <c r="B21" s="21" t="s">
        <v>148</v>
      </c>
      <c r="C21" s="22">
        <v>262.3</v>
      </c>
      <c r="D21" s="18" t="s">
        <v>142</v>
      </c>
      <c r="E21" s="62">
        <f>일위대가표!F33</f>
        <v>720.08199999999999</v>
      </c>
      <c r="F21" s="63">
        <f t="shared" si="4"/>
        <v>188877.5086</v>
      </c>
      <c r="G21" s="64">
        <f>일위대가표!H33</f>
        <v>2320.4319999999998</v>
      </c>
      <c r="H21" s="64">
        <f t="shared" si="5"/>
        <v>608649.31359999999</v>
      </c>
      <c r="I21" s="64"/>
      <c r="J21" s="64">
        <f t="shared" si="6"/>
        <v>0</v>
      </c>
      <c r="K21" s="62">
        <f t="shared" si="7"/>
        <v>797526.82220000005</v>
      </c>
    </row>
    <row r="22" spans="1:11" ht="24.95" customHeight="1">
      <c r="A22" s="32" t="s">
        <v>125</v>
      </c>
      <c r="B22" s="21" t="s">
        <v>126</v>
      </c>
      <c r="C22" s="22">
        <v>524.6</v>
      </c>
      <c r="D22" s="18" t="s">
        <v>142</v>
      </c>
      <c r="E22" s="62">
        <f>일위대가표!F38</f>
        <v>1022.432</v>
      </c>
      <c r="F22" s="63">
        <f t="shared" si="4"/>
        <v>536367.82720000006</v>
      </c>
      <c r="G22" s="64">
        <f>일위대가표!H38</f>
        <v>2808.944</v>
      </c>
      <c r="H22" s="64">
        <f t="shared" si="5"/>
        <v>1473572.0224000001</v>
      </c>
      <c r="I22" s="64"/>
      <c r="J22" s="64">
        <f t="shared" si="6"/>
        <v>0</v>
      </c>
      <c r="K22" s="62">
        <f t="shared" si="7"/>
        <v>2009939.8496000003</v>
      </c>
    </row>
    <row r="23" spans="1:11" ht="24.95" customHeight="1">
      <c r="A23" s="32" t="s">
        <v>131</v>
      </c>
      <c r="B23" s="21" t="s">
        <v>132</v>
      </c>
      <c r="C23" s="18">
        <v>16</v>
      </c>
      <c r="D23" s="18" t="s">
        <v>121</v>
      </c>
      <c r="E23" s="62">
        <f>원가표!J21</f>
        <v>3000</v>
      </c>
      <c r="F23" s="63">
        <f t="shared" si="4"/>
        <v>48000</v>
      </c>
      <c r="G23" s="64"/>
      <c r="H23" s="64">
        <f t="shared" si="5"/>
        <v>0</v>
      </c>
      <c r="I23" s="64"/>
      <c r="J23" s="64">
        <f t="shared" si="6"/>
        <v>0</v>
      </c>
      <c r="K23" s="62">
        <f t="shared" si="7"/>
        <v>48000</v>
      </c>
    </row>
    <row r="24" spans="1:11" ht="24.95" customHeight="1">
      <c r="A24" s="32" t="s">
        <v>131</v>
      </c>
      <c r="B24" s="21" t="s">
        <v>133</v>
      </c>
      <c r="C24" s="18">
        <v>16</v>
      </c>
      <c r="D24" s="18" t="s">
        <v>121</v>
      </c>
      <c r="E24" s="62">
        <f>원가표!J22</f>
        <v>2000</v>
      </c>
      <c r="F24" s="63">
        <f t="shared" si="4"/>
        <v>32000</v>
      </c>
      <c r="G24" s="64"/>
      <c r="H24" s="64">
        <f t="shared" si="5"/>
        <v>0</v>
      </c>
      <c r="I24" s="64"/>
      <c r="J24" s="64">
        <f t="shared" si="6"/>
        <v>0</v>
      </c>
      <c r="K24" s="62">
        <f t="shared" si="7"/>
        <v>32000</v>
      </c>
    </row>
    <row r="25" spans="1:11" ht="24.95" customHeight="1">
      <c r="A25" s="25" t="s">
        <v>134</v>
      </c>
      <c r="B25" s="21"/>
      <c r="C25" s="22">
        <v>4</v>
      </c>
      <c r="D25" s="22" t="s">
        <v>135</v>
      </c>
      <c r="E25" s="62">
        <f>원가표!J23</f>
        <v>1600</v>
      </c>
      <c r="F25" s="63">
        <f t="shared" si="4"/>
        <v>6400</v>
      </c>
      <c r="G25" s="64"/>
      <c r="H25" s="64">
        <f t="shared" si="5"/>
        <v>0</v>
      </c>
      <c r="I25" s="64"/>
      <c r="J25" s="64">
        <f t="shared" si="6"/>
        <v>0</v>
      </c>
      <c r="K25" s="62">
        <f t="shared" si="7"/>
        <v>6400</v>
      </c>
    </row>
    <row r="26" spans="1:11" ht="24.95" customHeight="1">
      <c r="A26" s="25" t="s">
        <v>136</v>
      </c>
      <c r="B26" s="21"/>
      <c r="C26" s="22">
        <v>48</v>
      </c>
      <c r="D26" s="22" t="s">
        <v>137</v>
      </c>
      <c r="E26" s="62">
        <f>원가표!J24</f>
        <v>910</v>
      </c>
      <c r="F26" s="63">
        <f t="shared" si="4"/>
        <v>43680</v>
      </c>
      <c r="G26" s="64"/>
      <c r="H26" s="64">
        <f t="shared" si="5"/>
        <v>0</v>
      </c>
      <c r="I26" s="64"/>
      <c r="J26" s="64">
        <f t="shared" si="6"/>
        <v>0</v>
      </c>
      <c r="K26" s="62">
        <f t="shared" si="7"/>
        <v>43680</v>
      </c>
    </row>
    <row r="27" spans="1:11" ht="24.95" customHeight="1">
      <c r="A27" s="32" t="s">
        <v>149</v>
      </c>
      <c r="B27" s="21"/>
      <c r="C27" s="18">
        <v>48</v>
      </c>
      <c r="D27" s="22" t="s">
        <v>137</v>
      </c>
      <c r="E27" s="62">
        <f>원가표!J25</f>
        <v>280</v>
      </c>
      <c r="F27" s="63">
        <f t="shared" si="4"/>
        <v>13440</v>
      </c>
      <c r="G27" s="64"/>
      <c r="H27" s="64">
        <f t="shared" si="5"/>
        <v>0</v>
      </c>
      <c r="I27" s="64"/>
      <c r="J27" s="64">
        <f t="shared" si="6"/>
        <v>0</v>
      </c>
      <c r="K27" s="62">
        <f t="shared" si="7"/>
        <v>13440</v>
      </c>
    </row>
    <row r="28" spans="1:11" ht="24.95" customHeight="1">
      <c r="A28" s="32" t="s">
        <v>138</v>
      </c>
      <c r="B28" s="21"/>
      <c r="C28" s="18">
        <v>24</v>
      </c>
      <c r="D28" s="18" t="s">
        <v>139</v>
      </c>
      <c r="E28" s="62">
        <f>원가표!J26</f>
        <v>8800</v>
      </c>
      <c r="F28" s="63">
        <f t="shared" si="4"/>
        <v>211200</v>
      </c>
      <c r="G28" s="64"/>
      <c r="H28" s="64">
        <f t="shared" si="5"/>
        <v>0</v>
      </c>
      <c r="I28" s="64"/>
      <c r="J28" s="64">
        <f t="shared" si="6"/>
        <v>0</v>
      </c>
      <c r="K28" s="62">
        <f t="shared" si="7"/>
        <v>211200</v>
      </c>
    </row>
    <row r="29" spans="1:11" ht="24.95" customHeight="1">
      <c r="A29" s="32" t="s">
        <v>150</v>
      </c>
      <c r="B29" s="21" t="s">
        <v>151</v>
      </c>
      <c r="C29" s="18">
        <v>72</v>
      </c>
      <c r="D29" s="18" t="s">
        <v>121</v>
      </c>
      <c r="E29" s="62">
        <f>원가표!J27</f>
        <v>1500</v>
      </c>
      <c r="F29" s="63">
        <f t="shared" si="4"/>
        <v>108000</v>
      </c>
      <c r="G29" s="64"/>
      <c r="H29" s="64">
        <f t="shared" si="5"/>
        <v>0</v>
      </c>
      <c r="I29" s="64"/>
      <c r="J29" s="64">
        <f t="shared" si="6"/>
        <v>0</v>
      </c>
      <c r="K29" s="62">
        <f t="shared" si="7"/>
        <v>108000</v>
      </c>
    </row>
    <row r="30" spans="1:11" s="4" customFormat="1" ht="24.95" customHeight="1">
      <c r="A30" s="17" t="s">
        <v>61</v>
      </c>
      <c r="B30" s="17"/>
      <c r="C30" s="18"/>
      <c r="D30" s="18"/>
      <c r="E30" s="62"/>
      <c r="F30" s="62">
        <f>SUM(F20:F29)</f>
        <v>1196358.9358000001</v>
      </c>
      <c r="G30" s="62"/>
      <c r="H30" s="62">
        <f>SUM(H20:H29)</f>
        <v>4385346.4859999996</v>
      </c>
      <c r="I30" s="62">
        <f>SUM(I20:I29)</f>
        <v>0</v>
      </c>
      <c r="J30" s="62">
        <f>SUM(J20:J29)</f>
        <v>0</v>
      </c>
      <c r="K30" s="62">
        <f>SUM(K20:K29)</f>
        <v>5581705.4218000006</v>
      </c>
    </row>
  </sheetData>
  <mergeCells count="11">
    <mergeCell ref="A5:K5"/>
    <mergeCell ref="I3:J3"/>
    <mergeCell ref="A19:K19"/>
    <mergeCell ref="A15:K15"/>
    <mergeCell ref="A1:K1"/>
    <mergeCell ref="A3:A4"/>
    <mergeCell ref="B3:B4"/>
    <mergeCell ref="C3:C4"/>
    <mergeCell ref="D3:D4"/>
    <mergeCell ref="E3:F3"/>
    <mergeCell ref="G3:H3"/>
  </mergeCells>
  <phoneticPr fontId="2" type="noConversion"/>
  <pageMargins left="0.55118110236220474" right="0.35433070866141736" top="0.98425196850393704" bottom="0.98425196850393704" header="0" footer="0"/>
  <pageSetup paperSize="9" orientation="landscape" r:id="rId1"/>
  <headerFooter alignWithMargins="0">
    <oddFooter>&amp;L&amp;"굴림체,보통"&amp;8내역서&amp;C&amp;"굴림체,보통"&amp;8&amp;N 페이지 중 &amp;P페이지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workbookViewId="0">
      <pane ySplit="4" topLeftCell="A17" activePane="bottomLeft" state="frozen"/>
      <selection pane="bottomLeft" activeCell="F13" sqref="F13"/>
    </sheetView>
  </sheetViews>
  <sheetFormatPr defaultRowHeight="11.25"/>
  <cols>
    <col min="1" max="1" width="12.6640625" style="26" customWidth="1"/>
    <col min="2" max="2" width="10.6640625" style="36" customWidth="1"/>
    <col min="3" max="3" width="4" style="37" customWidth="1"/>
    <col min="4" max="4" width="3.6640625" style="37" customWidth="1"/>
    <col min="5" max="5" width="7.77734375" style="38" customWidth="1"/>
    <col min="6" max="6" width="8.21875" style="38" customWidth="1"/>
    <col min="7" max="10" width="7.77734375" style="38" customWidth="1"/>
    <col min="11" max="11" width="8.77734375" style="38" customWidth="1"/>
    <col min="12" max="16384" width="8.88671875" style="11"/>
  </cols>
  <sheetData>
    <row r="1" spans="1:11" ht="24.95" customHeight="1">
      <c r="A1" s="79" t="s">
        <v>79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24.95" customHeight="1">
      <c r="A2" s="12" t="str">
        <f>원가계산서!A3</f>
        <v>공사명 [우정공무원교육원 냉수배관 보온재 교체 공사 및 지지대 도색공사 내역]</v>
      </c>
      <c r="B2" s="13"/>
      <c r="C2" s="12"/>
      <c r="D2" s="30"/>
      <c r="E2" s="16"/>
      <c r="F2" s="16"/>
      <c r="G2" s="16"/>
      <c r="H2" s="16"/>
      <c r="I2" s="16"/>
      <c r="J2" s="16"/>
      <c r="K2" s="16"/>
    </row>
    <row r="3" spans="1:11" ht="24.95" customHeight="1">
      <c r="A3" s="89" t="s">
        <v>49</v>
      </c>
      <c r="B3" s="89" t="s">
        <v>50</v>
      </c>
      <c r="C3" s="90" t="s">
        <v>51</v>
      </c>
      <c r="D3" s="91" t="s">
        <v>46</v>
      </c>
      <c r="E3" s="85" t="s">
        <v>53</v>
      </c>
      <c r="F3" s="85"/>
      <c r="G3" s="85" t="s">
        <v>54</v>
      </c>
      <c r="H3" s="85"/>
      <c r="I3" s="85" t="s">
        <v>55</v>
      </c>
      <c r="J3" s="85"/>
      <c r="K3" s="20" t="s">
        <v>80</v>
      </c>
    </row>
    <row r="4" spans="1:11" ht="24.95" customHeight="1">
      <c r="A4" s="89"/>
      <c r="B4" s="89"/>
      <c r="C4" s="90"/>
      <c r="D4" s="91"/>
      <c r="E4" s="20" t="s">
        <v>56</v>
      </c>
      <c r="F4" s="20" t="s">
        <v>57</v>
      </c>
      <c r="G4" s="20" t="s">
        <v>56</v>
      </c>
      <c r="H4" s="20" t="s">
        <v>57</v>
      </c>
      <c r="I4" s="20" t="s">
        <v>58</v>
      </c>
      <c r="J4" s="20" t="s">
        <v>59</v>
      </c>
      <c r="K4" s="20" t="s">
        <v>57</v>
      </c>
    </row>
    <row r="5" spans="1:11" ht="24.95" customHeight="1">
      <c r="A5" s="31" t="s">
        <v>103</v>
      </c>
      <c r="B5" s="17" t="s">
        <v>95</v>
      </c>
      <c r="C5" s="18">
        <v>1</v>
      </c>
      <c r="D5" s="18" t="s">
        <v>60</v>
      </c>
      <c r="E5" s="20"/>
      <c r="F5" s="20">
        <f>SUM(F6:F9)</f>
        <v>12736.199999999999</v>
      </c>
      <c r="G5" s="20"/>
      <c r="H5" s="20">
        <f>SUM(H6:H9)</f>
        <v>11217.58</v>
      </c>
      <c r="I5" s="20"/>
      <c r="J5" s="20">
        <f>SUM(J6:J9)</f>
        <v>0</v>
      </c>
      <c r="K5" s="33">
        <f>SUM(F5,H5,J5)</f>
        <v>23953.78</v>
      </c>
    </row>
    <row r="6" spans="1:11" ht="24.95" customHeight="1">
      <c r="A6" s="25" t="s">
        <v>94</v>
      </c>
      <c r="B6" s="21" t="s">
        <v>95</v>
      </c>
      <c r="C6" s="18">
        <v>1</v>
      </c>
      <c r="D6" s="18" t="s">
        <v>60</v>
      </c>
      <c r="E6" s="20">
        <f>원가표!J5</f>
        <v>12324</v>
      </c>
      <c r="F6" s="20">
        <f>C6*E6</f>
        <v>12324</v>
      </c>
      <c r="G6" s="20"/>
      <c r="H6" s="20">
        <f>C6*G6</f>
        <v>0</v>
      </c>
      <c r="I6" s="20"/>
      <c r="J6" s="20">
        <f>C6*I6</f>
        <v>0</v>
      </c>
      <c r="K6" s="33"/>
    </row>
    <row r="7" spans="1:11" ht="24.95" customHeight="1">
      <c r="A7" s="32" t="s">
        <v>84</v>
      </c>
      <c r="B7" s="21" t="s">
        <v>85</v>
      </c>
      <c r="C7" s="18">
        <v>0.73799999999999999</v>
      </c>
      <c r="D7" s="18" t="s">
        <v>156</v>
      </c>
      <c r="E7" s="20">
        <f>원가표!J12</f>
        <v>300</v>
      </c>
      <c r="F7" s="20">
        <f>C7*E7</f>
        <v>221.4</v>
      </c>
      <c r="G7" s="20"/>
      <c r="H7" s="20">
        <f>C7*G7</f>
        <v>0</v>
      </c>
      <c r="I7" s="20"/>
      <c r="J7" s="20">
        <f>C7*I7</f>
        <v>0</v>
      </c>
      <c r="K7" s="33"/>
    </row>
    <row r="8" spans="1:11" ht="24.95" customHeight="1">
      <c r="A8" s="32" t="s">
        <v>84</v>
      </c>
      <c r="B8" s="21" t="s">
        <v>87</v>
      </c>
      <c r="C8" s="18">
        <v>0.53</v>
      </c>
      <c r="D8" s="18" t="s">
        <v>60</v>
      </c>
      <c r="E8" s="20">
        <f>원가표!J13</f>
        <v>360</v>
      </c>
      <c r="F8" s="20">
        <f>C8*E8</f>
        <v>190.8</v>
      </c>
      <c r="G8" s="20"/>
      <c r="H8" s="20">
        <f>C8*G8</f>
        <v>0</v>
      </c>
      <c r="I8" s="20"/>
      <c r="J8" s="20">
        <f>C8*I8</f>
        <v>0</v>
      </c>
      <c r="K8" s="33"/>
    </row>
    <row r="9" spans="1:11" ht="24.95" customHeight="1">
      <c r="A9" s="32" t="s">
        <v>104</v>
      </c>
      <c r="B9" s="17"/>
      <c r="C9" s="18">
        <v>0.11</v>
      </c>
      <c r="D9" s="18" t="s">
        <v>30</v>
      </c>
      <c r="E9" s="33"/>
      <c r="F9" s="20">
        <f>C9*E9</f>
        <v>0</v>
      </c>
      <c r="G9" s="20">
        <f>원가표!J28</f>
        <v>101978</v>
      </c>
      <c r="H9" s="20">
        <f>C9*G9</f>
        <v>11217.58</v>
      </c>
      <c r="I9" s="20"/>
      <c r="J9" s="20">
        <f>C9*I9</f>
        <v>0</v>
      </c>
      <c r="K9" s="33">
        <f>SUM(F9,H9,J9)</f>
        <v>11217.58</v>
      </c>
    </row>
    <row r="10" spans="1:11" ht="24.95" customHeight="1">
      <c r="A10" s="31" t="s">
        <v>103</v>
      </c>
      <c r="B10" s="17" t="s">
        <v>96</v>
      </c>
      <c r="C10" s="18">
        <v>1</v>
      </c>
      <c r="D10" s="18" t="s">
        <v>60</v>
      </c>
      <c r="E10" s="20"/>
      <c r="F10" s="20">
        <f>SUM(F11:F14)</f>
        <v>15794.699999999999</v>
      </c>
      <c r="G10" s="20"/>
      <c r="H10" s="20">
        <f>SUM(H11:H14)</f>
        <v>13257.140000000001</v>
      </c>
      <c r="I10" s="20"/>
      <c r="J10" s="20">
        <f>SUM(J11:J14)</f>
        <v>0</v>
      </c>
      <c r="K10" s="33">
        <f>SUM(F10,H10,J10)</f>
        <v>29051.84</v>
      </c>
    </row>
    <row r="11" spans="1:11" ht="24.95" customHeight="1">
      <c r="A11" s="25" t="s">
        <v>94</v>
      </c>
      <c r="B11" s="21" t="s">
        <v>157</v>
      </c>
      <c r="C11" s="18">
        <v>1</v>
      </c>
      <c r="D11" s="18" t="s">
        <v>60</v>
      </c>
      <c r="E11" s="20">
        <f>원가표!J6</f>
        <v>15336</v>
      </c>
      <c r="F11" s="20">
        <f>C11*E11</f>
        <v>15336</v>
      </c>
      <c r="G11" s="20"/>
      <c r="H11" s="20">
        <f>C11*G11</f>
        <v>0</v>
      </c>
      <c r="I11" s="20"/>
      <c r="J11" s="20">
        <f>C11*I11</f>
        <v>0</v>
      </c>
      <c r="K11" s="33"/>
    </row>
    <row r="12" spans="1:11" ht="24.95" customHeight="1">
      <c r="A12" s="32" t="s">
        <v>84</v>
      </c>
      <c r="B12" s="21" t="s">
        <v>85</v>
      </c>
      <c r="C12" s="18">
        <v>0.82099999999999995</v>
      </c>
      <c r="D12" s="18" t="s">
        <v>156</v>
      </c>
      <c r="E12" s="20">
        <f>원가표!J12</f>
        <v>300</v>
      </c>
      <c r="F12" s="20">
        <f>C12*E12</f>
        <v>246.29999999999998</v>
      </c>
      <c r="G12" s="20"/>
      <c r="H12" s="20">
        <f>C12*G12</f>
        <v>0</v>
      </c>
      <c r="I12" s="20"/>
      <c r="J12" s="20">
        <f>C12*I12</f>
        <v>0</v>
      </c>
      <c r="K12" s="33"/>
    </row>
    <row r="13" spans="1:11" ht="24.95" customHeight="1">
      <c r="A13" s="32" t="s">
        <v>84</v>
      </c>
      <c r="B13" s="21" t="s">
        <v>87</v>
      </c>
      <c r="C13" s="18">
        <v>0.59</v>
      </c>
      <c r="D13" s="18" t="s">
        <v>60</v>
      </c>
      <c r="E13" s="20">
        <f>원가표!J13</f>
        <v>360</v>
      </c>
      <c r="F13" s="20">
        <f>C13*E13</f>
        <v>212.39999999999998</v>
      </c>
      <c r="G13" s="20"/>
      <c r="H13" s="20">
        <f>C13*G13</f>
        <v>0</v>
      </c>
      <c r="I13" s="20"/>
      <c r="J13" s="20">
        <f>C13*I13</f>
        <v>0</v>
      </c>
      <c r="K13" s="33"/>
    </row>
    <row r="14" spans="1:11" s="57" customFormat="1" ht="24.95" customHeight="1">
      <c r="A14" s="32" t="s">
        <v>104</v>
      </c>
      <c r="B14" s="17"/>
      <c r="C14" s="18">
        <v>0.13</v>
      </c>
      <c r="D14" s="18" t="s">
        <v>30</v>
      </c>
      <c r="E14" s="33"/>
      <c r="F14" s="20">
        <f>C14*E14</f>
        <v>0</v>
      </c>
      <c r="G14" s="20">
        <f>원가표!J28</f>
        <v>101978</v>
      </c>
      <c r="H14" s="20">
        <f>C14*G14</f>
        <v>13257.140000000001</v>
      </c>
      <c r="I14" s="20"/>
      <c r="J14" s="20">
        <f>C14*I14</f>
        <v>0</v>
      </c>
      <c r="K14" s="33">
        <f>SUM(F14,H14,J14)</f>
        <v>13257.140000000001</v>
      </c>
    </row>
    <row r="15" spans="1:11" s="57" customFormat="1" ht="24.95" customHeight="1">
      <c r="A15" s="31" t="s">
        <v>103</v>
      </c>
      <c r="B15" s="17" t="s">
        <v>118</v>
      </c>
      <c r="C15" s="18">
        <v>1</v>
      </c>
      <c r="D15" s="18" t="s">
        <v>60</v>
      </c>
      <c r="E15" s="20"/>
      <c r="F15" s="20">
        <f>SUM(F16:F19)</f>
        <v>20470.7</v>
      </c>
      <c r="G15" s="20"/>
      <c r="H15" s="20">
        <f>SUM(H16:H19)</f>
        <v>14276.920000000002</v>
      </c>
      <c r="I15" s="20"/>
      <c r="J15" s="20">
        <f>SUM(J16:J19)</f>
        <v>0</v>
      </c>
      <c r="K15" s="33">
        <f>SUM(F15,H15,J15)</f>
        <v>34747.620000000003</v>
      </c>
    </row>
    <row r="16" spans="1:11" s="57" customFormat="1" ht="24.95" customHeight="1">
      <c r="A16" s="25" t="s">
        <v>94</v>
      </c>
      <c r="B16" s="21" t="s">
        <v>158</v>
      </c>
      <c r="C16" s="18">
        <v>1</v>
      </c>
      <c r="D16" s="18" t="s">
        <v>60</v>
      </c>
      <c r="E16" s="20">
        <f>원가표!J7</f>
        <v>19976</v>
      </c>
      <c r="F16" s="20">
        <f>C16*E16</f>
        <v>19976</v>
      </c>
      <c r="G16" s="20"/>
      <c r="H16" s="20">
        <f>C16*G16</f>
        <v>0</v>
      </c>
      <c r="I16" s="20"/>
      <c r="J16" s="20">
        <f>C16*I16</f>
        <v>0</v>
      </c>
      <c r="K16" s="33"/>
    </row>
    <row r="17" spans="1:11" s="57" customFormat="1" ht="24.95" customHeight="1">
      <c r="A17" s="32" t="s">
        <v>84</v>
      </c>
      <c r="B17" s="21" t="s">
        <v>85</v>
      </c>
      <c r="C17" s="18">
        <v>0.88100000000000001</v>
      </c>
      <c r="D17" s="18" t="s">
        <v>156</v>
      </c>
      <c r="E17" s="20">
        <f>원가표!J12</f>
        <v>300</v>
      </c>
      <c r="F17" s="20">
        <f>C17*E17</f>
        <v>264.3</v>
      </c>
      <c r="G17" s="20"/>
      <c r="H17" s="20">
        <f>C17*G17</f>
        <v>0</v>
      </c>
      <c r="I17" s="20"/>
      <c r="J17" s="20">
        <f>C17*I17</f>
        <v>0</v>
      </c>
      <c r="K17" s="33"/>
    </row>
    <row r="18" spans="1:11" s="57" customFormat="1" ht="24.95" customHeight="1">
      <c r="A18" s="32" t="s">
        <v>84</v>
      </c>
      <c r="B18" s="21" t="s">
        <v>87</v>
      </c>
      <c r="C18" s="18">
        <v>0.64</v>
      </c>
      <c r="D18" s="18" t="s">
        <v>60</v>
      </c>
      <c r="E18" s="20">
        <f>원가표!J13</f>
        <v>360</v>
      </c>
      <c r="F18" s="20">
        <f>C18*E18</f>
        <v>230.4</v>
      </c>
      <c r="G18" s="20"/>
      <c r="H18" s="20">
        <f>C18*G18</f>
        <v>0</v>
      </c>
      <c r="I18" s="20"/>
      <c r="J18" s="20">
        <f>C18*I18</f>
        <v>0</v>
      </c>
      <c r="K18" s="33"/>
    </row>
    <row r="19" spans="1:11" s="57" customFormat="1" ht="24.95" customHeight="1">
      <c r="A19" s="32" t="s">
        <v>104</v>
      </c>
      <c r="B19" s="17"/>
      <c r="C19" s="18">
        <v>0.14000000000000001</v>
      </c>
      <c r="D19" s="18" t="s">
        <v>30</v>
      </c>
      <c r="E19" s="33"/>
      <c r="F19" s="20">
        <f>C19*E19</f>
        <v>0</v>
      </c>
      <c r="G19" s="20">
        <f>원가표!J28</f>
        <v>101978</v>
      </c>
      <c r="H19" s="20">
        <f>C19*G19</f>
        <v>14276.920000000002</v>
      </c>
      <c r="I19" s="20"/>
      <c r="J19" s="20">
        <f>C19*I19</f>
        <v>0</v>
      </c>
      <c r="K19" s="33">
        <f>SUM(F19,H19,J19)</f>
        <v>14276.920000000002</v>
      </c>
    </row>
    <row r="20" spans="1:11" s="57" customFormat="1" ht="24.95" customHeight="1">
      <c r="A20" s="31" t="s">
        <v>103</v>
      </c>
      <c r="B20" s="17" t="s">
        <v>97</v>
      </c>
      <c r="C20" s="18">
        <v>1</v>
      </c>
      <c r="D20" s="18" t="s">
        <v>60</v>
      </c>
      <c r="E20" s="20"/>
      <c r="F20" s="20">
        <f>SUM(F21:F24)</f>
        <v>26643.600000000002</v>
      </c>
      <c r="G20" s="20"/>
      <c r="H20" s="20">
        <f>SUM(H21:H24)</f>
        <v>17336.260000000002</v>
      </c>
      <c r="I20" s="20"/>
      <c r="J20" s="20">
        <f>SUM(J21:J24)</f>
        <v>0</v>
      </c>
      <c r="K20" s="33">
        <f>SUM(F20,H20,J20)</f>
        <v>43979.86</v>
      </c>
    </row>
    <row r="21" spans="1:11" s="57" customFormat="1" ht="24.95" customHeight="1">
      <c r="A21" s="25" t="s">
        <v>94</v>
      </c>
      <c r="B21" s="21" t="s">
        <v>159</v>
      </c>
      <c r="C21" s="18">
        <v>1</v>
      </c>
      <c r="D21" s="18" t="s">
        <v>60</v>
      </c>
      <c r="E21" s="20">
        <f>원가표!J8</f>
        <v>26070</v>
      </c>
      <c r="F21" s="20">
        <f>C21*E21</f>
        <v>26070</v>
      </c>
      <c r="G21" s="20"/>
      <c r="H21" s="20">
        <f>C21*G21</f>
        <v>0</v>
      </c>
      <c r="I21" s="20"/>
      <c r="J21" s="20">
        <f>C21*I21</f>
        <v>0</v>
      </c>
      <c r="K21" s="33"/>
    </row>
    <row r="22" spans="1:11" s="57" customFormat="1" ht="24.95" customHeight="1">
      <c r="A22" s="32" t="s">
        <v>84</v>
      </c>
      <c r="B22" s="21" t="s">
        <v>85</v>
      </c>
      <c r="C22" s="18">
        <v>1.024</v>
      </c>
      <c r="D22" s="18" t="s">
        <v>156</v>
      </c>
      <c r="E22" s="20">
        <f>원가표!J12</f>
        <v>300</v>
      </c>
      <c r="F22" s="20">
        <f>C22*E22</f>
        <v>307.2</v>
      </c>
      <c r="G22" s="20"/>
      <c r="H22" s="20">
        <f>C22*G22</f>
        <v>0</v>
      </c>
      <c r="I22" s="20"/>
      <c r="J22" s="20">
        <f>C22*I22</f>
        <v>0</v>
      </c>
      <c r="K22" s="33"/>
    </row>
    <row r="23" spans="1:11" s="57" customFormat="1" ht="24.95" customHeight="1">
      <c r="A23" s="32" t="s">
        <v>84</v>
      </c>
      <c r="B23" s="21" t="s">
        <v>87</v>
      </c>
      <c r="C23" s="18">
        <v>0.74</v>
      </c>
      <c r="D23" s="18" t="s">
        <v>60</v>
      </c>
      <c r="E23" s="20">
        <f>원가표!J13</f>
        <v>360</v>
      </c>
      <c r="F23" s="20">
        <f>C23*E23</f>
        <v>266.39999999999998</v>
      </c>
      <c r="G23" s="20"/>
      <c r="H23" s="20">
        <f>C23*G23</f>
        <v>0</v>
      </c>
      <c r="I23" s="20"/>
      <c r="J23" s="20">
        <f>C23*I23</f>
        <v>0</v>
      </c>
      <c r="K23" s="33"/>
    </row>
    <row r="24" spans="1:11" ht="24.95" customHeight="1">
      <c r="A24" s="32" t="s">
        <v>104</v>
      </c>
      <c r="B24" s="17"/>
      <c r="C24" s="18">
        <v>0.17</v>
      </c>
      <c r="D24" s="18" t="s">
        <v>30</v>
      </c>
      <c r="E24" s="33"/>
      <c r="F24" s="20">
        <f>C24*E24</f>
        <v>0</v>
      </c>
      <c r="G24" s="20">
        <f>원가표!J28</f>
        <v>101978</v>
      </c>
      <c r="H24" s="20">
        <f>C24*G24</f>
        <v>17336.260000000002</v>
      </c>
      <c r="I24" s="20"/>
      <c r="J24" s="20">
        <f>C24*I24</f>
        <v>0</v>
      </c>
      <c r="K24" s="33">
        <f>SUM(F24,H24,J24)</f>
        <v>17336.260000000002</v>
      </c>
    </row>
    <row r="25" spans="1:11" ht="24.95" customHeight="1">
      <c r="A25" s="31" t="s">
        <v>103</v>
      </c>
      <c r="B25" s="17" t="s">
        <v>153</v>
      </c>
      <c r="C25" s="18">
        <v>1</v>
      </c>
      <c r="D25" s="18" t="s">
        <v>60</v>
      </c>
      <c r="E25" s="20"/>
      <c r="F25" s="20">
        <f>SUM(F26:F29)</f>
        <v>43042.2</v>
      </c>
      <c r="G25" s="20"/>
      <c r="H25" s="20">
        <f>SUM(H26:H29)</f>
        <v>26514.280000000002</v>
      </c>
      <c r="I25" s="20"/>
      <c r="J25" s="20">
        <f>SUM(J26:J29)</f>
        <v>0</v>
      </c>
      <c r="K25" s="33">
        <f>SUM(F25,H25,J25)</f>
        <v>69556.479999999996</v>
      </c>
    </row>
    <row r="26" spans="1:11" ht="24.95" customHeight="1">
      <c r="A26" s="25" t="s">
        <v>94</v>
      </c>
      <c r="B26" s="21" t="s">
        <v>160</v>
      </c>
      <c r="C26" s="18">
        <v>1</v>
      </c>
      <c r="D26" s="18" t="s">
        <v>60</v>
      </c>
      <c r="E26" s="20">
        <f>원가표!J9</f>
        <v>42336</v>
      </c>
      <c r="F26" s="20">
        <f>C26*E26</f>
        <v>42336</v>
      </c>
      <c r="G26" s="20"/>
      <c r="H26" s="20">
        <f>C26*G26</f>
        <v>0</v>
      </c>
      <c r="I26" s="20"/>
      <c r="J26" s="20">
        <f>C26*I26</f>
        <v>0</v>
      </c>
      <c r="K26" s="33"/>
    </row>
    <row r="27" spans="1:11" ht="24.95" customHeight="1">
      <c r="A27" s="32" t="s">
        <v>84</v>
      </c>
      <c r="B27" s="21" t="s">
        <v>85</v>
      </c>
      <c r="C27" s="18">
        <v>1.25</v>
      </c>
      <c r="D27" s="18" t="s">
        <v>156</v>
      </c>
      <c r="E27" s="20">
        <f>원가표!J12</f>
        <v>300</v>
      </c>
      <c r="F27" s="20">
        <f>C27*E27</f>
        <v>375</v>
      </c>
      <c r="G27" s="20"/>
      <c r="H27" s="20">
        <f>C27*G27</f>
        <v>0</v>
      </c>
      <c r="I27" s="20"/>
      <c r="J27" s="20">
        <f>C27*I27</f>
        <v>0</v>
      </c>
      <c r="K27" s="33"/>
    </row>
    <row r="28" spans="1:11" ht="24.95" customHeight="1">
      <c r="A28" s="32" t="s">
        <v>84</v>
      </c>
      <c r="B28" s="21" t="s">
        <v>87</v>
      </c>
      <c r="C28" s="18">
        <v>0.92</v>
      </c>
      <c r="D28" s="18" t="s">
        <v>60</v>
      </c>
      <c r="E28" s="20">
        <f>원가표!J13</f>
        <v>360</v>
      </c>
      <c r="F28" s="20">
        <f>C28*E28</f>
        <v>331.2</v>
      </c>
      <c r="G28" s="20"/>
      <c r="H28" s="20">
        <f>C28*G28</f>
        <v>0</v>
      </c>
      <c r="I28" s="20"/>
      <c r="J28" s="20">
        <f>C28*I28</f>
        <v>0</v>
      </c>
      <c r="K28" s="33"/>
    </row>
    <row r="29" spans="1:11" ht="24.95" customHeight="1">
      <c r="A29" s="32" t="s">
        <v>104</v>
      </c>
      <c r="B29" s="17"/>
      <c r="C29" s="18">
        <v>0.26</v>
      </c>
      <c r="D29" s="18" t="s">
        <v>30</v>
      </c>
      <c r="E29" s="33"/>
      <c r="F29" s="20">
        <f>C29*E29</f>
        <v>0</v>
      </c>
      <c r="G29" s="20">
        <f>원가표!J28</f>
        <v>101978</v>
      </c>
      <c r="H29" s="20">
        <f>C29*G29</f>
        <v>26514.280000000002</v>
      </c>
      <c r="I29" s="20"/>
      <c r="J29" s="20">
        <f>C29*I29</f>
        <v>0</v>
      </c>
      <c r="K29" s="33">
        <f>SUM(F29,H29,J29)</f>
        <v>26514.280000000002</v>
      </c>
    </row>
    <row r="30" spans="1:11" ht="24.95" customHeight="1">
      <c r="A30" s="31" t="s">
        <v>141</v>
      </c>
      <c r="B30" s="17"/>
      <c r="C30" s="18">
        <v>1</v>
      </c>
      <c r="D30" s="18" t="s">
        <v>142</v>
      </c>
      <c r="E30" s="20"/>
      <c r="F30" s="20">
        <f>SUM(F31:F32)</f>
        <v>16</v>
      </c>
      <c r="G30" s="20"/>
      <c r="H30" s="20">
        <f>SUM(H31:H32)</f>
        <v>4390.25</v>
      </c>
      <c r="I30" s="20"/>
      <c r="J30" s="20">
        <f>SUM(J31:J32)</f>
        <v>0</v>
      </c>
      <c r="K30" s="33">
        <f>SUM(F30,H30,J30)</f>
        <v>4406.25</v>
      </c>
    </row>
    <row r="31" spans="1:11" ht="24.95" customHeight="1">
      <c r="A31" s="32" t="s">
        <v>119</v>
      </c>
      <c r="B31" s="17"/>
      <c r="C31" s="18">
        <v>1.6E-2</v>
      </c>
      <c r="D31" s="18" t="s">
        <v>121</v>
      </c>
      <c r="E31" s="20">
        <f>원가표!J15</f>
        <v>1000</v>
      </c>
      <c r="F31" s="20">
        <f>C31*E31</f>
        <v>16</v>
      </c>
      <c r="G31" s="20"/>
      <c r="H31" s="20"/>
      <c r="I31" s="20"/>
      <c r="J31" s="20"/>
      <c r="K31" s="33"/>
    </row>
    <row r="32" spans="1:11" ht="24.95" customHeight="1">
      <c r="A32" s="32" t="s">
        <v>143</v>
      </c>
      <c r="B32" s="17"/>
      <c r="C32" s="18">
        <v>0.05</v>
      </c>
      <c r="D32" s="18" t="s">
        <v>30</v>
      </c>
      <c r="E32" s="33"/>
      <c r="F32" s="20">
        <f>C32*E32</f>
        <v>0</v>
      </c>
      <c r="G32" s="20">
        <f>원가표!J30</f>
        <v>87805</v>
      </c>
      <c r="H32" s="20">
        <f>C32*G32</f>
        <v>4390.25</v>
      </c>
      <c r="I32" s="20"/>
      <c r="J32" s="20">
        <f>C32*I32</f>
        <v>0</v>
      </c>
      <c r="K32" s="33">
        <f>SUM(F32,H32,J32)</f>
        <v>4390.25</v>
      </c>
    </row>
    <row r="33" spans="1:11" ht="24.95" customHeight="1">
      <c r="A33" s="31" t="s">
        <v>144</v>
      </c>
      <c r="B33" s="17"/>
      <c r="C33" s="18">
        <v>1</v>
      </c>
      <c r="D33" s="18" t="s">
        <v>142</v>
      </c>
      <c r="E33" s="20"/>
      <c r="F33" s="20">
        <f>SUM(F34:F37)</f>
        <v>720.08199999999999</v>
      </c>
      <c r="G33" s="20"/>
      <c r="H33" s="20">
        <f>SUM(H34:H37)</f>
        <v>2320.4319999999998</v>
      </c>
      <c r="I33" s="20"/>
      <c r="J33" s="20">
        <f>SUM(J34:J37)</f>
        <v>0</v>
      </c>
      <c r="K33" s="33">
        <f>SUM(F33,H33,J33)</f>
        <v>3040.5139999999997</v>
      </c>
    </row>
    <row r="34" spans="1:11" ht="24.95" customHeight="1">
      <c r="A34" s="32" t="s">
        <v>122</v>
      </c>
      <c r="B34" s="17"/>
      <c r="C34" s="18">
        <v>0.08</v>
      </c>
      <c r="D34" s="18" t="s">
        <v>124</v>
      </c>
      <c r="E34" s="20">
        <f>원가표!J16</f>
        <v>8700</v>
      </c>
      <c r="F34" s="20">
        <f>C34*E34</f>
        <v>696</v>
      </c>
      <c r="G34" s="20"/>
      <c r="H34" s="20">
        <f>C34*G34</f>
        <v>0</v>
      </c>
      <c r="I34" s="20"/>
      <c r="J34" s="20">
        <f>C34*I34</f>
        <v>0</v>
      </c>
      <c r="K34" s="33"/>
    </row>
    <row r="35" spans="1:11" ht="24.95" customHeight="1">
      <c r="A35" s="32" t="s">
        <v>152</v>
      </c>
      <c r="B35" s="17"/>
      <c r="C35" s="18">
        <v>4.0000000000000001E-3</v>
      </c>
      <c r="D35" s="18" t="s">
        <v>124</v>
      </c>
      <c r="E35" s="20">
        <f>원가표!J19</f>
        <v>2833</v>
      </c>
      <c r="F35" s="20">
        <f>C35*E35</f>
        <v>11.332000000000001</v>
      </c>
      <c r="G35" s="20"/>
      <c r="H35" s="20">
        <f>C35*G35</f>
        <v>0</v>
      </c>
      <c r="I35" s="20"/>
      <c r="J35" s="20">
        <f>C35*I35</f>
        <v>0</v>
      </c>
      <c r="K35" s="33"/>
    </row>
    <row r="36" spans="1:11" ht="24.95" customHeight="1">
      <c r="A36" s="32" t="s">
        <v>129</v>
      </c>
      <c r="B36" s="17"/>
      <c r="C36" s="18">
        <v>0.05</v>
      </c>
      <c r="D36" s="18" t="s">
        <v>130</v>
      </c>
      <c r="E36" s="20">
        <f>원가표!J20</f>
        <v>255</v>
      </c>
      <c r="F36" s="20">
        <f>C36*E36</f>
        <v>12.75</v>
      </c>
      <c r="G36" s="20"/>
      <c r="H36" s="20">
        <f>C36*G36</f>
        <v>0</v>
      </c>
      <c r="I36" s="20"/>
      <c r="J36" s="20">
        <f>C36*I36</f>
        <v>0</v>
      </c>
      <c r="K36" s="33"/>
    </row>
    <row r="37" spans="1:11" ht="24.95" customHeight="1">
      <c r="A37" s="32" t="s">
        <v>146</v>
      </c>
      <c r="B37" s="17"/>
      <c r="C37" s="18">
        <v>1.9E-2</v>
      </c>
      <c r="D37" s="18" t="s">
        <v>30</v>
      </c>
      <c r="E37" s="33"/>
      <c r="F37" s="20">
        <f>C37*E37</f>
        <v>0</v>
      </c>
      <c r="G37" s="20">
        <f>원가표!J29</f>
        <v>122128</v>
      </c>
      <c r="H37" s="20">
        <f>C37*G37</f>
        <v>2320.4319999999998</v>
      </c>
      <c r="I37" s="20"/>
      <c r="J37" s="20">
        <f>C37*I37</f>
        <v>0</v>
      </c>
      <c r="K37" s="33">
        <f>SUM(F37,H37,J37)</f>
        <v>2320.4319999999998</v>
      </c>
    </row>
    <row r="38" spans="1:11" ht="24.95" customHeight="1">
      <c r="A38" s="31" t="s">
        <v>145</v>
      </c>
      <c r="B38" s="17"/>
      <c r="C38" s="18">
        <v>1</v>
      </c>
      <c r="D38" s="18" t="s">
        <v>142</v>
      </c>
      <c r="E38" s="20"/>
      <c r="F38" s="20">
        <f>SUM(F39:F43)</f>
        <v>1022.432</v>
      </c>
      <c r="G38" s="20"/>
      <c r="H38" s="20">
        <f>SUM(H39:H43)</f>
        <v>2808.944</v>
      </c>
      <c r="I38" s="20"/>
      <c r="J38" s="20">
        <f>SUM(J39:J43)</f>
        <v>0</v>
      </c>
      <c r="K38" s="33">
        <f>SUM(F38,H38,J38)</f>
        <v>3831.3760000000002</v>
      </c>
    </row>
    <row r="39" spans="1:11" ht="24.95" customHeight="1">
      <c r="A39" s="32" t="s">
        <v>125</v>
      </c>
      <c r="B39" s="17"/>
      <c r="C39" s="18">
        <v>8.1000000000000003E-2</v>
      </c>
      <c r="D39" s="18" t="s">
        <v>124</v>
      </c>
      <c r="E39" s="20">
        <f>원가표!J17</f>
        <v>6350</v>
      </c>
      <c r="F39" s="20">
        <f>C39*E39</f>
        <v>514.35</v>
      </c>
      <c r="G39" s="20"/>
      <c r="H39" s="20"/>
      <c r="I39" s="20"/>
      <c r="J39" s="20"/>
      <c r="K39" s="33"/>
    </row>
    <row r="40" spans="1:11" ht="24.95" customHeight="1">
      <c r="A40" s="32" t="s">
        <v>152</v>
      </c>
      <c r="B40" s="17"/>
      <c r="C40" s="18">
        <v>4.0000000000000001E-3</v>
      </c>
      <c r="D40" s="18" t="s">
        <v>124</v>
      </c>
      <c r="E40" s="20">
        <f>원가표!J19</f>
        <v>2833</v>
      </c>
      <c r="F40" s="20">
        <f>C40*E40</f>
        <v>11.332000000000001</v>
      </c>
      <c r="G40" s="20"/>
      <c r="H40" s="20"/>
      <c r="I40" s="20"/>
      <c r="J40" s="20"/>
      <c r="K40" s="33"/>
    </row>
    <row r="41" spans="1:11" ht="24.95" customHeight="1">
      <c r="A41" s="32" t="s">
        <v>127</v>
      </c>
      <c r="B41" s="17"/>
      <c r="C41" s="18">
        <v>0.08</v>
      </c>
      <c r="D41" s="18" t="s">
        <v>124</v>
      </c>
      <c r="E41" s="20">
        <f>원가표!J18</f>
        <v>6050</v>
      </c>
      <c r="F41" s="20">
        <f>C41*E41</f>
        <v>484</v>
      </c>
      <c r="G41" s="20"/>
      <c r="H41" s="20"/>
      <c r="I41" s="20"/>
      <c r="J41" s="20"/>
      <c r="K41" s="33"/>
    </row>
    <row r="42" spans="1:11" ht="24.95" customHeight="1">
      <c r="A42" s="32" t="s">
        <v>129</v>
      </c>
      <c r="B42" s="17"/>
      <c r="C42" s="18">
        <v>0.05</v>
      </c>
      <c r="D42" s="18" t="s">
        <v>130</v>
      </c>
      <c r="E42" s="20">
        <f>원가표!J20</f>
        <v>255</v>
      </c>
      <c r="F42" s="20">
        <f>C42*E42</f>
        <v>12.75</v>
      </c>
      <c r="G42" s="20"/>
      <c r="H42" s="20"/>
      <c r="I42" s="20"/>
      <c r="J42" s="20"/>
      <c r="K42" s="33"/>
    </row>
    <row r="43" spans="1:11" ht="24.95" customHeight="1">
      <c r="A43" s="32" t="s">
        <v>146</v>
      </c>
      <c r="B43" s="17"/>
      <c r="C43" s="18">
        <v>2.3E-2</v>
      </c>
      <c r="D43" s="18" t="s">
        <v>30</v>
      </c>
      <c r="E43" s="33"/>
      <c r="F43" s="20">
        <f>C43*E43</f>
        <v>0</v>
      </c>
      <c r="G43" s="20">
        <f>원가표!J29</f>
        <v>122128</v>
      </c>
      <c r="H43" s="20">
        <f>C43*G43</f>
        <v>2808.944</v>
      </c>
      <c r="I43" s="20"/>
      <c r="J43" s="20">
        <f>C43*I43</f>
        <v>0</v>
      </c>
      <c r="K43" s="33">
        <f>SUM(F43,H43,J43)</f>
        <v>2808.944</v>
      </c>
    </row>
    <row r="44" spans="1:11" ht="24.95" customHeight="1"/>
    <row r="45" spans="1:11" ht="24.95" customHeight="1"/>
    <row r="46" spans="1:11" ht="24.95" customHeight="1"/>
    <row r="47" spans="1:11" ht="24.95" customHeight="1"/>
    <row r="48" spans="1:11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</sheetData>
  <mergeCells count="8">
    <mergeCell ref="A1:K1"/>
    <mergeCell ref="A3:A4"/>
    <mergeCell ref="B3:B4"/>
    <mergeCell ref="C3:C4"/>
    <mergeCell ref="D3:D4"/>
    <mergeCell ref="E3:F3"/>
    <mergeCell ref="G3:H3"/>
    <mergeCell ref="I3:J3"/>
  </mergeCells>
  <phoneticPr fontId="2" type="noConversion"/>
  <pageMargins left="0.55118110236220474" right="0.35433070866141736" top="0.98425196850393704" bottom="0.98425196850393704" header="0" footer="0"/>
  <pageSetup paperSize="9" scale="90" orientation="portrait" r:id="rId1"/>
  <headerFooter alignWithMargins="0">
    <oddFooter>&amp;L&amp;8일위대가표&amp;C&amp;8&amp;N페이지 중 &amp;P페이지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pane ySplit="4" topLeftCell="A5" activePane="bottomLeft" state="frozen"/>
      <selection pane="bottomLeft" activeCell="E5" sqref="E5"/>
    </sheetView>
  </sheetViews>
  <sheetFormatPr defaultRowHeight="11.25"/>
  <cols>
    <col min="1" max="1" width="15.44140625" style="26" customWidth="1"/>
    <col min="2" max="2" width="11.33203125" style="26" customWidth="1"/>
    <col min="3" max="3" width="4.33203125" style="11" customWidth="1"/>
    <col min="4" max="4" width="6.77734375" style="27" customWidth="1"/>
    <col min="5" max="5" width="7.77734375" style="11" customWidth="1"/>
    <col min="6" max="6" width="6.77734375" style="28" customWidth="1"/>
    <col min="7" max="7" width="7.77734375" style="11" customWidth="1"/>
    <col min="8" max="8" width="6.77734375" style="28" customWidth="1"/>
    <col min="9" max="9" width="7.77734375" style="11" customWidth="1"/>
    <col min="10" max="10" width="7.77734375" style="29" customWidth="1"/>
    <col min="11" max="11" width="8" style="11" customWidth="1"/>
    <col min="12" max="16384" width="8.88671875" style="11"/>
  </cols>
  <sheetData>
    <row r="1" spans="1:11" ht="24.95" customHeight="1">
      <c r="A1" s="79" t="s">
        <v>47</v>
      </c>
      <c r="B1" s="79"/>
      <c r="C1" s="79"/>
      <c r="D1" s="79"/>
      <c r="E1" s="79"/>
      <c r="F1" s="79"/>
      <c r="G1" s="79"/>
      <c r="H1" s="79"/>
      <c r="I1" s="79"/>
      <c r="J1" s="79"/>
      <c r="K1" s="79"/>
    </row>
    <row r="2" spans="1:11" ht="24.95" customHeight="1">
      <c r="A2" s="12" t="str">
        <f>내역서!A2</f>
        <v>공사명 [우정공무원교육원 냉수배관 보온재 교체 공사 및 지지대 도색공사 내역]</v>
      </c>
      <c r="B2" s="13"/>
      <c r="C2" s="13"/>
      <c r="D2" s="13"/>
      <c r="E2" s="13"/>
      <c r="F2" s="14"/>
      <c r="G2" s="15"/>
      <c r="H2" s="14"/>
      <c r="I2" s="15"/>
      <c r="J2" s="16"/>
      <c r="K2" s="4"/>
    </row>
    <row r="3" spans="1:11" ht="24.95" customHeight="1">
      <c r="A3" s="89" t="s">
        <v>44</v>
      </c>
      <c r="B3" s="89" t="s">
        <v>45</v>
      </c>
      <c r="C3" s="90" t="s">
        <v>46</v>
      </c>
      <c r="D3" s="92" t="s">
        <v>77</v>
      </c>
      <c r="E3" s="92"/>
      <c r="F3" s="92" t="s">
        <v>78</v>
      </c>
      <c r="G3" s="92"/>
      <c r="H3" s="92" t="s">
        <v>66</v>
      </c>
      <c r="I3" s="92"/>
      <c r="J3" s="85" t="s">
        <v>28</v>
      </c>
      <c r="K3" s="90" t="s">
        <v>4</v>
      </c>
    </row>
    <row r="4" spans="1:11" ht="24.95" customHeight="1">
      <c r="A4" s="89"/>
      <c r="B4" s="89"/>
      <c r="C4" s="90"/>
      <c r="D4" s="3" t="s">
        <v>1</v>
      </c>
      <c r="E4" s="19" t="s">
        <v>2</v>
      </c>
      <c r="F4" s="3" t="s">
        <v>1</v>
      </c>
      <c r="G4" s="19" t="s">
        <v>2</v>
      </c>
      <c r="H4" s="3" t="s">
        <v>1</v>
      </c>
      <c r="I4" s="19" t="s">
        <v>0</v>
      </c>
      <c r="J4" s="85"/>
      <c r="K4" s="90"/>
    </row>
    <row r="5" spans="1:11" s="9" customFormat="1" ht="24.95" customHeight="1">
      <c r="A5" s="25" t="s">
        <v>94</v>
      </c>
      <c r="B5" s="21" t="s">
        <v>95</v>
      </c>
      <c r="C5" s="22" t="s">
        <v>67</v>
      </c>
      <c r="D5" s="5"/>
      <c r="E5" s="6">
        <v>12324</v>
      </c>
      <c r="F5" s="55"/>
      <c r="G5" s="6"/>
      <c r="H5" s="5"/>
      <c r="I5" s="6"/>
      <c r="J5" s="56">
        <f t="shared" ref="J5:J27" si="0">E5</f>
        <v>12324</v>
      </c>
      <c r="K5" s="8"/>
    </row>
    <row r="6" spans="1:11" s="9" customFormat="1" ht="24.95" customHeight="1">
      <c r="A6" s="25" t="s">
        <v>94</v>
      </c>
      <c r="B6" s="21" t="s">
        <v>96</v>
      </c>
      <c r="C6" s="22" t="s">
        <v>60</v>
      </c>
      <c r="D6" s="5"/>
      <c r="E6" s="6">
        <v>15336</v>
      </c>
      <c r="F6" s="55"/>
      <c r="G6" s="6"/>
      <c r="H6" s="5"/>
      <c r="I6" s="6"/>
      <c r="J6" s="56">
        <f t="shared" si="0"/>
        <v>15336</v>
      </c>
      <c r="K6" s="8"/>
    </row>
    <row r="7" spans="1:11" s="9" customFormat="1" ht="24.95" customHeight="1">
      <c r="A7" s="25" t="s">
        <v>94</v>
      </c>
      <c r="B7" s="21" t="s">
        <v>118</v>
      </c>
      <c r="C7" s="22" t="s">
        <v>60</v>
      </c>
      <c r="D7" s="5"/>
      <c r="E7" s="6">
        <v>19976</v>
      </c>
      <c r="F7" s="55"/>
      <c r="G7" s="6"/>
      <c r="H7" s="5"/>
      <c r="I7" s="6"/>
      <c r="J7" s="56">
        <f t="shared" si="0"/>
        <v>19976</v>
      </c>
      <c r="K7" s="8"/>
    </row>
    <row r="8" spans="1:11" s="9" customFormat="1" ht="24.95" customHeight="1">
      <c r="A8" s="25" t="s">
        <v>94</v>
      </c>
      <c r="B8" s="21" t="s">
        <v>97</v>
      </c>
      <c r="C8" s="22" t="s">
        <v>60</v>
      </c>
      <c r="D8" s="5"/>
      <c r="E8" s="6">
        <v>26070</v>
      </c>
      <c r="F8" s="55"/>
      <c r="G8" s="6"/>
      <c r="H8" s="5"/>
      <c r="I8" s="6"/>
      <c r="J8" s="56">
        <f t="shared" si="0"/>
        <v>26070</v>
      </c>
      <c r="K8" s="8"/>
    </row>
    <row r="9" spans="1:11" s="9" customFormat="1" ht="24.95" customHeight="1">
      <c r="A9" s="25" t="s">
        <v>94</v>
      </c>
      <c r="B9" s="21" t="s">
        <v>153</v>
      </c>
      <c r="C9" s="22" t="s">
        <v>60</v>
      </c>
      <c r="D9" s="5"/>
      <c r="E9" s="6">
        <v>42336</v>
      </c>
      <c r="F9" s="55"/>
      <c r="G9" s="6"/>
      <c r="H9" s="5"/>
      <c r="I9" s="6"/>
      <c r="J9" s="56">
        <f t="shared" si="0"/>
        <v>42336</v>
      </c>
      <c r="K9" s="8"/>
    </row>
    <row r="10" spans="1:11" s="9" customFormat="1" ht="24.95" customHeight="1">
      <c r="A10" s="25" t="s">
        <v>99</v>
      </c>
      <c r="B10" s="21" t="s">
        <v>108</v>
      </c>
      <c r="C10" s="22" t="s">
        <v>98</v>
      </c>
      <c r="D10" s="5"/>
      <c r="E10" s="6">
        <v>10000</v>
      </c>
      <c r="F10" s="55"/>
      <c r="G10" s="6"/>
      <c r="H10" s="5"/>
      <c r="I10" s="6"/>
      <c r="J10" s="56">
        <f t="shared" si="0"/>
        <v>10000</v>
      </c>
      <c r="K10" s="8"/>
    </row>
    <row r="11" spans="1:11" s="9" customFormat="1" ht="24.95" customHeight="1">
      <c r="A11" s="25" t="s">
        <v>100</v>
      </c>
      <c r="B11" s="21" t="s">
        <v>101</v>
      </c>
      <c r="C11" s="22" t="s">
        <v>102</v>
      </c>
      <c r="D11" s="5"/>
      <c r="E11" s="6">
        <v>12000</v>
      </c>
      <c r="F11" s="55"/>
      <c r="G11" s="6"/>
      <c r="H11" s="5"/>
      <c r="I11" s="6"/>
      <c r="J11" s="56">
        <f t="shared" si="0"/>
        <v>12000</v>
      </c>
      <c r="K11" s="8"/>
    </row>
    <row r="12" spans="1:11" s="9" customFormat="1" ht="24.95" customHeight="1">
      <c r="A12" s="25" t="s">
        <v>84</v>
      </c>
      <c r="B12" s="21" t="s">
        <v>85</v>
      </c>
      <c r="C12" s="22" t="s">
        <v>86</v>
      </c>
      <c r="D12" s="5"/>
      <c r="E12" s="6">
        <v>300</v>
      </c>
      <c r="F12" s="7"/>
      <c r="G12" s="6"/>
      <c r="H12" s="5"/>
      <c r="I12" s="6"/>
      <c r="J12" s="56">
        <f t="shared" si="0"/>
        <v>300</v>
      </c>
      <c r="K12" s="8"/>
    </row>
    <row r="13" spans="1:11" s="9" customFormat="1" ht="24.95" customHeight="1">
      <c r="A13" s="25" t="s">
        <v>84</v>
      </c>
      <c r="B13" s="21" t="s">
        <v>87</v>
      </c>
      <c r="C13" s="22" t="s">
        <v>83</v>
      </c>
      <c r="D13" s="5"/>
      <c r="E13" s="6">
        <v>360</v>
      </c>
      <c r="F13" s="55"/>
      <c r="G13" s="6"/>
      <c r="H13" s="5"/>
      <c r="I13" s="6"/>
      <c r="J13" s="56">
        <f t="shared" si="0"/>
        <v>360</v>
      </c>
      <c r="K13" s="8"/>
    </row>
    <row r="14" spans="1:11" s="9" customFormat="1" ht="24.95" customHeight="1">
      <c r="A14" s="25" t="s">
        <v>84</v>
      </c>
      <c r="B14" s="21" t="s">
        <v>88</v>
      </c>
      <c r="C14" s="22" t="s">
        <v>89</v>
      </c>
      <c r="D14" s="5"/>
      <c r="E14" s="6">
        <v>1950</v>
      </c>
      <c r="F14" s="7"/>
      <c r="G14" s="6"/>
      <c r="H14" s="5"/>
      <c r="I14" s="6"/>
      <c r="J14" s="56">
        <f t="shared" si="0"/>
        <v>1950</v>
      </c>
      <c r="K14" s="8"/>
    </row>
    <row r="15" spans="1:11" s="9" customFormat="1" ht="24.95" customHeight="1">
      <c r="A15" s="25" t="s">
        <v>119</v>
      </c>
      <c r="B15" s="21" t="s">
        <v>120</v>
      </c>
      <c r="C15" s="22" t="s">
        <v>121</v>
      </c>
      <c r="D15" s="5"/>
      <c r="E15" s="6">
        <v>1000</v>
      </c>
      <c r="F15" s="7"/>
      <c r="G15" s="6"/>
      <c r="H15" s="5"/>
      <c r="I15" s="6"/>
      <c r="J15" s="56">
        <f t="shared" si="0"/>
        <v>1000</v>
      </c>
      <c r="K15" s="8"/>
    </row>
    <row r="16" spans="1:11" s="9" customFormat="1" ht="24.95" customHeight="1">
      <c r="A16" s="25" t="s">
        <v>122</v>
      </c>
      <c r="B16" s="21" t="s">
        <v>123</v>
      </c>
      <c r="C16" s="22" t="s">
        <v>124</v>
      </c>
      <c r="D16" s="5"/>
      <c r="E16" s="6">
        <v>8700</v>
      </c>
      <c r="F16" s="7"/>
      <c r="G16" s="6"/>
      <c r="H16" s="5"/>
      <c r="I16" s="6"/>
      <c r="J16" s="56">
        <f t="shared" si="0"/>
        <v>8700</v>
      </c>
      <c r="K16" s="8"/>
    </row>
    <row r="17" spans="1:11" s="9" customFormat="1" ht="24.95" customHeight="1">
      <c r="A17" s="25" t="s">
        <v>125</v>
      </c>
      <c r="B17" s="21" t="s">
        <v>126</v>
      </c>
      <c r="C17" s="22" t="s">
        <v>124</v>
      </c>
      <c r="D17" s="5"/>
      <c r="E17" s="6">
        <v>6350</v>
      </c>
      <c r="F17" s="7"/>
      <c r="G17" s="6"/>
      <c r="H17" s="5"/>
      <c r="I17" s="6"/>
      <c r="J17" s="56">
        <f t="shared" si="0"/>
        <v>6350</v>
      </c>
      <c r="K17" s="8"/>
    </row>
    <row r="18" spans="1:11" s="9" customFormat="1" ht="24.95" customHeight="1">
      <c r="A18" s="25" t="s">
        <v>127</v>
      </c>
      <c r="B18" s="21"/>
      <c r="C18" s="22" t="s">
        <v>124</v>
      </c>
      <c r="D18" s="5"/>
      <c r="E18" s="6">
        <v>6050</v>
      </c>
      <c r="F18" s="7"/>
      <c r="G18" s="6"/>
      <c r="H18" s="5"/>
      <c r="I18" s="6"/>
      <c r="J18" s="56">
        <f t="shared" si="0"/>
        <v>6050</v>
      </c>
      <c r="K18" s="8"/>
    </row>
    <row r="19" spans="1:11" s="9" customFormat="1" ht="24.95" customHeight="1">
      <c r="A19" s="25" t="s">
        <v>128</v>
      </c>
      <c r="B19" s="21"/>
      <c r="C19" s="22" t="s">
        <v>124</v>
      </c>
      <c r="D19" s="5"/>
      <c r="E19" s="6">
        <v>2833</v>
      </c>
      <c r="F19" s="7"/>
      <c r="G19" s="6"/>
      <c r="H19" s="5"/>
      <c r="I19" s="6"/>
      <c r="J19" s="56">
        <f t="shared" si="0"/>
        <v>2833</v>
      </c>
      <c r="K19" s="8"/>
    </row>
    <row r="20" spans="1:11" s="9" customFormat="1" ht="24.95" customHeight="1">
      <c r="A20" s="25" t="s">
        <v>129</v>
      </c>
      <c r="B20" s="21"/>
      <c r="C20" s="22" t="s">
        <v>130</v>
      </c>
      <c r="D20" s="5"/>
      <c r="E20" s="6">
        <v>255</v>
      </c>
      <c r="F20" s="7"/>
      <c r="G20" s="6"/>
      <c r="H20" s="5"/>
      <c r="I20" s="6"/>
      <c r="J20" s="56">
        <f t="shared" si="0"/>
        <v>255</v>
      </c>
      <c r="K20" s="8"/>
    </row>
    <row r="21" spans="1:11" s="9" customFormat="1" ht="24.95" customHeight="1">
      <c r="A21" s="25" t="s">
        <v>131</v>
      </c>
      <c r="B21" s="21" t="s">
        <v>132</v>
      </c>
      <c r="C21" s="22" t="s">
        <v>121</v>
      </c>
      <c r="D21" s="5"/>
      <c r="E21" s="6">
        <v>3000</v>
      </c>
      <c r="F21" s="7"/>
      <c r="G21" s="6"/>
      <c r="H21" s="5"/>
      <c r="I21" s="6"/>
      <c r="J21" s="56">
        <f t="shared" si="0"/>
        <v>3000</v>
      </c>
      <c r="K21" s="8"/>
    </row>
    <row r="22" spans="1:11" s="9" customFormat="1" ht="24.95" customHeight="1">
      <c r="A22" s="25" t="s">
        <v>131</v>
      </c>
      <c r="B22" s="21" t="s">
        <v>133</v>
      </c>
      <c r="C22" s="22" t="s">
        <v>121</v>
      </c>
      <c r="D22" s="5"/>
      <c r="E22" s="6">
        <v>2000</v>
      </c>
      <c r="F22" s="7"/>
      <c r="G22" s="6"/>
      <c r="H22" s="5"/>
      <c r="I22" s="6"/>
      <c r="J22" s="56">
        <f t="shared" si="0"/>
        <v>2000</v>
      </c>
      <c r="K22" s="8"/>
    </row>
    <row r="23" spans="1:11" s="9" customFormat="1" ht="24.95" customHeight="1">
      <c r="A23" s="25" t="s">
        <v>134</v>
      </c>
      <c r="B23" s="21"/>
      <c r="C23" s="22" t="s">
        <v>135</v>
      </c>
      <c r="D23" s="5"/>
      <c r="E23" s="6">
        <v>1600</v>
      </c>
      <c r="F23" s="7"/>
      <c r="G23" s="6"/>
      <c r="H23" s="5"/>
      <c r="I23" s="6"/>
      <c r="J23" s="56">
        <f t="shared" si="0"/>
        <v>1600</v>
      </c>
      <c r="K23" s="8"/>
    </row>
    <row r="24" spans="1:11" s="9" customFormat="1" ht="24.95" customHeight="1">
      <c r="A24" s="25" t="s">
        <v>136</v>
      </c>
      <c r="B24" s="21"/>
      <c r="C24" s="22" t="s">
        <v>137</v>
      </c>
      <c r="D24" s="5"/>
      <c r="E24" s="6">
        <v>910</v>
      </c>
      <c r="F24" s="7"/>
      <c r="G24" s="6"/>
      <c r="H24" s="5"/>
      <c r="I24" s="6"/>
      <c r="J24" s="56">
        <f t="shared" si="0"/>
        <v>910</v>
      </c>
      <c r="K24" s="8"/>
    </row>
    <row r="25" spans="1:11" s="9" customFormat="1" ht="24.95" customHeight="1">
      <c r="A25" s="25" t="s">
        <v>149</v>
      </c>
      <c r="B25" s="21"/>
      <c r="C25" s="22" t="s">
        <v>137</v>
      </c>
      <c r="D25" s="5"/>
      <c r="E25" s="6">
        <v>280</v>
      </c>
      <c r="F25" s="7"/>
      <c r="G25" s="6"/>
      <c r="H25" s="5"/>
      <c r="I25" s="6"/>
      <c r="J25" s="56">
        <f t="shared" si="0"/>
        <v>280</v>
      </c>
      <c r="K25" s="8"/>
    </row>
    <row r="26" spans="1:11" s="9" customFormat="1" ht="24.95" customHeight="1">
      <c r="A26" s="25" t="s">
        <v>138</v>
      </c>
      <c r="B26" s="21"/>
      <c r="C26" s="22" t="s">
        <v>139</v>
      </c>
      <c r="D26" s="5"/>
      <c r="E26" s="6">
        <v>8800</v>
      </c>
      <c r="F26" s="7"/>
      <c r="G26" s="6"/>
      <c r="H26" s="5"/>
      <c r="I26" s="6"/>
      <c r="J26" s="56">
        <f t="shared" si="0"/>
        <v>8800</v>
      </c>
      <c r="K26" s="8"/>
    </row>
    <row r="27" spans="1:11" s="9" customFormat="1" ht="24.95" customHeight="1">
      <c r="A27" s="25" t="s">
        <v>140</v>
      </c>
      <c r="B27" s="21"/>
      <c r="C27" s="22" t="s">
        <v>121</v>
      </c>
      <c r="D27" s="5"/>
      <c r="E27" s="6">
        <v>1500</v>
      </c>
      <c r="F27" s="7"/>
      <c r="G27" s="6"/>
      <c r="H27" s="5"/>
      <c r="I27" s="6"/>
      <c r="J27" s="56">
        <f t="shared" si="0"/>
        <v>1500</v>
      </c>
      <c r="K27" s="8"/>
    </row>
    <row r="28" spans="1:11" s="9" customFormat="1" ht="24.95" customHeight="1">
      <c r="A28" s="25" t="s">
        <v>29</v>
      </c>
      <c r="B28" s="21" t="s">
        <v>81</v>
      </c>
      <c r="C28" s="22" t="s">
        <v>82</v>
      </c>
      <c r="D28" s="5"/>
      <c r="E28" s="6"/>
      <c r="F28" s="5"/>
      <c r="G28" s="23">
        <v>101978</v>
      </c>
      <c r="H28" s="7"/>
      <c r="I28" s="23"/>
      <c r="J28" s="24">
        <f>G28</f>
        <v>101978</v>
      </c>
      <c r="K28" s="8"/>
    </row>
    <row r="29" spans="1:11" s="9" customFormat="1" ht="24.95" customHeight="1">
      <c r="A29" s="25" t="s">
        <v>29</v>
      </c>
      <c r="B29" s="21" t="s">
        <v>114</v>
      </c>
      <c r="C29" s="22" t="s">
        <v>117</v>
      </c>
      <c r="D29" s="5"/>
      <c r="E29" s="6"/>
      <c r="F29" s="5"/>
      <c r="G29" s="23">
        <v>122128</v>
      </c>
      <c r="H29" s="7"/>
      <c r="I29" s="23"/>
      <c r="J29" s="24">
        <f>G29</f>
        <v>122128</v>
      </c>
      <c r="K29" s="8"/>
    </row>
    <row r="30" spans="1:11" s="9" customFormat="1" ht="24.95" customHeight="1">
      <c r="A30" s="25" t="s">
        <v>29</v>
      </c>
      <c r="B30" s="21" t="s">
        <v>115</v>
      </c>
      <c r="C30" s="22" t="s">
        <v>116</v>
      </c>
      <c r="D30" s="5"/>
      <c r="E30" s="6"/>
      <c r="F30" s="5"/>
      <c r="G30" s="23">
        <v>87805</v>
      </c>
      <c r="H30" s="7"/>
      <c r="I30" s="23"/>
      <c r="J30" s="24">
        <f>G30</f>
        <v>87805</v>
      </c>
      <c r="K30" s="8"/>
    </row>
    <row r="31" spans="1:11" s="9" customFormat="1" ht="24.95" customHeight="1">
      <c r="A31" s="25" t="s">
        <v>90</v>
      </c>
      <c r="B31" s="21" t="s">
        <v>91</v>
      </c>
      <c r="C31" s="22" t="s">
        <v>92</v>
      </c>
      <c r="D31" s="5"/>
      <c r="E31" s="6"/>
      <c r="F31" s="5"/>
      <c r="G31" s="23"/>
      <c r="H31" s="7"/>
      <c r="I31" s="23">
        <v>100000</v>
      </c>
      <c r="J31" s="24">
        <f>I31</f>
        <v>100000</v>
      </c>
      <c r="K31" s="8"/>
    </row>
  </sheetData>
  <mergeCells count="9">
    <mergeCell ref="A1:K1"/>
    <mergeCell ref="A3:A4"/>
    <mergeCell ref="B3:B4"/>
    <mergeCell ref="C3:C4"/>
    <mergeCell ref="D3:E3"/>
    <mergeCell ref="F3:G3"/>
    <mergeCell ref="H3:I3"/>
    <mergeCell ref="J3:J4"/>
    <mergeCell ref="K3:K4"/>
  </mergeCells>
  <phoneticPr fontId="2" type="noConversion"/>
  <pageMargins left="0.55118110236220474" right="0.35433070866141736" top="0.98425196850393704" bottom="0.98425196850393704" header="0" footer="0"/>
  <pageSetup paperSize="9" scale="90" orientation="portrait" r:id="rId1"/>
  <headerFooter alignWithMargins="0">
    <oddFooter>&amp;L&amp;"굴림체,보통"&amp;8원가표&amp;C&amp;"굴림체,보통"&amp;8&amp;N 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원가계산서</vt:lpstr>
      <vt:lpstr>집계표</vt:lpstr>
      <vt:lpstr>내역서</vt:lpstr>
      <vt:lpstr>일위대가표</vt:lpstr>
      <vt:lpstr>원가표</vt:lpstr>
    </vt:vector>
  </TitlesOfParts>
  <Company>토파스엔지니어링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토파스</dc:creator>
  <cp:lastModifiedBy>suer</cp:lastModifiedBy>
  <cp:lastPrinted>2015-11-16T00:16:59Z</cp:lastPrinted>
  <dcterms:created xsi:type="dcterms:W3CDTF">2001-11-12T07:29:54Z</dcterms:created>
  <dcterms:modified xsi:type="dcterms:W3CDTF">2015-11-16T02:22:30Z</dcterms:modified>
</cp:coreProperties>
</file>