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9440" windowHeight="14595"/>
  </bookViews>
  <sheets>
    <sheet name="원가계산서" sheetId="3" r:id="rId1"/>
    <sheet name="내역서" sheetId="7" r:id="rId2"/>
    <sheet name="일위대가" sheetId="5" r:id="rId3"/>
    <sheet name="단가대비표" sheetId="4" r:id="rId4"/>
    <sheet name=" 공사설정 " sheetId="2" r:id="rId5"/>
    <sheet name="자재산출" sheetId="9" r:id="rId6"/>
  </sheets>
  <definedNames>
    <definedName name="_xlnm.Print_Area" localSheetId="1">내역서!$A$2:$M$13</definedName>
    <definedName name="_xlnm.Print_Area" localSheetId="3">단가대비표!$A$1:$X$75</definedName>
    <definedName name="_xlnm.Print_Area" localSheetId="2">일위대가!$A$2:$M$37</definedName>
    <definedName name="_xlnm.Print_Area" localSheetId="5">자재산출!$A$1:$G$20</definedName>
    <definedName name="_xlnm.Print_Titles" localSheetId="1">내역서!$2:$4</definedName>
    <definedName name="_xlnm.Print_Titles" localSheetId="3">단가대비표!$1:$4</definedName>
    <definedName name="_xlnm.Print_Titles" localSheetId="0">원가계산서!$1:$3</definedName>
    <definedName name="_xlnm.Print_Titles" localSheetId="2">일위대가!$2:$4</definedName>
    <definedName name="_xlnm.Print_Titles" localSheetId="5">자재산출!$2:$3</definedName>
  </definedNames>
  <calcPr calcId="124519"/>
</workbook>
</file>

<file path=xl/calcChain.xml><?xml version="1.0" encoding="utf-8"?>
<calcChain xmlns="http://schemas.openxmlformats.org/spreadsheetml/2006/main">
  <c r="E9" i="9"/>
  <c r="E6"/>
  <c r="I36" i="5" l="1"/>
  <c r="G36"/>
  <c r="E36"/>
  <c r="I35"/>
  <c r="G35"/>
  <c r="E35"/>
  <c r="I34"/>
  <c r="G34"/>
  <c r="E34"/>
  <c r="I33"/>
  <c r="G33"/>
  <c r="E33"/>
  <c r="I32"/>
  <c r="G32"/>
  <c r="E32"/>
  <c r="I31"/>
  <c r="G31"/>
  <c r="E31"/>
  <c r="I30"/>
  <c r="G30"/>
  <c r="E30"/>
  <c r="I29"/>
  <c r="G29"/>
  <c r="E29"/>
  <c r="I28"/>
  <c r="G28"/>
  <c r="E28"/>
  <c r="I27"/>
  <c r="G27"/>
  <c r="E27"/>
  <c r="I26"/>
  <c r="G26"/>
  <c r="E26"/>
  <c r="I25"/>
  <c r="G25"/>
  <c r="H25" s="1"/>
  <c r="E25"/>
  <c r="F25" s="1"/>
  <c r="I24"/>
  <c r="G24"/>
  <c r="E24"/>
  <c r="I23"/>
  <c r="G23"/>
  <c r="E23"/>
  <c r="I22"/>
  <c r="G22"/>
  <c r="E22"/>
  <c r="I21"/>
  <c r="G21"/>
  <c r="E21"/>
  <c r="I18"/>
  <c r="G18"/>
  <c r="E18"/>
  <c r="I15"/>
  <c r="G15"/>
  <c r="E15"/>
  <c r="I14"/>
  <c r="G14"/>
  <c r="E14"/>
  <c r="I13"/>
  <c r="G13"/>
  <c r="E13"/>
  <c r="I12"/>
  <c r="G12"/>
  <c r="E12"/>
  <c r="I11"/>
  <c r="G11"/>
  <c r="E11"/>
  <c r="I10"/>
  <c r="G10"/>
  <c r="E10"/>
  <c r="I9"/>
  <c r="G9"/>
  <c r="E9"/>
  <c r="I8"/>
  <c r="G8"/>
  <c r="E8"/>
  <c r="I7"/>
  <c r="G7"/>
  <c r="E7"/>
  <c r="I6"/>
  <c r="G6"/>
  <c r="E6"/>
  <c r="V64" i="4"/>
  <c r="V63"/>
  <c r="V62"/>
  <c r="O61"/>
  <c r="O60"/>
  <c r="O59"/>
  <c r="O58"/>
  <c r="O57"/>
  <c r="O56"/>
  <c r="O55"/>
  <c r="O54"/>
  <c r="O53"/>
  <c r="O52"/>
  <c r="O51"/>
  <c r="V50"/>
  <c r="O49"/>
  <c r="O46"/>
  <c r="V45"/>
  <c r="V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V5"/>
  <c r="F36" i="5"/>
  <c r="H36"/>
  <c r="J36"/>
  <c r="K36"/>
  <c r="F35"/>
  <c r="H35"/>
  <c r="J35"/>
  <c r="K35"/>
  <c r="F34"/>
  <c r="H34"/>
  <c r="J34"/>
  <c r="K34"/>
  <c r="F33"/>
  <c r="H33"/>
  <c r="J33"/>
  <c r="K33"/>
  <c r="F32"/>
  <c r="H32"/>
  <c r="J32"/>
  <c r="K32"/>
  <c r="F31"/>
  <c r="H31"/>
  <c r="J31"/>
  <c r="K31"/>
  <c r="F30"/>
  <c r="H30"/>
  <c r="J30"/>
  <c r="K30"/>
  <c r="F29"/>
  <c r="H29"/>
  <c r="J29"/>
  <c r="K29"/>
  <c r="F28"/>
  <c r="H28"/>
  <c r="J28"/>
  <c r="K28"/>
  <c r="F27"/>
  <c r="H27"/>
  <c r="J27"/>
  <c r="K27"/>
  <c r="F26"/>
  <c r="H26"/>
  <c r="J26"/>
  <c r="K26"/>
  <c r="J25"/>
  <c r="F24"/>
  <c r="H24"/>
  <c r="J24"/>
  <c r="K24"/>
  <c r="F23"/>
  <c r="H23"/>
  <c r="J23"/>
  <c r="K23"/>
  <c r="F22"/>
  <c r="H22"/>
  <c r="L22" s="1"/>
  <c r="J22"/>
  <c r="K22"/>
  <c r="F21"/>
  <c r="H21"/>
  <c r="J21"/>
  <c r="K21"/>
  <c r="F18"/>
  <c r="F19" s="1"/>
  <c r="E7" i="7" s="1"/>
  <c r="H18" i="5"/>
  <c r="J18"/>
  <c r="J19" s="1"/>
  <c r="I7" i="7" s="1"/>
  <c r="K18" i="5"/>
  <c r="F15"/>
  <c r="H15"/>
  <c r="J15"/>
  <c r="K15"/>
  <c r="F14"/>
  <c r="H14"/>
  <c r="J14"/>
  <c r="K14"/>
  <c r="F13"/>
  <c r="H13"/>
  <c r="J13"/>
  <c r="K13"/>
  <c r="F12"/>
  <c r="H12"/>
  <c r="J12"/>
  <c r="K12"/>
  <c r="F11"/>
  <c r="H11"/>
  <c r="J11"/>
  <c r="K11"/>
  <c r="F10"/>
  <c r="H10"/>
  <c r="J10"/>
  <c r="K10"/>
  <c r="F9"/>
  <c r="H9"/>
  <c r="J9"/>
  <c r="K9"/>
  <c r="F8"/>
  <c r="H8"/>
  <c r="J8"/>
  <c r="K8"/>
  <c r="F7"/>
  <c r="H7"/>
  <c r="J7"/>
  <c r="K7"/>
  <c r="F6"/>
  <c r="H6"/>
  <c r="H16" s="1"/>
  <c r="J6"/>
  <c r="K6"/>
  <c r="L28" l="1"/>
  <c r="L10"/>
  <c r="L12"/>
  <c r="L14"/>
  <c r="L15"/>
  <c r="L18"/>
  <c r="F16"/>
  <c r="E6" i="7" s="1"/>
  <c r="F6" s="1"/>
  <c r="L34" i="5"/>
  <c r="L36"/>
  <c r="J16"/>
  <c r="L8"/>
  <c r="J37"/>
  <c r="L24"/>
  <c r="L27"/>
  <c r="L30"/>
  <c r="L32"/>
  <c r="G6" i="7"/>
  <c r="H6" s="1"/>
  <c r="H19" i="5"/>
  <c r="L19" s="1"/>
  <c r="L33"/>
  <c r="F7" i="7"/>
  <c r="L6" i="5"/>
  <c r="L26"/>
  <c r="L35"/>
  <c r="L31"/>
  <c r="L29"/>
  <c r="H37"/>
  <c r="K25"/>
  <c r="F37"/>
  <c r="E11" i="7" s="1"/>
  <c r="L25" i="5"/>
  <c r="L23"/>
  <c r="L21"/>
  <c r="L13"/>
  <c r="L11"/>
  <c r="L9"/>
  <c r="L7"/>
  <c r="L16"/>
  <c r="I11" i="7" l="1"/>
  <c r="J11" s="1"/>
  <c r="J13" s="1"/>
  <c r="G11"/>
  <c r="H11" s="1"/>
  <c r="H13" s="1"/>
  <c r="G7"/>
  <c r="H7" s="1"/>
  <c r="H9" s="1"/>
  <c r="I6"/>
  <c r="F9"/>
  <c r="F11"/>
  <c r="L37" i="5"/>
  <c r="H15" i="7" l="1"/>
  <c r="E8" i="3" s="1"/>
  <c r="K11" i="7"/>
  <c r="J7"/>
  <c r="L7" s="1"/>
  <c r="K7"/>
  <c r="L11"/>
  <c r="J6"/>
  <c r="K6"/>
  <c r="L13" l="1"/>
  <c r="J9"/>
  <c r="J15" s="1"/>
  <c r="E11" i="3" s="1"/>
  <c r="L6" i="7"/>
  <c r="L9" s="1"/>
  <c r="F13"/>
  <c r="F15" s="1"/>
  <c r="E4" i="3" s="1"/>
  <c r="L15" i="7" l="1"/>
  <c r="E9" i="3"/>
  <c r="E10" s="1"/>
  <c r="E13" l="1"/>
  <c r="E12"/>
  <c r="E7" l="1"/>
  <c r="E18" l="1"/>
  <c r="E19"/>
  <c r="E22" l="1"/>
  <c r="E23" s="1"/>
  <c r="E24" l="1"/>
  <c r="E25" s="1"/>
  <c r="E27" l="1"/>
  <c r="E28" s="1"/>
  <c r="E29" s="1"/>
  <c r="E30" s="1"/>
  <c r="E31" s="1"/>
</calcChain>
</file>

<file path=xl/sharedStrings.xml><?xml version="1.0" encoding="utf-8"?>
<sst xmlns="http://schemas.openxmlformats.org/spreadsheetml/2006/main" count="1812" uniqueCount="544">
  <si>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</si>
  <si>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</si>
  <si>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</si>
  <si>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</si>
  <si>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</si>
  <si>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</si>
  <si>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</si>
  <si>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</si>
  <si>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</si>
  <si>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</si>
  <si>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</si>
  <si>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</si>
  <si>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</si>
  <si>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</si>
  <si>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</si>
  <si>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</si>
  <si>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</si>
  <si>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</si>
  <si>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</si>
  <si>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</si>
  <si>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</si>
  <si>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</si>
  <si>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</si>
  <si>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</si>
  <si>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</si>
  <si>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</si>
  <si>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</si>
  <si>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</si>
  <si>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</si>
  <si>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</si>
  <si>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</si>
  <si>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</si>
  <si>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</si>
  <si>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</si>
  <si>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</si>
  <si>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</si>
  <si>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</si>
  <si>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</si>
  <si>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</si>
  <si>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</si>
  <si>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</si>
  <si>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</si>
  <si>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</si>
  <si>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</si>
  <si>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</si>
  <si>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</si>
  <si>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</si>
  <si>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</t>
  </si>
  <si>
    <t>010101</t>
  </si>
  <si>
    <t>이동식강관말비계</t>
  </si>
  <si>
    <t>1단(2m), 3개월</t>
  </si>
  <si>
    <t>대</t>
  </si>
  <si>
    <t>5C1B435A259836BA273993BF462802</t>
  </si>
  <si>
    <t>T</t>
  </si>
  <si>
    <t>F</t>
  </si>
  <si>
    <t>0101015C1B435A259836BA273993BF462802</t>
  </si>
  <si>
    <t>건축물현장정리</t>
  </si>
  <si>
    <t>수선공사</t>
  </si>
  <si>
    <t>M2</t>
  </si>
  <si>
    <t>5C1B435F2D9CF8F6A1E90270F76106</t>
  </si>
  <si>
    <t>0101015C1B435F2D9CF8F6A1E90270F76106</t>
  </si>
  <si>
    <t>TOTAL</t>
  </si>
  <si>
    <t>경량철골천정틀</t>
  </si>
  <si>
    <t>M</t>
  </si>
  <si>
    <t>식</t>
  </si>
  <si>
    <t>010106</t>
  </si>
  <si>
    <t>석면건축자재(천정재)철거</t>
  </si>
  <si>
    <t>60M2 이상</t>
  </si>
  <si>
    <t>5B5123C12C990F83FC99E98C89C0</t>
  </si>
  <si>
    <t>0101065B5123C12C990F83FC99E98C89C0</t>
  </si>
  <si>
    <t>5C1A43EE299BA86423A9F118F3D70B</t>
  </si>
  <si>
    <t>0101065C1A43EE299BA86423A9F118F3D70B</t>
  </si>
  <si>
    <t>철강설</t>
  </si>
  <si>
    <t>철강설, 고철, 작업설부산물</t>
  </si>
  <si>
    <t>kg</t>
  </si>
  <si>
    <t>수집상차도</t>
  </si>
  <si>
    <t>5B1B83BF209230594189E99ACD9A059FA13032</t>
  </si>
  <si>
    <t>건설폐기물처리비-중간처리</t>
  </si>
  <si>
    <t>혼합건설폐기물(소각 5%이하)</t>
  </si>
  <si>
    <t>TON</t>
  </si>
  <si>
    <t>5C1B435F2D9CFB4AE779603822A308</t>
  </si>
  <si>
    <t>건설폐기물상차비</t>
  </si>
  <si>
    <t>15톤덤프트럭,중간처리</t>
  </si>
  <si>
    <t>5B5123CA2296128529A9761A8B40</t>
  </si>
  <si>
    <t>건설폐기물운반비</t>
  </si>
  <si>
    <t>15톤덤프트럭 - 25km,중간처리</t>
  </si>
  <si>
    <t>톤</t>
  </si>
  <si>
    <t>5B5123CA2296128529A9808182F0</t>
  </si>
  <si>
    <t>코  드</t>
  </si>
  <si>
    <t>노 무 비</t>
  </si>
  <si>
    <t>경    비</t>
  </si>
  <si>
    <t>번  호</t>
  </si>
  <si>
    <t>비      고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</si>
  <si>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</si>
  <si>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</si>
  <si>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</si>
  <si>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</si>
  <si>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</si>
  <si>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</si>
  <si>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</si>
  <si>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</si>
  <si>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</si>
  <si>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비계안정장치</t>
  </si>
  <si>
    <t>비계안정장치, 비계기본틀, 기둥, 1.2*1.7m</t>
  </si>
  <si>
    <t>개</t>
  </si>
  <si>
    <t>5B366318259632C5DF097EE1017C019CA213DE</t>
  </si>
  <si>
    <t>5C1B435A259836BA273993BF4628025B366318259632C5DF097EE1017C019CA213DE</t>
  </si>
  <si>
    <t>비계안정장치, 가새, 1.2*1.9m</t>
  </si>
  <si>
    <t>5B366318259632C5DF097EE1017C019CA213D0</t>
  </si>
  <si>
    <t>5C1B435A259836BA273993BF4628025B366318259632C5DF097EE1017C019CA213D0</t>
  </si>
  <si>
    <t>비계안정장치, 수평띠장, 1829mm</t>
  </si>
  <si>
    <t>5B366318259632C5DF097EE1017C019CA21C34</t>
  </si>
  <si>
    <t>5C1B435A259836BA273993BF4628025B366318259632C5DF097EE1017C019CA21C34</t>
  </si>
  <si>
    <t>비계안정장치, 손잡이기둥</t>
  </si>
  <si>
    <t>5B366318259632C5DF097EE1017C019CA21C33</t>
  </si>
  <si>
    <t>5C1B435A259836BA273993BF4628025B366318259632C5DF097EE1017C019CA21C33</t>
  </si>
  <si>
    <t>비계안정장치, 손잡이, 1229mm</t>
  </si>
  <si>
    <t>5B366318259632C5DF097EE1017C019CA21C35</t>
  </si>
  <si>
    <t>5C1B435A259836BA273993BF4628025B366318259632C5DF097EE1017C019CA21C35</t>
  </si>
  <si>
    <t>비계안정장치, 손잡이, 1829mm</t>
  </si>
  <si>
    <t>5B366318259632C5DF097EE1017C019CA21C32</t>
  </si>
  <si>
    <t>5C1B435A259836BA273993BF4628025B366318259632C5DF097EE1017C019CA21C32</t>
  </si>
  <si>
    <t>비계안정장치, 바퀴</t>
  </si>
  <si>
    <t>5B366318259632C5DF097EE1017C019CA21C30</t>
  </si>
  <si>
    <t>5C1B435A259836BA273993BF4628025B366318259632C5DF097EE1017C019CA21C30</t>
  </si>
  <si>
    <t>비계안정장치, 쟈키</t>
  </si>
  <si>
    <t>5B366318259632C5DF097EE1017C019CA21C31</t>
  </si>
  <si>
    <t>5C1B435A259836BA273993BF4628025B366318259632C5DF097EE1017C019CA21C31</t>
  </si>
  <si>
    <t>판재</t>
  </si>
  <si>
    <t>판재, 외송, 일반</t>
  </si>
  <si>
    <t>M3</t>
  </si>
  <si>
    <t>5B366318259F13EE4D199D8377120D557452F0</t>
  </si>
  <si>
    <t>5C1B435A259836BA273993BF4628025B366318259F13EE4D199D8377120D557452F0</t>
  </si>
  <si>
    <t>보통인부</t>
  </si>
  <si>
    <t>일반공사 직종</t>
  </si>
  <si>
    <t>인</t>
  </si>
  <si>
    <t>5CCEF394289403200B19B9E9A5120CA7C3CC59</t>
  </si>
  <si>
    <t>5C1B435A259836BA273993BF4628025CCEF394289403200B19B9E9A5120CA7C3CC59</t>
  </si>
  <si>
    <t xml:space="preserve"> [ 합          계 ]</t>
  </si>
  <si>
    <t>5C1B435F2D9CF8F6A1E90270F761065CCEF394289403200B19B9E9A5120CA7C3CC59</t>
  </si>
  <si>
    <t>인서트</t>
  </si>
  <si>
    <t>인서트, 주물, Φ6mm</t>
  </si>
  <si>
    <t>5B3673212799588EAF99DBE715260F2DF2B17B</t>
  </si>
  <si>
    <t>경량철골천장틀</t>
  </si>
  <si>
    <t>경량철골천장틀, 달대볼트, 상6*1000mm</t>
  </si>
  <si>
    <t>5B366318259986C7AC492AE2FDBC0FECFC1CD0</t>
  </si>
  <si>
    <t>경량철골천장틀, 캐링찬넬, 38*12*1.2mm</t>
  </si>
  <si>
    <t>5B366318259986C7AC492AE2FDBC0FECFC1FAB</t>
  </si>
  <si>
    <t>경량철골천장틀, 마이너찬넬, 19*10*1.2mm</t>
  </si>
  <si>
    <t>5B366318259986C7AC492AE2FDBC0FECFC1FAA</t>
  </si>
  <si>
    <t>경량철골천장틀, 행가및핀, 110*23*18*2.3mm</t>
  </si>
  <si>
    <t>조</t>
  </si>
  <si>
    <t>5B366318259986C7AC492AE2FDBC0FECFC1FA9</t>
  </si>
  <si>
    <t>경량철골천장틀, 찬넬크립, 37*30*10*1.2mm</t>
  </si>
  <si>
    <t>5B366318259986C7AC492AE2FDBC0FECFC1FA8</t>
  </si>
  <si>
    <t>경량철골천장틀, 캐링조인트, 90*40*13*0.5mm</t>
  </si>
  <si>
    <t>5B366318259986C7AC492AE2FDBC0FECFC1FAF</t>
  </si>
  <si>
    <t>경량철골천장틀, M-BAR더블, 50*19*0.5mm</t>
  </si>
  <si>
    <t>5B366318259986C7AC492AE2FDBC0FECFC1B34</t>
  </si>
  <si>
    <t>경량철골천장틀, BAR크립, 더블</t>
  </si>
  <si>
    <t>5B366318259986C7AC492AE2FDBC0FECFC1FAE</t>
  </si>
  <si>
    <t>경량철골천장틀, BAR조인트, 더블</t>
  </si>
  <si>
    <t>5B366318259986C7AC492AE2FDBC0FECFC1FAC</t>
  </si>
  <si>
    <t>( 경량철골천장틀, 피스, 3*16mm )</t>
  </si>
  <si>
    <t>필요시 계상</t>
  </si>
  <si>
    <t>5B366318259986C7AC492AE2FDBC0FECFC1E83</t>
  </si>
  <si>
    <t>특별인부</t>
  </si>
  <si>
    <t>5CCEF394289403200B19B9E9A5120CA7C3CC58</t>
  </si>
  <si>
    <t>일반구조용압연강판</t>
  </si>
  <si>
    <t>일반구조용압연강판, 1.2mm</t>
  </si>
  <si>
    <t>5B366318259F12C3C869EB25D8D80AB1912F67</t>
  </si>
  <si>
    <t>ㄱ형강</t>
  </si>
  <si>
    <t>ㄱ형강, 등변, 25*25*3mm</t>
  </si>
  <si>
    <t>5B366318259F113E64192AD119580CAF96BBAC</t>
  </si>
  <si>
    <t>몰딩(AL),W형 15*15*15*15*1.0</t>
  </si>
  <si>
    <t>5B5123C02293E7722789C16AD960</t>
  </si>
  <si>
    <t>석고보드</t>
  </si>
  <si>
    <t>석고보드, 평보드, 9.5*900*1800mm(㎡)</t>
  </si>
  <si>
    <t>5B366318259986C4D8E9E37C69C306491AD7F0</t>
  </si>
  <si>
    <t>일반못</t>
  </si>
  <si>
    <t>일반못, 50mm</t>
  </si>
  <si>
    <t>5B3673212799588659295DB93E69067E309852</t>
  </si>
  <si>
    <t>내장공</t>
  </si>
  <si>
    <t>5CCEF394289403200B19B9E9A5120CA7C3CF2F</t>
  </si>
  <si>
    <t>노무비</t>
  </si>
  <si>
    <t>5B5123C12C9A2E5787294FF81450</t>
  </si>
  <si>
    <t>5B5123C12C990F83FC99E98C89C05B5123C12C9A2E5787294FF81450</t>
  </si>
  <si>
    <t>5B5123C12C9A2E5787294FEFE570</t>
  </si>
  <si>
    <t>5B5123C12C990F83FC99E98C89C05B5123C12C9A2E5787294FEFE570</t>
  </si>
  <si>
    <t>약품살포</t>
  </si>
  <si>
    <t>L</t>
  </si>
  <si>
    <t>5B989372279036378749A7B81650</t>
  </si>
  <si>
    <t>5B5123C12C990F83FC99E98C89C05B989372279036378749A7B81650</t>
  </si>
  <si>
    <t>기계경비</t>
  </si>
  <si>
    <t>동력분무기 5HP</t>
  </si>
  <si>
    <t>HR</t>
  </si>
  <si>
    <t>5B989372279036378749A7B805E0</t>
  </si>
  <si>
    <t>5B5123C12C990F83FC99E98C89C05B989372279036378749A7B805E0</t>
  </si>
  <si>
    <t>마스크손료(반면형)</t>
  </si>
  <si>
    <t>3M-7502</t>
  </si>
  <si>
    <t>EA</t>
  </si>
  <si>
    <t>5B989372279036378749A7B805F0</t>
  </si>
  <si>
    <t>5B5123C12C990F83FC99E98C89C05B989372279036378749A7B805F0</t>
  </si>
  <si>
    <t>안전장화 손료</t>
  </si>
  <si>
    <t>요딩DF-11</t>
  </si>
  <si>
    <t>컬레</t>
  </si>
  <si>
    <t>5B989372279036378749A7B805C0</t>
  </si>
  <si>
    <t>5B5123C12C990F83FC99E98C89C05B989372279036378749A7B805C0</t>
  </si>
  <si>
    <t>고글(보안경)손료</t>
  </si>
  <si>
    <t>3M-5058</t>
  </si>
  <si>
    <t>5B989372279036378749A7B805D0</t>
  </si>
  <si>
    <t>5B5123C12C990F83FC99E98C89C05B989372279036378749A7B805D0</t>
  </si>
  <si>
    <t>마스크 필터 1급</t>
  </si>
  <si>
    <t>1일3회사용</t>
  </si>
  <si>
    <t>5B989372279036378749A7B805A0</t>
  </si>
  <si>
    <t>5B5123C12C990F83FC99E98C89C05B989372279036378749A7B805A0</t>
  </si>
  <si>
    <t>방진 작업복</t>
  </si>
  <si>
    <t>케미슈트</t>
  </si>
  <si>
    <t>벌</t>
  </si>
  <si>
    <t>5B989372279036378749A7B805B0</t>
  </si>
  <si>
    <t>5B5123C12C990F83FC99E98C89C05B989372279036378749A7B805B0</t>
  </si>
  <si>
    <t>방진 장갑</t>
  </si>
  <si>
    <t>솔벡스2</t>
  </si>
  <si>
    <t>5B989372279036378749A7B80580</t>
  </si>
  <si>
    <t>5B5123C12C990F83FC99E98C89C05B989372279036378749A7B80580</t>
  </si>
  <si>
    <t>페기용비닐팩</t>
  </si>
  <si>
    <t>800MM*1200MM</t>
  </si>
  <si>
    <t>5B989372279036378749A7B80590</t>
  </si>
  <si>
    <t>5B5123C12C990F83FC99E98C89C05B989372279036378749A7B80590</t>
  </si>
  <si>
    <t>스티커</t>
  </si>
  <si>
    <t>발암물질표시</t>
  </si>
  <si>
    <t>장</t>
  </si>
  <si>
    <t>5B989372279036378749A7B80560</t>
  </si>
  <si>
    <t>5B5123C12C990F83FC99E98C89C05B989372279036378749A7B80560</t>
  </si>
  <si>
    <t>포장용비닐</t>
  </si>
  <si>
    <t>0.15MM*2겹</t>
  </si>
  <si>
    <t>5B989372279036378749A7B80570</t>
  </si>
  <si>
    <t>5B5123C12C990F83FC99E98C89C05B989372279036378749A7B80570</t>
  </si>
  <si>
    <t>포장용테이프</t>
  </si>
  <si>
    <t>5B989372279036378749A7B83120</t>
  </si>
  <si>
    <t>5B5123C12C990F83FC99E98C89C05B989372279036378749A7B83120</t>
  </si>
  <si>
    <t>벽,바닥비닐</t>
  </si>
  <si>
    <t>0.15MM,바닥1겹,벽2겹</t>
  </si>
  <si>
    <t>5B989372279036378749A7B83130</t>
  </si>
  <si>
    <t>5B5123C12C990F83FC99E98C89C05B989372279036378749A7B83130</t>
  </si>
  <si>
    <t>강관조립말비계</t>
  </si>
  <si>
    <t>5B989372279036378749A7B83100</t>
  </si>
  <si>
    <t>5B5123C12C990F83FC99E98C89C05B989372279036378749A7B83100</t>
  </si>
  <si>
    <t>건축목공</t>
  </si>
  <si>
    <t>5CCEF394289403200B19B9E9A5120CA7C3CE0B</t>
  </si>
  <si>
    <t>일반못, 65mm</t>
  </si>
  <si>
    <t>5B3673212799588659295DB93E4E0FCA2D9EB1</t>
  </si>
  <si>
    <t>형틀목공</t>
  </si>
  <si>
    <t>5CCEF394289403200B19B9E9A5120CA7C3CC5C</t>
  </si>
  <si>
    <t>연강용피복아크용접봉</t>
  </si>
  <si>
    <t>연강용피복아크용접봉, CR-13, Φ3.2mm</t>
  </si>
  <si>
    <t>5B2433E920928FA2A889A728E9730CEBE8589E</t>
  </si>
  <si>
    <t>산소가스</t>
  </si>
  <si>
    <t>기체</t>
  </si>
  <si>
    <t>5B1BB37323961F92DD491F79905A02E6A1A971</t>
  </si>
  <si>
    <t>아세틸렌가스</t>
  </si>
  <si>
    <t>아세틸렌가스, kg</t>
  </si>
  <si>
    <t>5B1BC318289F76C2AF199E17055706CBCC69EB</t>
  </si>
  <si>
    <t>용접기(교류)</t>
  </si>
  <si>
    <t>500Amp</t>
  </si>
  <si>
    <t>공통자재</t>
  </si>
  <si>
    <t>일반경비, 전력</t>
  </si>
  <si>
    <t>kwh</t>
  </si>
  <si>
    <t>5C5A032E2990E2B7AA5970B77C440360EBD313</t>
  </si>
  <si>
    <t>철판공</t>
  </si>
  <si>
    <t>5CCEF394289403200B19B9E9A5120CA7C3CD62</t>
  </si>
  <si>
    <t>용접공</t>
  </si>
  <si>
    <t>5CCEF394289403200B19B9E9A5120CA7C3CD60</t>
  </si>
  <si>
    <t>방청페인트</t>
  </si>
  <si>
    <t>방청페인트, KSM6030-1종2류, 광명단페인트</t>
  </si>
  <si>
    <t>5B3673222094867940799991CEBB03B8658CFD</t>
  </si>
  <si>
    <t>시너</t>
  </si>
  <si>
    <t>시너, KSM6060, 2종</t>
  </si>
  <si>
    <t>5B36732220948674C719F3B4670903873AA97E</t>
  </si>
  <si>
    <t>도장공</t>
  </si>
  <si>
    <t>5CCEF394289403200B19B9E9A5120CA7C3CE01</t>
  </si>
  <si>
    <t>조합페인트</t>
  </si>
  <si>
    <t>조합페인트, KSM6020-1종1급, 백색</t>
  </si>
  <si>
    <t>5B367322209486794079D74ED01E0C9493DDAC</t>
  </si>
  <si>
    <t>시너, KSM6060, 1종</t>
  </si>
  <si>
    <t>5B36732220948674C719F3B4670903873AA97F</t>
  </si>
  <si>
    <t>A</t>
  </si>
  <si>
    <t>천원</t>
  </si>
  <si>
    <t>5B0923BB289CC4480CA9178BA8640229877EB5</t>
  </si>
  <si>
    <t>F-Tape</t>
  </si>
  <si>
    <t>W:35~100mm</t>
  </si>
  <si>
    <t>5B3673222095AF356939213CEAA5042853C0C2</t>
  </si>
  <si>
    <t>휠러</t>
  </si>
  <si>
    <t>5B3673222095AF356939213CEAA5042853C1EA</t>
  </si>
  <si>
    <t>퍼티</t>
  </si>
  <si>
    <t>퍼티, 친환경, 내부</t>
  </si>
  <si>
    <t>5B3673222095AF356939213CEAA504285112A6</t>
  </si>
  <si>
    <t>연마지</t>
  </si>
  <si>
    <t>연마지, #120~180, 230*280mm</t>
  </si>
  <si>
    <t>5B367321279687FE0B59F432C190070FEF40D7</t>
  </si>
  <si>
    <t>수성페인트</t>
  </si>
  <si>
    <t>수성페인트, 친환경(진품)</t>
  </si>
  <si>
    <t>5B36732220948679495941A8F6770357CE18E2</t>
  </si>
  <si>
    <t>단 가 대 비 표</t>
  </si>
  <si>
    <t>규격</t>
  </si>
  <si>
    <t>가격정보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</si>
  <si>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</si>
  <si>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</si>
  <si>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</si>
  <si>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</si>
  <si>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</si>
  <si>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</si>
  <si>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</si>
  <si>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</si>
  <si>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</si>
  <si>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</si>
  <si>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1408</t>
  </si>
  <si>
    <t>자재 2</t>
  </si>
  <si>
    <t>1387</t>
  </si>
  <si>
    <t>1238</t>
  </si>
  <si>
    <t>자재 3</t>
  </si>
  <si>
    <t>자재 4</t>
  </si>
  <si>
    <t>1180</t>
  </si>
  <si>
    <t>자재 5</t>
  </si>
  <si>
    <t>37</t>
  </si>
  <si>
    <t>22</t>
  </si>
  <si>
    <t>자재 6</t>
  </si>
  <si>
    <t>45</t>
  </si>
  <si>
    <t>자재 7</t>
  </si>
  <si>
    <t>114</t>
  </si>
  <si>
    <t>71</t>
  </si>
  <si>
    <t>자재 8</t>
  </si>
  <si>
    <t>609</t>
  </si>
  <si>
    <t>407</t>
  </si>
  <si>
    <t>자재 9</t>
  </si>
  <si>
    <t>672</t>
  </si>
  <si>
    <t>419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</si>
  <si>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</si>
  <si>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</si>
  <si>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</si>
  <si>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</si>
  <si>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</si>
  <si>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</si>
  <si>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</si>
  <si>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</si>
  <si>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</si>
  <si>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자재 19</t>
  </si>
  <si>
    <t>123</t>
  </si>
  <si>
    <t>77</t>
  </si>
  <si>
    <t>자재 20</t>
  </si>
  <si>
    <t>자재 21</t>
  </si>
  <si>
    <t>자재 22</t>
  </si>
  <si>
    <t>자재 23</t>
  </si>
  <si>
    <t>자재 24</t>
  </si>
  <si>
    <t>자재 25</t>
  </si>
  <si>
    <t>122</t>
  </si>
  <si>
    <t>자재 26</t>
  </si>
  <si>
    <t>자재 27</t>
  </si>
  <si>
    <t>75</t>
  </si>
  <si>
    <t>40</t>
  </si>
  <si>
    <t>자재 28</t>
  </si>
  <si>
    <t>자재 29</t>
  </si>
  <si>
    <t>자재 30</t>
  </si>
  <si>
    <t>1273</t>
  </si>
  <si>
    <t>1216</t>
  </si>
  <si>
    <t>자재 31</t>
  </si>
  <si>
    <t>561</t>
  </si>
  <si>
    <t>자재 32</t>
  </si>
  <si>
    <t>자재 33</t>
  </si>
  <si>
    <t>자재 34</t>
  </si>
  <si>
    <t>559</t>
  </si>
  <si>
    <t>자재 35</t>
  </si>
  <si>
    <t>556</t>
  </si>
  <si>
    <t>473</t>
  </si>
  <si>
    <t>자재 36</t>
  </si>
  <si>
    <t>자재 37</t>
  </si>
  <si>
    <t>자재 38</t>
  </si>
  <si>
    <t>자재 39</t>
  </si>
  <si>
    <t>자재 40</t>
  </si>
  <si>
    <t>자재 41</t>
  </si>
  <si>
    <t>431</t>
  </si>
  <si>
    <t>자재 42</t>
  </si>
  <si>
    <t>노임 1</t>
  </si>
  <si>
    <t>B</t>
  </si>
  <si>
    <t>노임 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</si>
  <si>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</si>
  <si>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</si>
  <si>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</si>
  <si>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</si>
  <si>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</si>
  <si>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</si>
  <si>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</si>
  <si>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</si>
  <si>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</si>
  <si>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</si>
  <si>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</si>
  <si>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</si>
  <si>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</si>
  <si>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</si>
  <si>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</si>
  <si>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</si>
  <si>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</si>
  <si>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</si>
  <si>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</si>
  <si>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</si>
  <si>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</si>
  <si>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</si>
  <si>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</si>
  <si>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</si>
  <si>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</si>
  <si>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</si>
  <si>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</si>
  <si>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</si>
  <si>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</si>
  <si>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</si>
  <si>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</si>
  <si>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</si>
  <si>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</si>
  <si>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</si>
  <si>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</si>
  <si>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</si>
  <si>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</si>
  <si>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</si>
  <si>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</si>
  <si>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</si>
  <si>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</si>
  <si>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</si>
  <si>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</si>
  <si>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</si>
  <si>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9.6%</t>
  </si>
  <si>
    <t>BS</t>
  </si>
  <si>
    <t>C2</t>
  </si>
  <si>
    <t>기   계    경   비</t>
  </si>
  <si>
    <t>C4</t>
  </si>
  <si>
    <t>산  재  보  험  료</t>
  </si>
  <si>
    <t>노무비 * 3.8%</t>
  </si>
  <si>
    <t>C5</t>
  </si>
  <si>
    <t>고  용  보  험  료</t>
  </si>
  <si>
    <t>노무비 * 0.87%</t>
  </si>
  <si>
    <t>C6</t>
  </si>
  <si>
    <t>국민  건강  보험료</t>
  </si>
  <si>
    <t>직접노무비 * 1.7%</t>
  </si>
  <si>
    <t>C7</t>
  </si>
  <si>
    <t>국민  연금  보험료</t>
  </si>
  <si>
    <t>직접노무비 * 2.49%</t>
  </si>
  <si>
    <t>CB</t>
  </si>
  <si>
    <t>노인장기요양보험료</t>
  </si>
  <si>
    <t>건강보험료 * 6.55%</t>
  </si>
  <si>
    <t>CA</t>
  </si>
  <si>
    <t>산업안전보건관리비</t>
  </si>
  <si>
    <t>(재료비+직노) * 2.93%</t>
  </si>
  <si>
    <t>CH</t>
  </si>
  <si>
    <t>환  경  보  전  비</t>
  </si>
  <si>
    <t>(재료비+직노+기계경비) * 0.3%</t>
  </si>
  <si>
    <t>CG</t>
  </si>
  <si>
    <t>기   타    경   비</t>
  </si>
  <si>
    <t>(재료비+노무비) * 3.03%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</si>
  <si>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</si>
  <si>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</si>
  <si>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</si>
  <si>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</si>
  <si>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</si>
  <si>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</si>
  <si>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</si>
  <si>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</si>
  <si>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</si>
  <si>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</si>
  <si>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</si>
  <si>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</si>
  <si>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</si>
  <si>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</si>
  <si>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10.51%</t>
  </si>
  <si>
    <t>D4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</si>
  <si>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</si>
  <si>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</si>
  <si>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</si>
  <si>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</si>
  <si>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</si>
  <si>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</si>
  <si>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</si>
  <si>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</si>
  <si>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</si>
  <si>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</si>
  <si>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S4</t>
  </si>
  <si>
    <t>결   정    금   액</t>
  </si>
  <si>
    <t>천단위이하절사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</si>
  <si>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</si>
  <si>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</si>
  <si>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</si>
  <si>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</si>
  <si>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</si>
  <si>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</si>
  <si>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</si>
  <si>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</si>
  <si>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</si>
  <si>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</si>
  <si>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</si>
  <si>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</si>
  <si>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</si>
  <si>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</si>
  <si>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</si>
  <si>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</si>
  <si>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</si>
  <si>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</si>
  <si>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</si>
  <si>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</si>
  <si>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</si>
  <si>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</si>
  <si>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</si>
  <si>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</si>
  <si>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</si>
  <si>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</si>
  <si>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</si>
  <si>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</si>
  <si>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</si>
  <si>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</si>
  <si>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</si>
  <si>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</si>
  <si>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</si>
  <si>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</si>
  <si>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</si>
  <si>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</si>
  <si>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지정폐기물처리비</t>
  </si>
  <si>
    <t>D5</t>
  </si>
  <si>
    <t>...</t>
  </si>
  <si>
    <t>010102  철  거  공  사</t>
    <phoneticPr fontId="1" type="noConversion"/>
  </si>
  <si>
    <t>1개월 이상 적용</t>
    <phoneticPr fontId="1" type="noConversion"/>
  </si>
  <si>
    <t>4천만원 이상 적용</t>
    <phoneticPr fontId="1" type="noConversion"/>
  </si>
  <si>
    <t>해당사항 없음</t>
    <phoneticPr fontId="1" type="noConversion"/>
  </si>
  <si>
    <t>[ 전주(집) 지정폐기물 철거공사 ]</t>
    <phoneticPr fontId="1" type="noConversion"/>
  </si>
  <si>
    <t>[ 전주우편집중국 지정폐기물 철거공사 ]</t>
    <phoneticPr fontId="1" type="noConversion"/>
  </si>
  <si>
    <t>공 종 별  내 역 서</t>
    <phoneticPr fontId="1" type="noConversion"/>
  </si>
  <si>
    <t>일 위 대 가 표</t>
    <phoneticPr fontId="1" type="noConversion"/>
  </si>
  <si>
    <t>(일위01호) 이동식강관말비계  1단(2m), 3개월  대  토목 2-6-3, 5</t>
    <phoneticPr fontId="1" type="noConversion"/>
  </si>
  <si>
    <t>(일위02호) 건축물현장정리  수선공사  M2</t>
    <phoneticPr fontId="1" type="noConversion"/>
  </si>
  <si>
    <t>자 재  산 출 내 역</t>
    <phoneticPr fontId="1" type="noConversion"/>
  </si>
  <si>
    <t>부위별</t>
    <phoneticPr fontId="1" type="noConversion"/>
  </si>
  <si>
    <t>산출내역</t>
    <phoneticPr fontId="1" type="noConversion"/>
  </si>
  <si>
    <t>(일위03호) 석면건축자재(천정재)철거  60M2 이상  M2</t>
    <phoneticPr fontId="1" type="noConversion"/>
  </si>
  <si>
    <t>공사명 : 전주우편집중국 지정폐기물 철거공사</t>
    <phoneticPr fontId="1" type="noConversion"/>
  </si>
  <si>
    <t>[ 소           계 ]</t>
    <phoneticPr fontId="1" type="noConversion"/>
  </si>
  <si>
    <t>[ 합           계 ]</t>
    <phoneticPr fontId="1" type="noConversion"/>
  </si>
  <si>
    <t>[ 전주우편집중국 지정폐기물 철거공사 ]</t>
    <phoneticPr fontId="1" type="noConversion"/>
  </si>
  <si>
    <t>244.87+81.88+(물류지원단:16*6)</t>
    <phoneticPr fontId="1" type="noConversion"/>
  </si>
</sst>
</file>

<file path=xl/styles.xml><?xml version="1.0" encoding="utf-8"?>
<styleSheet xmlns="http://schemas.openxmlformats.org/spreadsheetml/2006/main">
  <numFmts count="5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#"/>
    <numFmt numFmtId="177" formatCode="#,##0.0"/>
    <numFmt numFmtId="178" formatCode="#,##0.00;\-#,##0.00;#"/>
    <numFmt numFmtId="179" formatCode="#,##0.00_ "/>
    <numFmt numFmtId="180" formatCode="0.0%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  <numFmt numFmtId="183" formatCode="_(* #,##0_);_(* \(#,##0\);_(* &quot;-&quot;_);_(@_)"/>
    <numFmt numFmtId="184" formatCode="_(* #,##0.00_);_(* \(#,##0.00\);_(* &quot;-&quot;??_);_(@_)"/>
    <numFmt numFmtId="185" formatCode="&quot; &quot;@"/>
    <numFmt numFmtId="186" formatCode="_(* #,##0_);_(* &quot;₩&quot;&quot;₩&quot;&quot;₩&quot;&quot;₩&quot;&quot;₩&quot;&quot;₩&quot;\(#,##0&quot;₩&quot;&quot;₩&quot;&quot;₩&quot;&quot;₩&quot;&quot;₩&quot;&quot;₩&quot;\);_(* &quot;-&quot;_);_(@_)"/>
    <numFmt numFmtId="187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188" formatCode="_(* #,##0.00_);_(* &quot;₩&quot;&quot;₩&quot;&quot;₩&quot;&quot;₩&quot;&quot;₩&quot;&quot;₩&quot;\(#,##0.00&quot;₩&quot;&quot;₩&quot;&quot;₩&quot;&quot;₩&quot;&quot;₩&quot;&quot;₩&quot;\);_(* &quot;-&quot;??_);_(@_)"/>
    <numFmt numFmtId="189" formatCode="&quot;₩&quot;#,##0;&quot;₩&quot;&quot;₩&quot;&quot;₩&quot;&quot;₩&quot;&quot;₩&quot;\-&quot;₩&quot;#,##0"/>
    <numFmt numFmtId="190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191" formatCode="&quot;₩&quot;#,##0;[Red]&quot;₩&quot;&quot;₩&quot;&quot;₩&quot;&quot;₩&quot;&quot;₩&quot;\-&quot;₩&quot;#,##0"/>
    <numFmt numFmtId="192" formatCode="#,##0;\(#,##0\)"/>
    <numFmt numFmtId="193" formatCode="#,##0.00000;[Red]#,##0.00000"/>
    <numFmt numFmtId="194" formatCode="#,##0.000000;[Red]#,##0.000000"/>
    <numFmt numFmtId="195" formatCode="m\o\n\th\ d\,\ yyyy"/>
    <numFmt numFmtId="196" formatCode="0_ "/>
    <numFmt numFmtId="197" formatCode="#,##0\ &quot;F&quot;;[Red]\-#,##0\ &quot;F&quot;"/>
    <numFmt numFmtId="198" formatCode="#.00"/>
    <numFmt numFmtId="199" formatCode="#."/>
    <numFmt numFmtId="200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01" formatCode="#,##0.000_);&quot;₩&quot;&quot;₩&quot;&quot;₩&quot;&quot;₩&quot;&quot;₩&quot;&quot;₩&quot;\(#,##0.000&quot;₩&quot;&quot;₩&quot;&quot;₩&quot;&quot;₩&quot;&quot;₩&quot;&quot;₩&quot;\)"/>
    <numFmt numFmtId="202" formatCode="&quot;₩&quot;#,##0;&quot;₩&quot;&quot;₩&quot;&quot;₩&quot;&quot;₩&quot;&quot;₩&quot;&quot;₩&quot;&quot;₩&quot;&quot;₩&quot;&quot;₩&quot;&quot;₩&quot;&quot;₩&quot;&quot;₩&quot;&quot;₩&quot;\-&quot;₩&quot;#,##0"/>
    <numFmt numFmtId="203" formatCode="0.00000%"/>
    <numFmt numFmtId="204" formatCode="&quot;₩&quot;#,##0.00;&quot;₩&quot;&quot;₩&quot;&quot;₩&quot;&quot;₩&quot;&quot;₩&quot;\-&quot;₩&quot;#,##0.00"/>
    <numFmt numFmtId="205" formatCode="&quot;₩&quot;#,##0;[Red]&quot;₩&quot;&quot;₩&quot;&quot;₩&quot;&quot;₩&quot;&quot;₩&quot;&quot;₩&quot;&quot;₩&quot;\-#,##0"/>
    <numFmt numFmtId="206" formatCode="&quot;₩&quot;#,##0.00;[Red]&quot;₩&quot;&quot;₩&quot;&quot;₩&quot;&quot;₩&quot;&quot;₩&quot;\-&quot;₩&quot;#,##0.00"/>
    <numFmt numFmtId="207" formatCode="#,##0.0_%;[Red]&quot;₩&quot;&quot;₩&quot;&quot;₩&quot;&quot;₩&quot;&quot;₩&quot;&quot;₩&quot;\(#,##0.0%&quot;₩&quot;&quot;₩&quot;&quot;₩&quot;&quot;₩&quot;&quot;₩&quot;&quot;₩&quot;\)"/>
    <numFmt numFmtId="208" formatCode="#,##0.0%;[Red]&quot;₩&quot;&quot;₩&quot;&quot;₩&quot;&quot;₩&quot;&quot;₩&quot;&quot;₩&quot;\(#,##0.0%&quot;₩&quot;&quot;₩&quot;&quot;₩&quot;&quot;₩&quot;&quot;₩&quot;&quot;₩&quot;\)"/>
    <numFmt numFmtId="209" formatCode="&quot;(&quot;0&quot;)&quot;"/>
    <numFmt numFmtId="210" formatCode="&quot;₩&quot;#,##0;&quot;₩&quot;&quot;₩&quot;&quot;₩&quot;&quot;₩&quot;\-#,##0"/>
    <numFmt numFmtId="211" formatCode="&quot;111-&quot;@"/>
    <numFmt numFmtId="212" formatCode="#,##0_ "/>
    <numFmt numFmtId="213" formatCode="0.00_);[Red]\(0.00\)"/>
    <numFmt numFmtId="214" formatCode="#,##0;[Red]&quot;-&quot;#,##0"/>
    <numFmt numFmtId="215" formatCode="&quot;₩&quot;#,##0;[Red]&quot;₩&quot;&quot;₩&quot;&quot;₩&quot;&quot;₩&quot;\-#,##0"/>
    <numFmt numFmtId="216" formatCode="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\(&quot;₩&quot;&quot;₩&quot;&quot;₩&quot;&quot;₩&quot;&quot;₩&quot;&quot;₩&quot;&quot;₩&quot;&quot;₩&quot;&quot;₩&quot;\$#,##0&quot;₩&quot;&quot;₩&quot;&quot;₩&quot;&quot;₩&quot;&quot;₩&quot;&quot;₩&quot;&quot;₩&quot;&quot;₩&quot;&quot;₩&quot;\)"/>
    <numFmt numFmtId="217" formatCode="_-* #,##0.00_-;&quot;₩&quot;&quot;₩&quot;\-* #,##0.00_-;_-* &quot;-&quot;??_-;_-@_-"/>
    <numFmt numFmtId="218" formatCode="_-&quot;₩&quot;* #,##0.00_-;&quot;₩&quot;&quot;₩&quot;\-&quot;₩&quot;* #,##0.00_-;_-&quot;₩&quot;* &quot;-&quot;??_-;_-@_-"/>
    <numFmt numFmtId="219" formatCode="&quot;₩&quot;#,##0.00;&quot;₩&quot;&quot;₩&quot;&quot;₩&quot;&quot;₩&quot;\-#,##0.00"/>
    <numFmt numFmtId="220" formatCode="#,##0.000_ "/>
    <numFmt numFmtId="221" formatCode="_ * #,##0.00_ ;_ * &quot;₩&quot;&quot;₩&quot;\-#,##0.00_ ;_ * &quot;-&quot;??_ ;_ @_ "/>
    <numFmt numFmtId="222" formatCode="&quot;₩&quot;#,##0.00;&quot;₩&quot;&quot;₩&quot;&quot;₩&quot;&quot;₩&quot;\-&quot;₩&quot;#,##0.00"/>
    <numFmt numFmtId="223" formatCode="_-* #,##0.000_-;\-* #,##0.000_-;_-* &quot;-&quot;_-;_-@_-"/>
    <numFmt numFmtId="224" formatCode="#,##0.000000_);\(#,##0.000000\)"/>
  </numFmts>
  <fonts count="7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2"/>
      <name val="돋움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Arial"/>
      <family val="2"/>
    </font>
    <font>
      <sz val="14"/>
      <name val="AngsanaUPC"/>
      <family val="1"/>
    </font>
    <font>
      <sz val="10"/>
      <name val="MS Sans Serif"/>
      <family val="2"/>
    </font>
    <font>
      <sz val="10"/>
      <name val="Helv"/>
      <family val="2"/>
    </font>
    <font>
      <sz val="10"/>
      <name val="옛체"/>
      <family val="1"/>
      <charset val="129"/>
    </font>
    <font>
      <sz val="11"/>
      <name val="μ¸¿o"/>
      <family val="1"/>
      <charset val="129"/>
    </font>
    <font>
      <sz val="8"/>
      <name val="Times New Roman"/>
      <family val="1"/>
    </font>
    <font>
      <sz val="10"/>
      <color indexed="8"/>
      <name val="MS Sans Serif"/>
      <family val="2"/>
    </font>
    <font>
      <sz val="10"/>
      <name val="굴림"/>
      <family val="3"/>
      <charset val="129"/>
    </font>
    <font>
      <b/>
      <sz val="12"/>
      <name val="Arial MT"/>
      <family val="2"/>
    </font>
    <font>
      <sz val="8"/>
      <name val="¹UAAA¼"/>
      <family val="1"/>
    </font>
    <font>
      <sz val="12"/>
      <name val="¸íÁ¶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2"/>
      <name val="Arial MT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10"/>
      <name val="Geneva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8"/>
      <name val="MS Sans Serif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8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sz val="9"/>
      <name val="돋움체"/>
      <family val="3"/>
      <charset val="129"/>
    </font>
    <font>
      <b/>
      <sz val="12"/>
      <name val="굴림"/>
      <family val="3"/>
      <charset val="129"/>
    </font>
    <font>
      <u/>
      <sz val="8.25"/>
      <color indexed="36"/>
      <name val="돋움"/>
      <family val="3"/>
      <charset val="129"/>
    </font>
    <font>
      <sz val="10"/>
      <name val="바탕"/>
      <family val="1"/>
      <charset val="129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바탕체"/>
      <family val="1"/>
      <charset val="129"/>
    </font>
    <font>
      <sz val="12"/>
      <name val="명조"/>
      <family val="3"/>
      <charset val="129"/>
    </font>
    <font>
      <sz val="12"/>
      <color indexed="24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"/>
      <color indexed="0"/>
      <name val="Courier"/>
      <family val="3"/>
    </font>
    <font>
      <b/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9">
    <xf numFmtId="0" fontId="0" fillId="0" borderId="0">
      <alignment vertical="center"/>
    </xf>
    <xf numFmtId="0" fontId="11" fillId="0" borderId="0"/>
    <xf numFmtId="0" fontId="12" fillId="0" borderId="0">
      <protection locked="0"/>
    </xf>
    <xf numFmtId="0" fontId="13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3" fontId="8" fillId="0" borderId="1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6" fillId="0" borderId="0"/>
    <xf numFmtId="0" fontId="15" fillId="0" borderId="0"/>
    <xf numFmtId="0" fontId="11" fillId="0" borderId="0" applyFont="0" applyFill="0" applyBorder="0" applyAlignment="0" applyProtection="0"/>
    <xf numFmtId="0" fontId="1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7" fillId="0" borderId="0"/>
    <xf numFmtId="0" fontId="12" fillId="0" borderId="0" applyFont="0" applyFill="0" applyBorder="0" applyAlignment="0" applyProtection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15" fillId="0" borderId="0"/>
    <xf numFmtId="0" fontId="18" fillId="0" borderId="0"/>
    <xf numFmtId="0" fontId="11" fillId="0" borderId="0" applyFont="0" applyFill="0" applyBorder="0" applyAlignment="0" applyProtection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15" fillId="0" borderId="0"/>
    <xf numFmtId="0" fontId="1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3" fontId="8" fillId="0" borderId="1"/>
    <xf numFmtId="3" fontId="8" fillId="0" borderId="1"/>
    <xf numFmtId="0" fontId="9" fillId="0" borderId="0"/>
    <xf numFmtId="0" fontId="19" fillId="0" borderId="0"/>
    <xf numFmtId="0" fontId="15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9" fontId="13" fillId="0" borderId="0">
      <protection locked="0"/>
    </xf>
    <xf numFmtId="42" fontId="20" fillId="0" borderId="0" applyFont="0" applyFill="0" applyBorder="0" applyAlignment="0" applyProtection="0"/>
    <xf numFmtId="181" fontId="15" fillId="0" borderId="0" applyFont="0" applyFill="0" applyBorder="0" applyAlignment="0" applyProtection="0"/>
    <xf numFmtId="44" fontId="20" fillId="0" borderId="0" applyFont="0" applyFill="0" applyBorder="0" applyAlignment="0" applyProtection="0"/>
    <xf numFmtId="182" fontId="15" fillId="0" borderId="0" applyFont="0" applyFill="0" applyBorder="0" applyAlignment="0" applyProtection="0"/>
    <xf numFmtId="0" fontId="17" fillId="0" borderId="0"/>
    <xf numFmtId="0" fontId="21" fillId="0" borderId="0">
      <alignment horizontal="center" wrapText="1"/>
      <protection locked="0"/>
    </xf>
    <xf numFmtId="41" fontId="20" fillId="0" borderId="0" applyFont="0" applyFill="0" applyBorder="0" applyAlignment="0" applyProtection="0"/>
    <xf numFmtId="18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2" fillId="0" borderId="0" applyFont="0" applyFill="0" applyBorder="0" applyAlignment="0" applyProtection="0"/>
    <xf numFmtId="185" fontId="23" fillId="0" borderId="0" applyFont="0" applyFill="0" applyBorder="0" applyAlignment="0" applyProtection="0">
      <alignment horizontal="right"/>
    </xf>
    <xf numFmtId="0" fontId="24" fillId="0" borderId="0"/>
    <xf numFmtId="0" fontId="25" fillId="0" borderId="0"/>
    <xf numFmtId="0" fontId="26" fillId="0" borderId="0"/>
    <xf numFmtId="0" fontId="27" fillId="0" borderId="0"/>
    <xf numFmtId="0" fontId="15" fillId="0" borderId="0"/>
    <xf numFmtId="0" fontId="11" fillId="0" borderId="0" applyFill="0" applyBorder="0" applyAlignment="0"/>
    <xf numFmtId="186" fontId="11" fillId="0" borderId="0" applyFill="0" applyBorder="0" applyAlignment="0"/>
    <xf numFmtId="187" fontId="11" fillId="0" borderId="0" applyFill="0" applyBorder="0" applyAlignment="0"/>
    <xf numFmtId="188" fontId="11" fillId="0" borderId="0" applyFill="0" applyBorder="0" applyAlignment="0"/>
    <xf numFmtId="189" fontId="11" fillId="0" borderId="0" applyFill="0" applyBorder="0" applyAlignment="0"/>
    <xf numFmtId="190" fontId="11" fillId="0" borderId="0" applyFill="0" applyBorder="0" applyAlignment="0"/>
    <xf numFmtId="191" fontId="11" fillId="0" borderId="0" applyFill="0" applyBorder="0" applyAlignment="0"/>
    <xf numFmtId="186" fontId="11" fillId="0" borderId="0" applyFill="0" applyBorder="0" applyAlignment="0"/>
    <xf numFmtId="0" fontId="28" fillId="0" borderId="0"/>
    <xf numFmtId="4" fontId="29" fillId="0" borderId="0">
      <protection locked="0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83" fontId="31" fillId="0" borderId="0" applyFont="0" applyFill="0" applyBorder="0" applyAlignment="0" applyProtection="0"/>
    <xf numFmtId="190" fontId="11" fillId="0" borderId="0" applyFont="0" applyFill="0" applyBorder="0" applyAlignment="0" applyProtection="0"/>
    <xf numFmtId="192" fontId="32" fillId="0" borderId="0"/>
    <xf numFmtId="0" fontId="15" fillId="0" borderId="0" applyFont="0" applyFill="0" applyBorder="0" applyAlignment="0" applyProtection="0"/>
    <xf numFmtId="193" fontId="10" fillId="0" borderId="0">
      <protection locked="0"/>
    </xf>
    <xf numFmtId="0" fontId="33" fillId="0" borderId="0" applyNumberFormat="0" applyAlignment="0">
      <alignment horizontal="left"/>
    </xf>
    <xf numFmtId="0" fontId="12" fillId="0" borderId="0">
      <protection locked="0"/>
    </xf>
    <xf numFmtId="0" fontId="31" fillId="0" borderId="0" applyFont="0" applyFill="0" applyBorder="0" applyAlignment="0" applyProtection="0"/>
    <xf numFmtId="186" fontId="11" fillId="0" borderId="0" applyFont="0" applyFill="0" applyBorder="0" applyAlignment="0" applyProtection="0"/>
    <xf numFmtId="0" fontId="12" fillId="0" borderId="1" applyFill="0" applyBorder="0" applyAlignment="0"/>
    <xf numFmtId="0" fontId="13" fillId="0" borderId="0" applyFont="0" applyFill="0" applyBorder="0" applyAlignment="0" applyProtection="0"/>
    <xf numFmtId="194" fontId="10" fillId="0" borderId="0">
      <protection locked="0"/>
    </xf>
    <xf numFmtId="0" fontId="15" fillId="0" borderId="0"/>
    <xf numFmtId="195" fontId="29" fillId="0" borderId="0">
      <protection locked="0"/>
    </xf>
    <xf numFmtId="14" fontId="34" fillId="0" borderId="0" applyFill="0" applyBorder="0" applyAlignment="0"/>
    <xf numFmtId="196" fontId="15" fillId="0" borderId="7">
      <alignment vertical="center"/>
    </xf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97" fontId="11" fillId="0" borderId="0"/>
    <xf numFmtId="190" fontId="11" fillId="0" borderId="0" applyFill="0" applyBorder="0" applyAlignment="0"/>
    <xf numFmtId="186" fontId="11" fillId="0" borderId="0" applyFill="0" applyBorder="0" applyAlignment="0"/>
    <xf numFmtId="190" fontId="11" fillId="0" borderId="0" applyFill="0" applyBorder="0" applyAlignment="0"/>
    <xf numFmtId="191" fontId="11" fillId="0" borderId="0" applyFill="0" applyBorder="0" applyAlignment="0"/>
    <xf numFmtId="186" fontId="11" fillId="0" borderId="0" applyFill="0" applyBorder="0" applyAlignment="0"/>
    <xf numFmtId="0" fontId="35" fillId="0" borderId="0" applyNumberFormat="0" applyAlignment="0">
      <alignment horizontal="left"/>
    </xf>
    <xf numFmtId="0" fontId="29" fillId="0" borderId="0">
      <protection locked="0"/>
    </xf>
    <xf numFmtId="0" fontId="29" fillId="0" borderId="0">
      <protection locked="0"/>
    </xf>
    <xf numFmtId="0" fontId="36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6" fillId="0" borderId="0">
      <protection locked="0"/>
    </xf>
    <xf numFmtId="198" fontId="29" fillId="0" borderId="0">
      <protection locked="0"/>
    </xf>
    <xf numFmtId="2" fontId="37" fillId="0" borderId="0">
      <alignment horizontal="left"/>
    </xf>
    <xf numFmtId="38" fontId="38" fillId="3" borderId="0" applyNumberFormat="0" applyBorder="0" applyAlignment="0" applyProtection="0"/>
    <xf numFmtId="0" fontId="39" fillId="0" borderId="0">
      <alignment horizontal="left"/>
    </xf>
    <xf numFmtId="0" fontId="40" fillId="0" borderId="8" applyNumberFormat="0" applyAlignment="0" applyProtection="0">
      <alignment horizontal="left" vertical="center"/>
    </xf>
    <xf numFmtId="0" fontId="40" fillId="0" borderId="2">
      <alignment horizontal="left" vertical="center"/>
    </xf>
    <xf numFmtId="0" fontId="29" fillId="0" borderId="0">
      <protection locked="0"/>
    </xf>
    <xf numFmtId="0" fontId="29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0" fontId="42" fillId="0" borderId="9">
      <alignment horizontal="center"/>
    </xf>
    <xf numFmtId="0" fontId="42" fillId="0" borderId="0">
      <alignment horizontal="center"/>
    </xf>
    <xf numFmtId="0" fontId="43" fillId="0" borderId="0" applyNumberFormat="0" applyFill="0" applyBorder="0" applyAlignment="0" applyProtection="0">
      <alignment vertical="top"/>
      <protection locked="0"/>
    </xf>
    <xf numFmtId="10" fontId="38" fillId="4" borderId="1" applyNumberFormat="0" applyBorder="0" applyAlignment="0" applyProtection="0"/>
    <xf numFmtId="200" fontId="11" fillId="0" borderId="0" applyFont="0" applyFill="0" applyBorder="0" applyAlignment="0" applyProtection="0"/>
    <xf numFmtId="201" fontId="11" fillId="0" borderId="0" applyFont="0" applyFill="0" applyBorder="0" applyAlignment="0" applyProtection="0"/>
    <xf numFmtId="0" fontId="11" fillId="0" borderId="9">
      <protection locked="0"/>
    </xf>
    <xf numFmtId="190" fontId="11" fillId="0" borderId="0" applyFill="0" applyBorder="0" applyAlignment="0"/>
    <xf numFmtId="186" fontId="11" fillId="0" borderId="0" applyFill="0" applyBorder="0" applyAlignment="0"/>
    <xf numFmtId="190" fontId="11" fillId="0" borderId="0" applyFill="0" applyBorder="0" applyAlignment="0"/>
    <xf numFmtId="191" fontId="11" fillId="0" borderId="0" applyFill="0" applyBorder="0" applyAlignment="0"/>
    <xf numFmtId="186" fontId="11" fillId="0" borderId="0" applyFill="0" applyBorder="0" applyAlignment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44" fillId="0" borderId="9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7" fontId="45" fillId="0" borderId="0"/>
    <xf numFmtId="202" fontId="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2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14" fontId="21" fillId="0" borderId="0">
      <alignment horizontal="center" wrapText="1"/>
      <protection locked="0"/>
    </xf>
    <xf numFmtId="0" fontId="12" fillId="0" borderId="0">
      <protection locked="0"/>
    </xf>
    <xf numFmtId="180" fontId="15" fillId="0" borderId="0" applyFont="0" applyFill="0" applyBorder="0" applyAlignment="0" applyProtection="0"/>
    <xf numFmtId="189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10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190" fontId="11" fillId="0" borderId="0" applyFill="0" applyBorder="0" applyAlignment="0"/>
    <xf numFmtId="186" fontId="11" fillId="0" borderId="0" applyFill="0" applyBorder="0" applyAlignment="0"/>
    <xf numFmtId="190" fontId="11" fillId="0" borderId="0" applyFill="0" applyBorder="0" applyAlignment="0"/>
    <xf numFmtId="205" fontId="11" fillId="0" borderId="0" applyFill="0" applyBorder="0" applyAlignment="0"/>
    <xf numFmtId="186" fontId="11" fillId="0" borderId="0" applyFill="0" applyBorder="0" applyAlignment="0"/>
    <xf numFmtId="9" fontId="22" fillId="0" borderId="0" applyFont="0" applyFill="0" applyProtection="0"/>
    <xf numFmtId="0" fontId="47" fillId="5" borderId="0" applyNumberFormat="0" applyFont="0" applyBorder="0" applyAlignment="0">
      <alignment horizontal="center"/>
    </xf>
    <xf numFmtId="30" fontId="48" fillId="0" borderId="0" applyNumberFormat="0" applyFill="0" applyBorder="0" applyAlignment="0" applyProtection="0">
      <alignment horizontal="left"/>
    </xf>
    <xf numFmtId="0" fontId="47" fillId="1" borderId="2" applyNumberFormat="0" applyFont="0" applyAlignment="0">
      <alignment horizontal="center"/>
    </xf>
    <xf numFmtId="0" fontId="49" fillId="0" borderId="0" applyNumberFormat="0" applyFill="0" applyBorder="0" applyAlignment="0">
      <alignment horizontal="center"/>
    </xf>
    <xf numFmtId="0" fontId="22" fillId="0" borderId="0"/>
    <xf numFmtId="0" fontId="11" fillId="0" borderId="0">
      <alignment horizontal="center"/>
    </xf>
    <xf numFmtId="0" fontId="44" fillId="0" borderId="0"/>
    <xf numFmtId="40" fontId="50" fillId="0" borderId="0" applyBorder="0">
      <alignment horizontal="right"/>
    </xf>
    <xf numFmtId="49" fontId="34" fillId="0" borderId="0" applyFill="0" applyBorder="0" applyAlignment="0"/>
    <xf numFmtId="204" fontId="11" fillId="0" borderId="0" applyFill="0" applyBorder="0" applyAlignment="0"/>
    <xf numFmtId="206" fontId="11" fillId="0" borderId="0" applyFill="0" applyBorder="0" applyAlignment="0"/>
    <xf numFmtId="0" fontId="51" fillId="0" borderId="0" applyFill="0" applyBorder="0" applyProtection="0">
      <alignment horizontal="centerContinuous" vertical="center"/>
    </xf>
    <xf numFmtId="0" fontId="9" fillId="2" borderId="0" applyFill="0" applyBorder="0" applyProtection="0">
      <alignment horizontal="center" vertical="center"/>
    </xf>
    <xf numFmtId="199" fontId="29" fillId="0" borderId="10">
      <protection locked="0"/>
    </xf>
    <xf numFmtId="0" fontId="52" fillId="0" borderId="6">
      <alignment horizontal="left"/>
    </xf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3" fillId="0" borderId="3" applyNumberFormat="0" applyFont="0" applyFill="0" applyBorder="0" applyAlignment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4" fillId="0" borderId="0">
      <protection locked="0"/>
    </xf>
    <xf numFmtId="209" fontId="13" fillId="0" borderId="0"/>
    <xf numFmtId="210" fontId="55" fillId="0" borderId="1" applyNumberFormat="0">
      <alignment horizontal="center" vertical="center"/>
      <protection locked="0"/>
    </xf>
    <xf numFmtId="0" fontId="41" fillId="0" borderId="0">
      <protection locked="0"/>
    </xf>
    <xf numFmtId="0" fontId="41" fillId="0" borderId="0">
      <protection locked="0"/>
    </xf>
    <xf numFmtId="211" fontId="13" fillId="0" borderId="0"/>
    <xf numFmtId="41" fontId="56" fillId="0" borderId="4">
      <alignment horizontal="center" vertical="center"/>
    </xf>
    <xf numFmtId="0" fontId="11" fillId="0" borderId="0">
      <protection locked="0"/>
    </xf>
    <xf numFmtId="0" fontId="29" fillId="0" borderId="0">
      <protection locked="0"/>
    </xf>
    <xf numFmtId="3" fontId="17" fillId="0" borderId="5">
      <alignment horizontal="center"/>
    </xf>
    <xf numFmtId="37" fontId="8" fillId="0" borderId="0"/>
    <xf numFmtId="0" fontId="29" fillId="0" borderId="0"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0" fillId="2" borderId="0" applyFill="0" applyBorder="0" applyProtection="0">
      <alignment horizontal="right"/>
    </xf>
    <xf numFmtId="10" fontId="10" fillId="0" borderId="0" applyFill="0" applyBorder="0" applyProtection="0">
      <alignment horizontal="right"/>
    </xf>
    <xf numFmtId="0" fontId="13" fillId="0" borderId="0"/>
    <xf numFmtId="212" fontId="58" fillId="0" borderId="4">
      <alignment vertical="center"/>
    </xf>
    <xf numFmtId="4" fontId="59" fillId="0" borderId="0"/>
    <xf numFmtId="4" fontId="59" fillId="0" borderId="0"/>
    <xf numFmtId="4" fontId="59" fillId="0" borderId="0"/>
    <xf numFmtId="213" fontId="8" fillId="0" borderId="0"/>
    <xf numFmtId="214" fontId="60" fillId="0" borderId="0">
      <alignment vertical="center"/>
    </xf>
    <xf numFmtId="0" fontId="15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4" fillId="0" borderId="11"/>
    <xf numFmtId="0" fontId="61" fillId="0" borderId="0"/>
    <xf numFmtId="4" fontId="29" fillId="0" borderId="0">
      <protection locked="0"/>
    </xf>
    <xf numFmtId="0" fontId="62" fillId="0" borderId="0"/>
    <xf numFmtId="4" fontId="63" fillId="0" borderId="0" applyFont="0" applyFill="0" applyBorder="0" applyAlignment="0" applyProtection="0"/>
    <xf numFmtId="215" fontId="13" fillId="0" borderId="0">
      <protection locked="0"/>
    </xf>
    <xf numFmtId="216" fontId="11" fillId="0" borderId="0" applyFont="0" applyFill="0" applyBorder="0" applyAlignment="0" applyProtection="0"/>
    <xf numFmtId="0" fontId="13" fillId="0" borderId="0"/>
    <xf numFmtId="214" fontId="13" fillId="0" borderId="0" applyFont="0" applyFill="0" applyBorder="0" applyAlignment="0" applyProtection="0"/>
    <xf numFmtId="179" fontId="10" fillId="2" borderId="0" applyFill="0" applyBorder="0" applyProtection="0">
      <alignment horizontal="right"/>
    </xf>
    <xf numFmtId="0" fontId="12" fillId="0" borderId="0" applyFont="0" applyFill="0" applyBorder="0" applyAlignment="0" applyProtection="0"/>
    <xf numFmtId="217" fontId="13" fillId="0" borderId="0">
      <protection locked="0"/>
    </xf>
    <xf numFmtId="0" fontId="11" fillId="0" borderId="0"/>
    <xf numFmtId="0" fontId="29" fillId="0" borderId="12">
      <protection locked="0"/>
    </xf>
    <xf numFmtId="218" fontId="13" fillId="0" borderId="0">
      <protection locked="0"/>
    </xf>
    <xf numFmtId="219" fontId="13" fillId="0" borderId="0">
      <protection locked="0"/>
    </xf>
    <xf numFmtId="0" fontId="64" fillId="0" borderId="0">
      <alignment vertical="center"/>
    </xf>
    <xf numFmtId="199" fontId="66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66" fillId="0" borderId="0">
      <protection locked="0"/>
    </xf>
    <xf numFmtId="199" fontId="29" fillId="0" borderId="0">
      <protection locked="0"/>
    </xf>
    <xf numFmtId="199" fontId="66" fillId="0" borderId="0">
      <protection locked="0"/>
    </xf>
    <xf numFmtId="199" fontId="66" fillId="0" borderId="0">
      <protection locked="0"/>
    </xf>
    <xf numFmtId="199" fontId="29" fillId="0" borderId="0">
      <protection locked="0"/>
    </xf>
    <xf numFmtId="199" fontId="66" fillId="0" borderId="0">
      <protection locked="0"/>
    </xf>
    <xf numFmtId="199" fontId="29" fillId="0" borderId="0">
      <protection locked="0"/>
    </xf>
    <xf numFmtId="221" fontId="11" fillId="0" borderId="0"/>
    <xf numFmtId="210" fontId="13" fillId="0" borderId="0">
      <protection locked="0"/>
    </xf>
    <xf numFmtId="9" fontId="11" fillId="0" borderId="0" applyFont="0" applyFill="0" applyBorder="0" applyAlignment="0" applyProtection="0">
      <alignment vertical="center"/>
    </xf>
    <xf numFmtId="222" fontId="13" fillId="0" borderId="0">
      <alignment vertical="center"/>
    </xf>
    <xf numFmtId="41" fontId="6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223" fontId="59" fillId="0" borderId="1">
      <alignment vertical="center"/>
    </xf>
    <xf numFmtId="220" fontId="13" fillId="0" borderId="0">
      <protection locked="0"/>
    </xf>
    <xf numFmtId="0" fontId="11" fillId="0" borderId="0">
      <alignment vertical="center"/>
    </xf>
    <xf numFmtId="0" fontId="11" fillId="0" borderId="0"/>
    <xf numFmtId="0" fontId="64" fillId="0" borderId="0">
      <alignment vertical="center"/>
    </xf>
    <xf numFmtId="0" fontId="34" fillId="0" borderId="0"/>
    <xf numFmtId="224" fontId="13" fillId="0" borderId="0"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0" fillId="0" borderId="0" xfId="0" quotePrefix="1" applyAlignment="1">
      <alignment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178" fontId="5" fillId="0" borderId="1" xfId="0" quotePrefix="1" applyNumberFormat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8" fontId="0" fillId="0" borderId="0" xfId="0" applyNumberFormat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5" fillId="0" borderId="1" xfId="0" quotePrefix="1" applyFont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69" fillId="0" borderId="0" xfId="0" applyFont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4" fillId="6" borderId="1" xfId="0" quotePrefix="1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  <xf numFmtId="4" fontId="4" fillId="6" borderId="1" xfId="0" applyNumberFormat="1" applyFont="1" applyFill="1" applyBorder="1" applyAlignment="1">
      <alignment vertical="center" wrapText="1"/>
    </xf>
    <xf numFmtId="177" fontId="4" fillId="6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5" fillId="0" borderId="13" xfId="0" quotePrefix="1" applyFont="1" applyBorder="1" applyAlignment="1">
      <alignment vertical="center"/>
    </xf>
    <xf numFmtId="0" fontId="5" fillId="0" borderId="14" xfId="0" quotePrefix="1" applyFont="1" applyBorder="1" applyAlignment="1">
      <alignment vertical="center"/>
    </xf>
    <xf numFmtId="0" fontId="5" fillId="0" borderId="2" xfId="0" quotePrefix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176" fontId="4" fillId="6" borderId="1" xfId="0" applyNumberFormat="1" applyFont="1" applyFill="1" applyBorder="1" applyAlignment="1">
      <alignment vertical="center" wrapText="1"/>
    </xf>
    <xf numFmtId="0" fontId="67" fillId="0" borderId="0" xfId="0" applyFont="1">
      <alignment vertical="center"/>
    </xf>
    <xf numFmtId="0" fontId="4" fillId="6" borderId="1" xfId="0" applyFont="1" applyFill="1" applyBorder="1" applyAlignment="1">
      <alignment horizontal="center" vertical="center" wrapText="1"/>
    </xf>
    <xf numFmtId="0" fontId="70" fillId="7" borderId="1" xfId="0" applyFont="1" applyFill="1" applyBorder="1" applyAlignment="1">
      <alignment horizontal="center" vertical="center" wrapText="1"/>
    </xf>
    <xf numFmtId="0" fontId="70" fillId="7" borderId="1" xfId="0" applyFont="1" applyFill="1" applyBorder="1" applyAlignment="1">
      <alignment vertical="center" wrapText="1"/>
    </xf>
    <xf numFmtId="176" fontId="70" fillId="7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68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489">
    <cellStyle name=" " xfId="2"/>
    <cellStyle name=" _(실행예가) - 파주기업금융지점 04-24" xfId="3"/>
    <cellStyle name=" _97연말" xfId="4"/>
    <cellStyle name=" _97연말_(실행예가) - 파주기업금융지점 04-24" xfId="5"/>
    <cellStyle name=" _97연말_파주기업금융0430(전기내역서)" xfId="6"/>
    <cellStyle name=" _97연말_파주기업금융0430(전기통신환기365내역서)" xfId="7"/>
    <cellStyle name=" _97연말_파주기업금융지점(업무용동산내역서)" xfId="8"/>
    <cellStyle name=" _97연말1" xfId="9"/>
    <cellStyle name=" _97연말1_(실행예가) - 파주기업금융지점 04-24" xfId="10"/>
    <cellStyle name=" _97연말1_파주기업금융0430(전기내역서)" xfId="11"/>
    <cellStyle name=" _97연말1_파주기업금융0430(전기통신환기365내역서)" xfId="12"/>
    <cellStyle name=" _97연말1_파주기업금융지점(업무용동산내역서)" xfId="13"/>
    <cellStyle name=" _Book1" xfId="14"/>
    <cellStyle name=" _Book1_(실행예가) - 파주기업금융지점 04-24" xfId="15"/>
    <cellStyle name=" _Book1_파주기업금융0430(전기내역서)" xfId="16"/>
    <cellStyle name=" _Book1_파주기업금융0430(전기통신환기365내역서)" xfId="17"/>
    <cellStyle name=" _Book1_파주기업금융지점(업무용동산내역서)" xfId="18"/>
    <cellStyle name=" _파주기업금융0430(전기내역서)" xfId="19"/>
    <cellStyle name=" _파주기업금융0430(전기통신환기365내역서)" xfId="20"/>
    <cellStyle name=" _파주기업금융지점(업무용동산내역서)" xfId="21"/>
    <cellStyle name="#,##0" xfId="22"/>
    <cellStyle name="??_x000c_둄_x001b__x000d_|?_x0001_?_x0003__x0014__x0007__x0001__x0001_" xfId="23"/>
    <cellStyle name="??&amp;5_x0007_?._x0007_9_x0008_??_x0007__x0001__x0001_" xfId="24"/>
    <cellStyle name="??&amp;6_x0007_?/_x0007_9_x0008_??_x0007__x0001__x0001_" xfId="25"/>
    <cellStyle name="??&amp;O?&amp;H?_x0008__x000f__x0007_?_x0007__x0001__x0001_" xfId="26"/>
    <cellStyle name="??&amp;O?&amp;H?_x0008_??_x0007__x0001__x0001_" xfId="27"/>
    <cellStyle name="??&amp;멅?둃9_x0008_??_x0007__x0001__x0001_" xfId="28"/>
    <cellStyle name="??_pldt" xfId="29"/>
    <cellStyle name="?W?_laroux" xfId="30"/>
    <cellStyle name="_04 - (교류회송분) 업무용동산 02-13" xfId="31"/>
    <cellStyle name="_AA" xfId="32"/>
    <cellStyle name="_Book2" xfId="33"/>
    <cellStyle name="_port" xfId="34"/>
    <cellStyle name="_SK수송동 주상복합" xfId="35"/>
    <cellStyle name="_견적조건" xfId="36"/>
    <cellStyle name="_경기도 대심리 주택" xfId="37"/>
    <cellStyle name="_교원그룹 낙산 숙박시설 신축공사" xfId="38"/>
    <cellStyle name="_대비표양식" xfId="39"/>
    <cellStyle name="_마가레트 호텔" xfId="40"/>
    <cellStyle name="_마트계약내역서" xfId="41"/>
    <cellStyle name="_배방농협 공사구분표(건축,인테리어)" xfId="42"/>
    <cellStyle name="_부에나비스타 빌라 설계견적" xfId="43"/>
    <cellStyle name="_아미고터워 리모델링공사(계약,실행내역)9월.3일 " xfId="44"/>
    <cellStyle name="_집계" xfId="45"/>
    <cellStyle name="_하나로정보센터 견적(각층별 최종)" xfId="46"/>
    <cellStyle name="_화성태안아파트" xfId="47"/>
    <cellStyle name="’E‰Y [0.00]_laroux" xfId="48"/>
    <cellStyle name="’E‰Y_laroux" xfId="49"/>
    <cellStyle name="\MNPREF32.DLL&amp;" xfId="50"/>
    <cellStyle name="0.0" xfId="51"/>
    <cellStyle name="0.00" xfId="52"/>
    <cellStyle name="1" xfId="53"/>
    <cellStyle name="10" xfId="54"/>
    <cellStyle name="19990216" xfId="55"/>
    <cellStyle name="¹eº" xfId="252"/>
    <cellStyle name="³f¹ô[0]_pldt" xfId="56"/>
    <cellStyle name="³f¹ô_pldt" xfId="57"/>
    <cellStyle name="60" xfId="58"/>
    <cellStyle name="Aⓒ" xfId="253"/>
    <cellStyle name="Aⓒ­￠￢￠" xfId="254"/>
    <cellStyle name="Ae" xfId="255"/>
    <cellStyle name="Aee­ [" xfId="256"/>
    <cellStyle name="AeE­ [0]_¿­¸° INT" xfId="59"/>
    <cellStyle name="ÅëÈ­ [0]_RESULTS" xfId="60"/>
    <cellStyle name="AeE­_¿­¸° INT" xfId="61"/>
    <cellStyle name="ÅëÈ­_RESULTS" xfId="62"/>
    <cellStyle name="Aee¡ⓒ " xfId="257"/>
    <cellStyle name="ALIGNMENT" xfId="63"/>
    <cellStyle name="args.style" xfId="64"/>
    <cellStyle name="Aþ" xfId="258"/>
    <cellStyle name="Aþ¸¶ [" xfId="259"/>
    <cellStyle name="AÞ¸¶ [0]_¿­¸° INT" xfId="65"/>
    <cellStyle name="ÄÞ¸¶ [0]_Sheet1" xfId="66"/>
    <cellStyle name="AÞ¸¶_¿­¸° INT" xfId="67"/>
    <cellStyle name="ÄÞ¸¶_Sheet1" xfId="68"/>
    <cellStyle name="blank" xfId="69"/>
    <cellStyle name="blank - Style1" xfId="70"/>
    <cellStyle name="C¡" xfId="260"/>
    <cellStyle name="C￥" xfId="261"/>
    <cellStyle name="C￥AØ_  FAB AIA¤  " xfId="71"/>
    <cellStyle name="Ç¥ÁØ_±â¾È¿ëÁö" xfId="72"/>
    <cellStyle name="C￥AØ_≫c¾÷ºIº° AN°e " xfId="73"/>
    <cellStyle name="Ç¥ÁØ_RESULTS" xfId="74"/>
    <cellStyle name="Calc Currency (0)" xfId="75"/>
    <cellStyle name="Calc Currency (2)" xfId="76"/>
    <cellStyle name="Calc Percent (0)" xfId="77"/>
    <cellStyle name="Calc Percent (1)" xfId="78"/>
    <cellStyle name="Calc Percent (2)" xfId="79"/>
    <cellStyle name="Calc Units (0)" xfId="80"/>
    <cellStyle name="Calc Units (1)" xfId="81"/>
    <cellStyle name="Calc Units (2)" xfId="82"/>
    <cellStyle name="category" xfId="83"/>
    <cellStyle name="ⓒoe" xfId="262"/>
    <cellStyle name="Comma" xfId="84"/>
    <cellStyle name="Comma  - Style2" xfId="85"/>
    <cellStyle name="Comma  - Style3" xfId="86"/>
    <cellStyle name="Comma  - Style4" xfId="87"/>
    <cellStyle name="Comma  - Style5" xfId="88"/>
    <cellStyle name="Comma  - Style6" xfId="89"/>
    <cellStyle name="Comma  - Style7" xfId="90"/>
    <cellStyle name="Comma  - Style8" xfId="91"/>
    <cellStyle name="Comma [0]" xfId="92"/>
    <cellStyle name="Comma [00]" xfId="93"/>
    <cellStyle name="comma zerodec" xfId="94"/>
    <cellStyle name="Comma_ SG&amp;A Bridge " xfId="95"/>
    <cellStyle name="Comma0" xfId="96"/>
    <cellStyle name="Copied" xfId="97"/>
    <cellStyle name="Currency" xfId="98"/>
    <cellStyle name="Currency [0]" xfId="99"/>
    <cellStyle name="Currency [00]" xfId="100"/>
    <cellStyle name="currency-$_표지 " xfId="101"/>
    <cellStyle name="Currency_ SG&amp;A Bridge " xfId="102"/>
    <cellStyle name="Currency0" xfId="103"/>
    <cellStyle name="Currency1" xfId="104"/>
    <cellStyle name="Date" xfId="105"/>
    <cellStyle name="Date Short" xfId="106"/>
    <cellStyle name="DELTA" xfId="107"/>
    <cellStyle name="Dezimal [0]_Compiling Utility Macros" xfId="108"/>
    <cellStyle name="Dezimal_Compiling Utility Macros" xfId="109"/>
    <cellStyle name="Dollar (zero dec)" xfId="110"/>
    <cellStyle name="Enter Currency (0)" xfId="111"/>
    <cellStyle name="Enter Currency (2)" xfId="112"/>
    <cellStyle name="Enter Units (0)" xfId="113"/>
    <cellStyle name="Enter Units (1)" xfId="114"/>
    <cellStyle name="Enter Units (2)" xfId="115"/>
    <cellStyle name="Entered" xfId="116"/>
    <cellStyle name="F2" xfId="117"/>
    <cellStyle name="F3" xfId="118"/>
    <cellStyle name="F4" xfId="119"/>
    <cellStyle name="F5" xfId="120"/>
    <cellStyle name="F6" xfId="121"/>
    <cellStyle name="F7" xfId="122"/>
    <cellStyle name="F8" xfId="123"/>
    <cellStyle name="Fixed" xfId="124"/>
    <cellStyle name="G10" xfId="125"/>
    <cellStyle name="Grey" xfId="126"/>
    <cellStyle name="HEADER" xfId="127"/>
    <cellStyle name="Header1" xfId="128"/>
    <cellStyle name="Header2" xfId="129"/>
    <cellStyle name="Heading 1" xfId="130"/>
    <cellStyle name="Heading 2" xfId="131"/>
    <cellStyle name="Heading1" xfId="132"/>
    <cellStyle name="Heading2" xfId="133"/>
    <cellStyle name="HEADINGS" xfId="134"/>
    <cellStyle name="HEADINGSTOP" xfId="135"/>
    <cellStyle name="Hyperlink" xfId="136"/>
    <cellStyle name="Input [yellow]" xfId="137"/>
    <cellStyle name="Komma [0]_BINV" xfId="138"/>
    <cellStyle name="Komma_BINV" xfId="139"/>
    <cellStyle name="L`" xfId="140"/>
    <cellStyle name="Link Currency (0)" xfId="141"/>
    <cellStyle name="Link Currency (2)" xfId="142"/>
    <cellStyle name="Link Units (0)" xfId="143"/>
    <cellStyle name="Link Units (1)" xfId="144"/>
    <cellStyle name="Link Units (2)" xfId="145"/>
    <cellStyle name="Milliers [0]_Arabian Spec" xfId="146"/>
    <cellStyle name="Milliers_Arabian Spec" xfId="147"/>
    <cellStyle name="Model" xfId="148"/>
    <cellStyle name="Mon?aire [0]_Arabian Spec" xfId="149"/>
    <cellStyle name="Mon?aire_Arabian Spec" xfId="150"/>
    <cellStyle name="no dec" xfId="151"/>
    <cellStyle name="Normal - Style1" xfId="152"/>
    <cellStyle name="Normal - Style1 2" xfId="263"/>
    <cellStyle name="Normal - Style2" xfId="153"/>
    <cellStyle name="Normal - Style3" xfId="154"/>
    <cellStyle name="Normal - Style4" xfId="155"/>
    <cellStyle name="Normal - Style5" xfId="156"/>
    <cellStyle name="Normal - Style6" xfId="157"/>
    <cellStyle name="Normal - Style7" xfId="158"/>
    <cellStyle name="Normal - Style8" xfId="159"/>
    <cellStyle name="Normal - 유형1" xfId="160"/>
    <cellStyle name="Normal_ SG&amp;A Bridge " xfId="161"/>
    <cellStyle name="Œ…?æ맖?e [0.00]_laroux" xfId="162"/>
    <cellStyle name="Œ…?æ맖?e_laroux" xfId="163"/>
    <cellStyle name="oft Excel]_x000d_&#10;Comment=The open=/f lines load custom functions into the Paste Function list._x000d_&#10;Maximized=3_x000d_&#10;AutoFormat=" xfId="164"/>
    <cellStyle name="per.style" xfId="165"/>
    <cellStyle name="Percent" xfId="166"/>
    <cellStyle name="Percent (0)" xfId="167"/>
    <cellStyle name="Percent [0]" xfId="168"/>
    <cellStyle name="Percent [00]" xfId="169"/>
    <cellStyle name="Percent [2]" xfId="170"/>
    <cellStyle name="Percent_#6 Temps &amp; Contractors" xfId="171"/>
    <cellStyle name="PrePop Currency (0)" xfId="172"/>
    <cellStyle name="PrePop Currency (2)" xfId="173"/>
    <cellStyle name="PrePop Units (0)" xfId="174"/>
    <cellStyle name="PrePop Units (1)" xfId="175"/>
    <cellStyle name="PrePop Units (2)" xfId="176"/>
    <cellStyle name="Procent_BINV" xfId="177"/>
    <cellStyle name="regstoresfromspecstores" xfId="178"/>
    <cellStyle name="RevList" xfId="179"/>
    <cellStyle name="SHADEDSTORES" xfId="180"/>
    <cellStyle name="specstores" xfId="181"/>
    <cellStyle name="Standaard_BINV" xfId="182"/>
    <cellStyle name="STANDARD" xfId="183"/>
    <cellStyle name="subhead" xfId="184"/>
    <cellStyle name="Subtotal" xfId="185"/>
    <cellStyle name="Text Indent A" xfId="186"/>
    <cellStyle name="Text Indent B" xfId="187"/>
    <cellStyle name="Text Indent C" xfId="188"/>
    <cellStyle name="title [1]" xfId="189"/>
    <cellStyle name="title [2]" xfId="190"/>
    <cellStyle name="Total" xfId="191"/>
    <cellStyle name="UM" xfId="192"/>
    <cellStyle name="Valuta [0]_BINV" xfId="193"/>
    <cellStyle name="Valuta_BINV" xfId="194"/>
    <cellStyle name="W?rung [0]_Compiling Utility Macros" xfId="195"/>
    <cellStyle name="W?rung_Compiling Utility Macros" xfId="196"/>
    <cellStyle name="wonga" xfId="197"/>
    <cellStyle name="_x0008_z" xfId="198"/>
    <cellStyle name="ீ화_수출실적 _현대업무추진 " xfId="199"/>
    <cellStyle name="|?ドE" xfId="200"/>
    <cellStyle name="견적" xfId="201"/>
    <cellStyle name="고정소숫점" xfId="202"/>
    <cellStyle name="고정소숫점 2" xfId="264"/>
    <cellStyle name="고정출력1" xfId="203"/>
    <cellStyle name="고정출력2" xfId="204"/>
    <cellStyle name="기계" xfId="205"/>
    <cellStyle name="기본내역서" xfId="206"/>
    <cellStyle name="끼_x0001_?" xfId="207"/>
    <cellStyle name="날짜" xfId="208"/>
    <cellStyle name="내역서" xfId="209"/>
    <cellStyle name="단가" xfId="210"/>
    <cellStyle name="달러" xfId="211"/>
    <cellStyle name="뒤에 오는 하이퍼링크_(임시)대구~부산간 고속도로 가설사무실" xfId="212"/>
    <cellStyle name="똿뗦먛귟 [0.00]_laroux" xfId="213"/>
    <cellStyle name="똿뗦먛귟_laroux" xfId="214"/>
    <cellStyle name="믅됞 [0.00]_laroux" xfId="215"/>
    <cellStyle name="믅됞_laroux" xfId="216"/>
    <cellStyle name="백분율 [0]" xfId="217"/>
    <cellStyle name="백분율 [2]" xfId="218"/>
    <cellStyle name="백분율 2" xfId="265"/>
    <cellStyle name="뷭?" xfId="219"/>
    <cellStyle name="설계서" xfId="220"/>
    <cellStyle name="수" xfId="221"/>
    <cellStyle name="수_김포대학 내역서" xfId="222"/>
    <cellStyle name="수_한진 견적서" xfId="223"/>
    <cellStyle name="수량" xfId="224"/>
    <cellStyle name="숫자(R)" xfId="225"/>
    <cellStyle name="숫자(R) 2" xfId="266"/>
    <cellStyle name="쉼표 [0] 2" xfId="268"/>
    <cellStyle name="쉼표 [0] 2 2" xfId="269"/>
    <cellStyle name="쉼표 [0] 2 3" xfId="270"/>
    <cellStyle name="쉼표 [0] 3" xfId="271"/>
    <cellStyle name="쉼표 [0] 4" xfId="272"/>
    <cellStyle name="쉼표 [0] 5" xfId="273"/>
    <cellStyle name="쉼표 [0] 6" xfId="267"/>
    <cellStyle name="스타일 1" xfId="226"/>
    <cellStyle name="스타일 2" xfId="227"/>
    <cellStyle name="스타일 3" xfId="228"/>
    <cellStyle name="스타일 4" xfId="229"/>
    <cellStyle name="스타일 5" xfId="230"/>
    <cellStyle name="스타일 6" xfId="231"/>
    <cellStyle name="스타일 7" xfId="232"/>
    <cellStyle name="스타일 8" xfId="233"/>
    <cellStyle name="스타일 9" xfId="234"/>
    <cellStyle name="안건회계법인" xfId="235"/>
    <cellStyle name="옛체" xfId="236"/>
    <cellStyle name="자리수" xfId="237"/>
    <cellStyle name="자리수 - 유형1" xfId="238"/>
    <cellStyle name="자리수_04 - (교류회송분) 업무용동산 02-13" xfId="239"/>
    <cellStyle name="자리수0" xfId="240"/>
    <cellStyle name="㘀开㤀㜀谀䓖¾ᄀ䌀漀洀洀愀 嬀　崀开儀㐀 䘀夀㤀㘀" xfId="241"/>
    <cellStyle name="지정되지 않음" xfId="242"/>
    <cellStyle name="콤마 [0]" xfId="243"/>
    <cellStyle name="콤마 [2]" xfId="244"/>
    <cellStyle name="콤마[,]" xfId="274"/>
    <cellStyle name="콤마_  종  합  " xfId="245"/>
    <cellStyle name="퍼센트" xfId="246"/>
    <cellStyle name="퍼센트 2" xfId="275"/>
    <cellStyle name="표준" xfId="0" builtinId="0"/>
    <cellStyle name="표준 10" xfId="281"/>
    <cellStyle name="표준 100" xfId="282"/>
    <cellStyle name="표준 101" xfId="283"/>
    <cellStyle name="표준 102" xfId="284"/>
    <cellStyle name="표준 103" xfId="285"/>
    <cellStyle name="표준 104" xfId="286"/>
    <cellStyle name="표준 105" xfId="287"/>
    <cellStyle name="표준 106" xfId="288"/>
    <cellStyle name="표준 107" xfId="289"/>
    <cellStyle name="표준 108" xfId="290"/>
    <cellStyle name="표준 109" xfId="291"/>
    <cellStyle name="표준 11" xfId="292"/>
    <cellStyle name="표준 110" xfId="293"/>
    <cellStyle name="표준 111" xfId="294"/>
    <cellStyle name="표준 112" xfId="295"/>
    <cellStyle name="표준 113" xfId="296"/>
    <cellStyle name="표준 114" xfId="297"/>
    <cellStyle name="표준 115" xfId="298"/>
    <cellStyle name="표준 116" xfId="299"/>
    <cellStyle name="표준 117" xfId="300"/>
    <cellStyle name="표준 118" xfId="301"/>
    <cellStyle name="표준 119" xfId="302"/>
    <cellStyle name="표준 12" xfId="303"/>
    <cellStyle name="표준 120" xfId="304"/>
    <cellStyle name="표준 121" xfId="305"/>
    <cellStyle name="표준 122" xfId="306"/>
    <cellStyle name="표준 123" xfId="307"/>
    <cellStyle name="표준 124" xfId="308"/>
    <cellStyle name="표준 125" xfId="309"/>
    <cellStyle name="표준 126" xfId="310"/>
    <cellStyle name="표준 127" xfId="311"/>
    <cellStyle name="표준 128" xfId="312"/>
    <cellStyle name="표준 129" xfId="313"/>
    <cellStyle name="표준 13" xfId="314"/>
    <cellStyle name="표준 130" xfId="315"/>
    <cellStyle name="표준 131" xfId="316"/>
    <cellStyle name="표준 132" xfId="317"/>
    <cellStyle name="표준 133" xfId="318"/>
    <cellStyle name="표준 134" xfId="319"/>
    <cellStyle name="표준 135" xfId="320"/>
    <cellStyle name="표준 136" xfId="321"/>
    <cellStyle name="표준 137" xfId="322"/>
    <cellStyle name="표준 138" xfId="323"/>
    <cellStyle name="표준 139" xfId="324"/>
    <cellStyle name="표준 14" xfId="325"/>
    <cellStyle name="표준 140" xfId="326"/>
    <cellStyle name="표준 141" xfId="327"/>
    <cellStyle name="표준 142" xfId="328"/>
    <cellStyle name="표준 143" xfId="329"/>
    <cellStyle name="표준 144" xfId="330"/>
    <cellStyle name="표준 145" xfId="331"/>
    <cellStyle name="표준 146" xfId="332"/>
    <cellStyle name="표준 147" xfId="333"/>
    <cellStyle name="표준 148" xfId="334"/>
    <cellStyle name="표준 149" xfId="335"/>
    <cellStyle name="표준 15" xfId="336"/>
    <cellStyle name="표준 150" xfId="337"/>
    <cellStyle name="표준 151" xfId="338"/>
    <cellStyle name="표준 152" xfId="339"/>
    <cellStyle name="표준 153" xfId="340"/>
    <cellStyle name="표준 154" xfId="341"/>
    <cellStyle name="표준 155" xfId="342"/>
    <cellStyle name="표준 156" xfId="343"/>
    <cellStyle name="표준 157" xfId="344"/>
    <cellStyle name="표준 158" xfId="345"/>
    <cellStyle name="표준 159" xfId="346"/>
    <cellStyle name="표준 16" xfId="347"/>
    <cellStyle name="표준 160" xfId="348"/>
    <cellStyle name="표준 161" xfId="349"/>
    <cellStyle name="표준 162" xfId="350"/>
    <cellStyle name="표준 163" xfId="351"/>
    <cellStyle name="표준 164" xfId="352"/>
    <cellStyle name="표준 165" xfId="353"/>
    <cellStyle name="표준 166" xfId="354"/>
    <cellStyle name="표준 167" xfId="355"/>
    <cellStyle name="표준 168" xfId="356"/>
    <cellStyle name="표준 169" xfId="357"/>
    <cellStyle name="표준 17" xfId="358"/>
    <cellStyle name="표준 170" xfId="359"/>
    <cellStyle name="표준 171" xfId="360"/>
    <cellStyle name="표준 172" xfId="361"/>
    <cellStyle name="표준 173" xfId="362"/>
    <cellStyle name="표준 174" xfId="363"/>
    <cellStyle name="표준 175" xfId="364"/>
    <cellStyle name="표준 176" xfId="365"/>
    <cellStyle name="표준 177" xfId="366"/>
    <cellStyle name="표준 178" xfId="367"/>
    <cellStyle name="표준 179" xfId="368"/>
    <cellStyle name="표준 18" xfId="369"/>
    <cellStyle name="표준 180" xfId="370"/>
    <cellStyle name="표준 181" xfId="371"/>
    <cellStyle name="표준 182" xfId="372"/>
    <cellStyle name="표준 183" xfId="373"/>
    <cellStyle name="표준 185" xfId="374"/>
    <cellStyle name="표준 186" xfId="375"/>
    <cellStyle name="표준 187" xfId="376"/>
    <cellStyle name="표준 188" xfId="377"/>
    <cellStyle name="표준 189" xfId="378"/>
    <cellStyle name="표준 19" xfId="379"/>
    <cellStyle name="표준 190" xfId="380"/>
    <cellStyle name="표준 191" xfId="381"/>
    <cellStyle name="표준 192" xfId="382"/>
    <cellStyle name="표준 193" xfId="383"/>
    <cellStyle name="표준 194" xfId="384"/>
    <cellStyle name="표준 195" xfId="385"/>
    <cellStyle name="표준 196" xfId="386"/>
    <cellStyle name="표준 197" xfId="387"/>
    <cellStyle name="표준 198" xfId="388"/>
    <cellStyle name="표준 199" xfId="389"/>
    <cellStyle name="표준 2" xfId="1"/>
    <cellStyle name="표준 2 2" xfId="276"/>
    <cellStyle name="표준 2 3" xfId="277"/>
    <cellStyle name="표준 20" xfId="390"/>
    <cellStyle name="표준 200" xfId="391"/>
    <cellStyle name="표준 201" xfId="392"/>
    <cellStyle name="표준 202" xfId="393"/>
    <cellStyle name="표준 203" xfId="394"/>
    <cellStyle name="표준 204" xfId="395"/>
    <cellStyle name="표준 205" xfId="396"/>
    <cellStyle name="표준 206" xfId="397"/>
    <cellStyle name="표준 207" xfId="398"/>
    <cellStyle name="표준 208" xfId="399"/>
    <cellStyle name="표준 209" xfId="400"/>
    <cellStyle name="표준 21" xfId="401"/>
    <cellStyle name="표준 210" xfId="402"/>
    <cellStyle name="표준 211" xfId="403"/>
    <cellStyle name="표준 212" xfId="404"/>
    <cellStyle name="표준 213" xfId="405"/>
    <cellStyle name="표준 214" xfId="406"/>
    <cellStyle name="표준 22" xfId="407"/>
    <cellStyle name="표준 23" xfId="408"/>
    <cellStyle name="표준 24" xfId="409"/>
    <cellStyle name="표준 25" xfId="410"/>
    <cellStyle name="표준 26" xfId="411"/>
    <cellStyle name="표준 27" xfId="412"/>
    <cellStyle name="표준 28" xfId="413"/>
    <cellStyle name="표준 29" xfId="414"/>
    <cellStyle name="표준 3" xfId="278"/>
    <cellStyle name="표준 30" xfId="415"/>
    <cellStyle name="표준 31" xfId="416"/>
    <cellStyle name="표준 32" xfId="417"/>
    <cellStyle name="표준 33" xfId="418"/>
    <cellStyle name="표준 34" xfId="419"/>
    <cellStyle name="표준 35" xfId="420"/>
    <cellStyle name="표준 36" xfId="421"/>
    <cellStyle name="표준 37" xfId="422"/>
    <cellStyle name="표준 38" xfId="423"/>
    <cellStyle name="표준 39" xfId="424"/>
    <cellStyle name="표준 4" xfId="279"/>
    <cellStyle name="표준 40" xfId="425"/>
    <cellStyle name="표준 41" xfId="426"/>
    <cellStyle name="표준 42" xfId="427"/>
    <cellStyle name="표준 43" xfId="428"/>
    <cellStyle name="표준 44" xfId="429"/>
    <cellStyle name="표준 45" xfId="430"/>
    <cellStyle name="표준 46" xfId="431"/>
    <cellStyle name="표준 47" xfId="432"/>
    <cellStyle name="표준 48" xfId="433"/>
    <cellStyle name="표준 49" xfId="434"/>
    <cellStyle name="표준 5" xfId="251"/>
    <cellStyle name="표준 50" xfId="435"/>
    <cellStyle name="표준 51" xfId="436"/>
    <cellStyle name="표준 52" xfId="437"/>
    <cellStyle name="표준 53" xfId="438"/>
    <cellStyle name="표준 54" xfId="439"/>
    <cellStyle name="표준 55" xfId="440"/>
    <cellStyle name="표준 56" xfId="441"/>
    <cellStyle name="표준 57" xfId="442"/>
    <cellStyle name="표준 58" xfId="443"/>
    <cellStyle name="표준 59" xfId="444"/>
    <cellStyle name="표준 6" xfId="445"/>
    <cellStyle name="표준 60" xfId="446"/>
    <cellStyle name="표준 61" xfId="447"/>
    <cellStyle name="표준 62" xfId="448"/>
    <cellStyle name="표준 63" xfId="449"/>
    <cellStyle name="표준 64" xfId="450"/>
    <cellStyle name="표준 65" xfId="451"/>
    <cellStyle name="표준 66" xfId="452"/>
    <cellStyle name="표준 67" xfId="453"/>
    <cellStyle name="표준 68" xfId="454"/>
    <cellStyle name="표준 69" xfId="455"/>
    <cellStyle name="표준 7" xfId="456"/>
    <cellStyle name="표준 70" xfId="457"/>
    <cellStyle name="표준 71" xfId="458"/>
    <cellStyle name="표준 72" xfId="459"/>
    <cellStyle name="표준 73" xfId="460"/>
    <cellStyle name="표준 74" xfId="461"/>
    <cellStyle name="표준 75" xfId="462"/>
    <cellStyle name="표준 76" xfId="463"/>
    <cellStyle name="표준 77" xfId="464"/>
    <cellStyle name="표준 78" xfId="465"/>
    <cellStyle name="표준 79" xfId="466"/>
    <cellStyle name="표준 8" xfId="467"/>
    <cellStyle name="표준 80" xfId="468"/>
    <cellStyle name="표준 81" xfId="469"/>
    <cellStyle name="표준 82" xfId="470"/>
    <cellStyle name="표준 83" xfId="471"/>
    <cellStyle name="표준 84" xfId="472"/>
    <cellStyle name="표준 85" xfId="473"/>
    <cellStyle name="표준 86" xfId="474"/>
    <cellStyle name="표준 87" xfId="475"/>
    <cellStyle name="표준 88" xfId="476"/>
    <cellStyle name="표준 89" xfId="477"/>
    <cellStyle name="표준 9" xfId="478"/>
    <cellStyle name="표준 90" xfId="479"/>
    <cellStyle name="표준 91" xfId="480"/>
    <cellStyle name="표준 92" xfId="481"/>
    <cellStyle name="표준 93" xfId="482"/>
    <cellStyle name="표준 94" xfId="483"/>
    <cellStyle name="표준 95" xfId="484"/>
    <cellStyle name="표준 96" xfId="485"/>
    <cellStyle name="표준 97" xfId="486"/>
    <cellStyle name="표준 98" xfId="487"/>
    <cellStyle name="표준 99" xfId="488"/>
    <cellStyle name="標準_Akia(F）-8" xfId="247"/>
    <cellStyle name="합산" xfId="248"/>
    <cellStyle name="화폐기호" xfId="249"/>
    <cellStyle name="화폐기호 2" xfId="280"/>
    <cellStyle name="화폐기호0" xfId="250"/>
  </cellStyles>
  <dxfs count="0"/>
  <tableStyles count="0" defaultTableStyle="TableStyleMedium9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"/>
  <sheetViews>
    <sheetView tabSelected="1" topLeftCell="B1" zoomScale="85" zoomScaleNormal="85" workbookViewId="0">
      <selection activeCell="E26" sqref="E26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48" t="s">
        <v>409</v>
      </c>
      <c r="C1" s="48"/>
      <c r="D1" s="48"/>
      <c r="E1" s="48"/>
      <c r="F1" s="48"/>
      <c r="G1" s="48"/>
    </row>
    <row r="2" spans="1:7" ht="21.95" customHeight="1">
      <c r="B2" s="49" t="s">
        <v>539</v>
      </c>
      <c r="C2" s="49"/>
      <c r="D2" s="49"/>
      <c r="E2" s="49"/>
      <c r="F2" s="50"/>
      <c r="G2" s="50"/>
    </row>
    <row r="3" spans="1:7" ht="21.95" customHeight="1">
      <c r="B3" s="51" t="s">
        <v>410</v>
      </c>
      <c r="C3" s="51"/>
      <c r="D3" s="51"/>
      <c r="E3" s="14" t="s">
        <v>411</v>
      </c>
      <c r="F3" s="14" t="s">
        <v>412</v>
      </c>
      <c r="G3" s="14" t="s">
        <v>92</v>
      </c>
    </row>
    <row r="4" spans="1:7" ht="21.95" customHeight="1">
      <c r="A4" s="2" t="s">
        <v>417</v>
      </c>
      <c r="B4" s="52" t="s">
        <v>413</v>
      </c>
      <c r="C4" s="52" t="s">
        <v>414</v>
      </c>
      <c r="D4" s="15" t="s">
        <v>418</v>
      </c>
      <c r="E4" s="16">
        <f>내역서!F15</f>
        <v>3899451</v>
      </c>
      <c r="F4" s="8" t="s">
        <v>46</v>
      </c>
      <c r="G4" s="8" t="s">
        <v>46</v>
      </c>
    </row>
    <row r="5" spans="1:7" ht="21.95" customHeight="1">
      <c r="A5" s="2" t="s">
        <v>419</v>
      </c>
      <c r="B5" s="52"/>
      <c r="C5" s="52"/>
      <c r="D5" s="15" t="s">
        <v>420</v>
      </c>
      <c r="E5" s="16">
        <v>0</v>
      </c>
      <c r="F5" s="8" t="s">
        <v>46</v>
      </c>
      <c r="G5" s="8" t="s">
        <v>46</v>
      </c>
    </row>
    <row r="6" spans="1:7" ht="21.95" customHeight="1">
      <c r="A6" s="2" t="s">
        <v>421</v>
      </c>
      <c r="B6" s="52"/>
      <c r="C6" s="52"/>
      <c r="D6" s="15" t="s">
        <v>422</v>
      </c>
      <c r="E6" s="16">
        <v>0</v>
      </c>
      <c r="F6" s="8" t="s">
        <v>46</v>
      </c>
      <c r="G6" s="8" t="s">
        <v>46</v>
      </c>
    </row>
    <row r="7" spans="1:7" ht="21.95" customHeight="1">
      <c r="A7" s="2" t="s">
        <v>423</v>
      </c>
      <c r="B7" s="52"/>
      <c r="C7" s="52"/>
      <c r="D7" s="15" t="s">
        <v>424</v>
      </c>
      <c r="E7" s="16">
        <f>TRUNC(E4+E5-E6, 0)</f>
        <v>3899451</v>
      </c>
      <c r="F7" s="8" t="s">
        <v>46</v>
      </c>
      <c r="G7" s="8" t="s">
        <v>46</v>
      </c>
    </row>
    <row r="8" spans="1:7" ht="21.95" customHeight="1">
      <c r="A8" s="2" t="s">
        <v>425</v>
      </c>
      <c r="B8" s="52"/>
      <c r="C8" s="52" t="s">
        <v>415</v>
      </c>
      <c r="D8" s="15" t="s">
        <v>426</v>
      </c>
      <c r="E8" s="16">
        <f>내역서!H15</f>
        <v>6045001</v>
      </c>
      <c r="F8" s="8" t="s">
        <v>46</v>
      </c>
      <c r="G8" s="8" t="s">
        <v>46</v>
      </c>
    </row>
    <row r="9" spans="1:7" ht="21.95" customHeight="1">
      <c r="A9" s="2" t="s">
        <v>427</v>
      </c>
      <c r="B9" s="52"/>
      <c r="C9" s="52"/>
      <c r="D9" s="15" t="s">
        <v>428</v>
      </c>
      <c r="E9" s="16">
        <f>TRUNC(E8*0.096, 0)</f>
        <v>580320</v>
      </c>
      <c r="F9" s="8" t="s">
        <v>429</v>
      </c>
      <c r="G9" s="8" t="s">
        <v>46</v>
      </c>
    </row>
    <row r="10" spans="1:7" ht="21.95" customHeight="1">
      <c r="A10" s="2" t="s">
        <v>430</v>
      </c>
      <c r="B10" s="52"/>
      <c r="C10" s="52"/>
      <c r="D10" s="15" t="s">
        <v>424</v>
      </c>
      <c r="E10" s="16">
        <f>TRUNC(E8+E9, 0)</f>
        <v>6625321</v>
      </c>
      <c r="F10" s="8" t="s">
        <v>46</v>
      </c>
      <c r="G10" s="8" t="s">
        <v>46</v>
      </c>
    </row>
    <row r="11" spans="1:7" ht="21.95" customHeight="1">
      <c r="A11" s="2" t="s">
        <v>431</v>
      </c>
      <c r="B11" s="52"/>
      <c r="C11" s="52" t="s">
        <v>416</v>
      </c>
      <c r="D11" s="15" t="s">
        <v>432</v>
      </c>
      <c r="E11" s="16">
        <f>내역서!J15</f>
        <v>570712</v>
      </c>
      <c r="F11" s="8" t="s">
        <v>46</v>
      </c>
      <c r="G11" s="8" t="s">
        <v>46</v>
      </c>
    </row>
    <row r="12" spans="1:7" ht="21.95" customHeight="1">
      <c r="A12" s="2" t="s">
        <v>433</v>
      </c>
      <c r="B12" s="52"/>
      <c r="C12" s="52"/>
      <c r="D12" s="15" t="s">
        <v>434</v>
      </c>
      <c r="E12" s="16">
        <f>TRUNC(E10*0.038, 0)</f>
        <v>251762</v>
      </c>
      <c r="F12" s="8" t="s">
        <v>435</v>
      </c>
      <c r="G12" s="8" t="s">
        <v>46</v>
      </c>
    </row>
    <row r="13" spans="1:7" ht="21.95" customHeight="1">
      <c r="A13" s="2" t="s">
        <v>436</v>
      </c>
      <c r="B13" s="52"/>
      <c r="C13" s="52"/>
      <c r="D13" s="15" t="s">
        <v>437</v>
      </c>
      <c r="E13" s="16">
        <f>TRUNC(E10*0.0087, 0)</f>
        <v>57640</v>
      </c>
      <c r="F13" s="8" t="s">
        <v>438</v>
      </c>
      <c r="G13" s="8" t="s">
        <v>46</v>
      </c>
    </row>
    <row r="14" spans="1:7" ht="21.95" customHeight="1">
      <c r="A14" s="2" t="s">
        <v>439</v>
      </c>
      <c r="B14" s="52"/>
      <c r="C14" s="52"/>
      <c r="D14" s="15" t="s">
        <v>440</v>
      </c>
      <c r="E14" s="16"/>
      <c r="F14" s="8" t="s">
        <v>441</v>
      </c>
      <c r="G14" s="24" t="s">
        <v>526</v>
      </c>
    </row>
    <row r="15" spans="1:7" ht="21.95" customHeight="1">
      <c r="A15" s="2" t="s">
        <v>442</v>
      </c>
      <c r="B15" s="52"/>
      <c r="C15" s="52"/>
      <c r="D15" s="15" t="s">
        <v>443</v>
      </c>
      <c r="E15" s="16"/>
      <c r="F15" s="8" t="s">
        <v>444</v>
      </c>
      <c r="G15" s="24" t="s">
        <v>526</v>
      </c>
    </row>
    <row r="16" spans="1:7" ht="21.95" customHeight="1">
      <c r="A16" s="2" t="s">
        <v>445</v>
      </c>
      <c r="B16" s="52"/>
      <c r="C16" s="52"/>
      <c r="D16" s="15" t="s">
        <v>446</v>
      </c>
      <c r="E16" s="16"/>
      <c r="F16" s="8" t="s">
        <v>447</v>
      </c>
      <c r="G16" s="24" t="s">
        <v>526</v>
      </c>
    </row>
    <row r="17" spans="1:7" ht="21.95" customHeight="1">
      <c r="A17" s="2" t="s">
        <v>448</v>
      </c>
      <c r="B17" s="52"/>
      <c r="C17" s="52"/>
      <c r="D17" s="15" t="s">
        <v>449</v>
      </c>
      <c r="E17" s="16"/>
      <c r="F17" s="8" t="s">
        <v>450</v>
      </c>
      <c r="G17" s="24" t="s">
        <v>527</v>
      </c>
    </row>
    <row r="18" spans="1:7" ht="21.95" customHeight="1">
      <c r="A18" s="2" t="s">
        <v>451</v>
      </c>
      <c r="B18" s="52"/>
      <c r="C18" s="52"/>
      <c r="D18" s="15" t="s">
        <v>452</v>
      </c>
      <c r="E18" s="16">
        <f>TRUNC((E7+E8+E11)*0.003, 0)</f>
        <v>31545</v>
      </c>
      <c r="F18" s="8" t="s">
        <v>453</v>
      </c>
      <c r="G18" s="8" t="s">
        <v>46</v>
      </c>
    </row>
    <row r="19" spans="1:7" ht="21.95" customHeight="1">
      <c r="A19" s="2" t="s">
        <v>454</v>
      </c>
      <c r="B19" s="52"/>
      <c r="C19" s="52"/>
      <c r="D19" s="15" t="s">
        <v>455</v>
      </c>
      <c r="E19" s="16">
        <f>TRUNC((E7+E10)*0.0303, 0)</f>
        <v>318900</v>
      </c>
      <c r="F19" s="8" t="s">
        <v>456</v>
      </c>
      <c r="G19" s="8" t="s">
        <v>46</v>
      </c>
    </row>
    <row r="20" spans="1:7" ht="21.95" customHeight="1">
      <c r="A20" s="2" t="s">
        <v>457</v>
      </c>
      <c r="B20" s="52"/>
      <c r="C20" s="52"/>
      <c r="D20" s="15" t="s">
        <v>458</v>
      </c>
      <c r="E20" s="16"/>
      <c r="F20" s="8" t="s">
        <v>459</v>
      </c>
      <c r="G20" s="24" t="s">
        <v>528</v>
      </c>
    </row>
    <row r="21" spans="1:7" ht="21.95" customHeight="1">
      <c r="A21" s="2" t="s">
        <v>460</v>
      </c>
      <c r="B21" s="52"/>
      <c r="C21" s="52"/>
      <c r="D21" s="15" t="s">
        <v>461</v>
      </c>
      <c r="E21" s="16"/>
      <c r="F21" s="8" t="s">
        <v>462</v>
      </c>
      <c r="G21" s="24" t="s">
        <v>528</v>
      </c>
    </row>
    <row r="22" spans="1:7" ht="21.95" customHeight="1">
      <c r="A22" s="2" t="s">
        <v>463</v>
      </c>
      <c r="B22" s="52"/>
      <c r="C22" s="52"/>
      <c r="D22" s="15" t="s">
        <v>424</v>
      </c>
      <c r="E22" s="16">
        <f>TRUNC(E11+E12+E13+E14+E15+E17+E16+E19+E18+E20+E21, 0)</f>
        <v>1230559</v>
      </c>
      <c r="F22" s="8" t="s">
        <v>46</v>
      </c>
      <c r="G22" s="8" t="s">
        <v>46</v>
      </c>
    </row>
    <row r="23" spans="1:7" ht="21.95" customHeight="1">
      <c r="A23" s="2" t="s">
        <v>464</v>
      </c>
      <c r="B23" s="46" t="s">
        <v>465</v>
      </c>
      <c r="C23" s="46"/>
      <c r="D23" s="47"/>
      <c r="E23" s="16">
        <f>TRUNC(E7+E10+E22, 0)</f>
        <v>11755331</v>
      </c>
      <c r="F23" s="8" t="s">
        <v>46</v>
      </c>
      <c r="G23" s="8" t="s">
        <v>46</v>
      </c>
    </row>
    <row r="24" spans="1:7" ht="21.95" customHeight="1">
      <c r="A24" s="2" t="s">
        <v>466</v>
      </c>
      <c r="B24" s="46" t="s">
        <v>467</v>
      </c>
      <c r="C24" s="46"/>
      <c r="D24" s="47"/>
      <c r="E24" s="16">
        <f>TRUNC(E23*0.06, 0)</f>
        <v>705319</v>
      </c>
      <c r="F24" s="8" t="s">
        <v>468</v>
      </c>
      <c r="G24" s="8" t="s">
        <v>46</v>
      </c>
    </row>
    <row r="25" spans="1:7" ht="21.95" customHeight="1">
      <c r="A25" s="2" t="s">
        <v>469</v>
      </c>
      <c r="B25" s="46" t="s">
        <v>470</v>
      </c>
      <c r="C25" s="46"/>
      <c r="D25" s="47"/>
      <c r="E25" s="16">
        <f>TRUNC((E10+E22+E24)*0.1051, 0)</f>
        <v>899782</v>
      </c>
      <c r="F25" s="8" t="s">
        <v>471</v>
      </c>
      <c r="G25" s="8" t="s">
        <v>46</v>
      </c>
    </row>
    <row r="26" spans="1:7" ht="21.95" customHeight="1">
      <c r="A26" s="2" t="s">
        <v>472</v>
      </c>
      <c r="B26" s="46" t="s">
        <v>473</v>
      </c>
      <c r="C26" s="46"/>
      <c r="D26" s="47"/>
      <c r="E26" s="16"/>
      <c r="F26" s="8" t="s">
        <v>46</v>
      </c>
      <c r="G26" s="8" t="s">
        <v>46</v>
      </c>
    </row>
    <row r="27" spans="1:7" ht="21.95" customHeight="1">
      <c r="A27" s="2" t="s">
        <v>474</v>
      </c>
      <c r="B27" s="46" t="s">
        <v>475</v>
      </c>
      <c r="C27" s="46"/>
      <c r="D27" s="47"/>
      <c r="E27" s="16">
        <f>TRUNC(E23+E24+E25+E26, 0)</f>
        <v>13360432</v>
      </c>
      <c r="F27" s="8" t="s">
        <v>46</v>
      </c>
      <c r="G27" s="8" t="s">
        <v>46</v>
      </c>
    </row>
    <row r="28" spans="1:7" ht="21.95" customHeight="1">
      <c r="A28" s="2" t="s">
        <v>476</v>
      </c>
      <c r="B28" s="46" t="s">
        <v>477</v>
      </c>
      <c r="C28" s="46"/>
      <c r="D28" s="47"/>
      <c r="E28" s="16">
        <f>TRUNC(E27*0.1, 0)</f>
        <v>1336043</v>
      </c>
      <c r="F28" s="8" t="s">
        <v>478</v>
      </c>
      <c r="G28" s="8" t="s">
        <v>46</v>
      </c>
    </row>
    <row r="29" spans="1:7" ht="21.95" customHeight="1">
      <c r="A29" s="2" t="s">
        <v>479</v>
      </c>
      <c r="B29" s="46" t="s">
        <v>480</v>
      </c>
      <c r="C29" s="46"/>
      <c r="D29" s="47"/>
      <c r="E29" s="16">
        <f>TRUNC(E27+E28, 0)</f>
        <v>14696475</v>
      </c>
      <c r="F29" s="8" t="s">
        <v>46</v>
      </c>
      <c r="G29" s="8" t="s">
        <v>46</v>
      </c>
    </row>
    <row r="30" spans="1:7" ht="21.95" customHeight="1">
      <c r="A30" s="2" t="s">
        <v>481</v>
      </c>
      <c r="B30" s="46" t="s">
        <v>482</v>
      </c>
      <c r="C30" s="46"/>
      <c r="D30" s="47"/>
      <c r="E30" s="16">
        <f>TRUNC(E29, 0)</f>
        <v>14696475</v>
      </c>
      <c r="F30" s="8" t="s">
        <v>46</v>
      </c>
      <c r="G30" s="8" t="s">
        <v>46</v>
      </c>
    </row>
    <row r="31" spans="1:7" ht="21.95" customHeight="1">
      <c r="A31" s="2" t="s">
        <v>483</v>
      </c>
      <c r="B31" s="46" t="s">
        <v>484</v>
      </c>
      <c r="C31" s="46"/>
      <c r="D31" s="47"/>
      <c r="E31" s="16">
        <f>ROUNDDOWN(E30,-3)</f>
        <v>14696000</v>
      </c>
      <c r="F31" s="8" t="s">
        <v>485</v>
      </c>
      <c r="G31" s="8" t="s">
        <v>46</v>
      </c>
    </row>
  </sheetData>
  <mergeCells count="17">
    <mergeCell ref="B1:G1"/>
    <mergeCell ref="B2:E2"/>
    <mergeCell ref="F2:G2"/>
    <mergeCell ref="B3:D3"/>
    <mergeCell ref="B4:B22"/>
    <mergeCell ref="C4:C7"/>
    <mergeCell ref="C8:C10"/>
    <mergeCell ref="C11:C22"/>
    <mergeCell ref="B29:D29"/>
    <mergeCell ref="B30:D30"/>
    <mergeCell ref="B31:D31"/>
    <mergeCell ref="B23:D23"/>
    <mergeCell ref="B24:D24"/>
    <mergeCell ref="B25:D25"/>
    <mergeCell ref="B26:D26"/>
    <mergeCell ref="B27:D27"/>
    <mergeCell ref="B28:D28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15"/>
  <sheetViews>
    <sheetView zoomScale="70" zoomScaleNormal="70" workbookViewId="0">
      <selection activeCell="D11" sqref="D1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s="17" customFormat="1" ht="33.75">
      <c r="A1" s="53" t="s">
        <v>531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48" ht="30" customHeight="1">
      <c r="A2" s="55" t="s">
        <v>530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48" ht="30" customHeight="1">
      <c r="A3" s="57" t="s">
        <v>0</v>
      </c>
      <c r="B3" s="57" t="s">
        <v>1</v>
      </c>
      <c r="C3" s="57" t="s">
        <v>2</v>
      </c>
      <c r="D3" s="57" t="s">
        <v>3</v>
      </c>
      <c r="E3" s="57" t="s">
        <v>4</v>
      </c>
      <c r="F3" s="57"/>
      <c r="G3" s="57" t="s">
        <v>7</v>
      </c>
      <c r="H3" s="57"/>
      <c r="I3" s="57" t="s">
        <v>8</v>
      </c>
      <c r="J3" s="57"/>
      <c r="K3" s="57" t="s">
        <v>9</v>
      </c>
      <c r="L3" s="57"/>
      <c r="M3" s="57" t="s">
        <v>10</v>
      </c>
      <c r="N3" s="54" t="s">
        <v>15</v>
      </c>
      <c r="O3" s="54" t="s">
        <v>12</v>
      </c>
      <c r="P3" s="54" t="s">
        <v>16</v>
      </c>
      <c r="Q3" s="54" t="s">
        <v>11</v>
      </c>
      <c r="R3" s="54" t="s">
        <v>17</v>
      </c>
      <c r="S3" s="54" t="s">
        <v>18</v>
      </c>
      <c r="T3" s="54" t="s">
        <v>19</v>
      </c>
      <c r="U3" s="54" t="s">
        <v>20</v>
      </c>
      <c r="V3" s="54" t="s">
        <v>21</v>
      </c>
      <c r="W3" s="54" t="s">
        <v>22</v>
      </c>
      <c r="X3" s="54" t="s">
        <v>23</v>
      </c>
      <c r="Y3" s="54" t="s">
        <v>24</v>
      </c>
      <c r="Z3" s="54" t="s">
        <v>25</v>
      </c>
      <c r="AA3" s="54" t="s">
        <v>26</v>
      </c>
      <c r="AB3" s="54" t="s">
        <v>27</v>
      </c>
      <c r="AC3" s="54" t="s">
        <v>28</v>
      </c>
      <c r="AD3" s="54" t="s">
        <v>29</v>
      </c>
      <c r="AE3" s="54" t="s">
        <v>30</v>
      </c>
      <c r="AF3" s="54" t="s">
        <v>31</v>
      </c>
      <c r="AG3" s="54" t="s">
        <v>32</v>
      </c>
      <c r="AH3" s="54" t="s">
        <v>33</v>
      </c>
      <c r="AI3" s="54" t="s">
        <v>34</v>
      </c>
      <c r="AJ3" s="54" t="s">
        <v>35</v>
      </c>
      <c r="AK3" s="54" t="s">
        <v>36</v>
      </c>
      <c r="AL3" s="54" t="s">
        <v>37</v>
      </c>
      <c r="AM3" s="54" t="s">
        <v>38</v>
      </c>
      <c r="AN3" s="54" t="s">
        <v>39</v>
      </c>
      <c r="AO3" s="54" t="s">
        <v>40</v>
      </c>
      <c r="AP3" s="54" t="s">
        <v>41</v>
      </c>
      <c r="AQ3" s="54" t="s">
        <v>42</v>
      </c>
      <c r="AR3" s="54" t="s">
        <v>43</v>
      </c>
      <c r="AS3" s="54" t="s">
        <v>13</v>
      </c>
      <c r="AT3" s="54" t="s">
        <v>14</v>
      </c>
      <c r="AU3" s="54" t="s">
        <v>44</v>
      </c>
      <c r="AV3" s="54" t="s">
        <v>45</v>
      </c>
    </row>
    <row r="4" spans="1:48" ht="30" customHeight="1">
      <c r="A4" s="57"/>
      <c r="B4" s="57"/>
      <c r="C4" s="57"/>
      <c r="D4" s="57"/>
      <c r="E4" s="3" t="s">
        <v>5</v>
      </c>
      <c r="F4" s="3" t="s">
        <v>6</v>
      </c>
      <c r="G4" s="3" t="s">
        <v>5</v>
      </c>
      <c r="H4" s="3" t="s">
        <v>6</v>
      </c>
      <c r="I4" s="3" t="s">
        <v>5</v>
      </c>
      <c r="J4" s="3" t="s">
        <v>6</v>
      </c>
      <c r="K4" s="3" t="s">
        <v>5</v>
      </c>
      <c r="L4" s="3" t="s">
        <v>6</v>
      </c>
      <c r="M4" s="57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</row>
    <row r="5" spans="1:48" ht="30" customHeight="1">
      <c r="A5" s="26" t="s">
        <v>47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"/>
      <c r="O5" s="1"/>
      <c r="P5" s="1"/>
      <c r="Q5" s="4" t="s">
        <v>48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ht="30" customHeight="1">
      <c r="A6" s="5" t="s">
        <v>49</v>
      </c>
      <c r="B6" s="5" t="s">
        <v>50</v>
      </c>
      <c r="C6" s="5" t="s">
        <v>51</v>
      </c>
      <c r="D6" s="6">
        <v>2</v>
      </c>
      <c r="E6" s="7">
        <f>TRUNC(일위대가!F16,0)</f>
        <v>33400</v>
      </c>
      <c r="F6" s="7">
        <f>TRUNC(E6*D6, 0)</f>
        <v>66800</v>
      </c>
      <c r="G6" s="7">
        <f>TRUNC(일위대가!H16,0)</f>
        <v>53739</v>
      </c>
      <c r="H6" s="7">
        <f>TRUNC(G6*D6, 0)</f>
        <v>107478</v>
      </c>
      <c r="I6" s="7">
        <f>TRUNC(일위대가!J16,0)</f>
        <v>0</v>
      </c>
      <c r="J6" s="7">
        <f>TRUNC(I6*D6, 0)</f>
        <v>0</v>
      </c>
      <c r="K6" s="7">
        <f>TRUNC(E6+G6+I6, 0)</f>
        <v>87139</v>
      </c>
      <c r="L6" s="7">
        <f>TRUNC(F6+H6+J6, 0)</f>
        <v>174278</v>
      </c>
      <c r="M6" s="5" t="s">
        <v>46</v>
      </c>
      <c r="N6" s="4" t="s">
        <v>52</v>
      </c>
      <c r="O6" s="4" t="s">
        <v>46</v>
      </c>
      <c r="P6" s="4" t="s">
        <v>46</v>
      </c>
      <c r="Q6" s="4" t="s">
        <v>48</v>
      </c>
      <c r="R6" s="4" t="s">
        <v>53</v>
      </c>
      <c r="S6" s="4" t="s">
        <v>54</v>
      </c>
      <c r="T6" s="4" t="s">
        <v>54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4" t="s">
        <v>46</v>
      </c>
      <c r="AS6" s="4" t="s">
        <v>46</v>
      </c>
      <c r="AT6" s="1"/>
      <c r="AU6" s="4" t="s">
        <v>55</v>
      </c>
      <c r="AV6" s="1">
        <v>4</v>
      </c>
    </row>
    <row r="7" spans="1:48" ht="30" customHeight="1">
      <c r="A7" s="5" t="s">
        <v>56</v>
      </c>
      <c r="B7" s="5" t="s">
        <v>57</v>
      </c>
      <c r="C7" s="5" t="s">
        <v>58</v>
      </c>
      <c r="D7" s="6">
        <v>422.75</v>
      </c>
      <c r="E7" s="7">
        <f>TRUNC(일위대가!F19,0)</f>
        <v>0</v>
      </c>
      <c r="F7" s="7">
        <f>TRUNC(E7*D7, 0)</f>
        <v>0</v>
      </c>
      <c r="G7" s="7">
        <f>TRUNC(일위대가!H19,0)</f>
        <v>3134</v>
      </c>
      <c r="H7" s="7">
        <f>TRUNC(G7*D7, 0)</f>
        <v>1324898</v>
      </c>
      <c r="I7" s="7">
        <f>TRUNC(일위대가!J19,0)</f>
        <v>0</v>
      </c>
      <c r="J7" s="7">
        <f>TRUNC(I7*D7, 0)</f>
        <v>0</v>
      </c>
      <c r="K7" s="7">
        <f>TRUNC(E7+G7+I7, 0)</f>
        <v>3134</v>
      </c>
      <c r="L7" s="7">
        <f>TRUNC(F7+H7+J7, 0)</f>
        <v>1324898</v>
      </c>
      <c r="M7" s="5" t="s">
        <v>46</v>
      </c>
      <c r="N7" s="4" t="s">
        <v>59</v>
      </c>
      <c r="O7" s="4" t="s">
        <v>46</v>
      </c>
      <c r="P7" s="4" t="s">
        <v>46</v>
      </c>
      <c r="Q7" s="4" t="s">
        <v>48</v>
      </c>
      <c r="R7" s="4" t="s">
        <v>53</v>
      </c>
      <c r="S7" s="4" t="s">
        <v>54</v>
      </c>
      <c r="T7" s="4" t="s">
        <v>54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4" t="s">
        <v>46</v>
      </c>
      <c r="AS7" s="4" t="s">
        <v>46</v>
      </c>
      <c r="AT7" s="1"/>
      <c r="AU7" s="4" t="s">
        <v>60</v>
      </c>
      <c r="AV7" s="1">
        <v>5</v>
      </c>
    </row>
    <row r="8" spans="1:48" ht="30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48" s="40" customFormat="1" ht="30" customHeight="1">
      <c r="A9" s="41" t="s">
        <v>540</v>
      </c>
      <c r="B9" s="28"/>
      <c r="C9" s="28"/>
      <c r="D9" s="28"/>
      <c r="E9" s="28"/>
      <c r="F9" s="39">
        <f>SUM(F6:F8)</f>
        <v>66800</v>
      </c>
      <c r="G9" s="28"/>
      <c r="H9" s="39">
        <f>SUM(H6:H8)</f>
        <v>1432376</v>
      </c>
      <c r="I9" s="28"/>
      <c r="J9" s="39">
        <f>SUM(J6:J8)</f>
        <v>0</v>
      </c>
      <c r="K9" s="28"/>
      <c r="L9" s="39">
        <f>SUM(L6:L8)</f>
        <v>1499176</v>
      </c>
      <c r="M9" s="28"/>
      <c r="N9" s="40" t="s">
        <v>61</v>
      </c>
    </row>
    <row r="10" spans="1:48" ht="30" customHeight="1">
      <c r="A10" s="26" t="s">
        <v>525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1"/>
      <c r="O10" s="1"/>
      <c r="P10" s="1"/>
      <c r="Q10" s="4" t="s">
        <v>65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:48" ht="30" customHeight="1">
      <c r="A11" s="5" t="s">
        <v>66</v>
      </c>
      <c r="B11" s="5" t="s">
        <v>67</v>
      </c>
      <c r="C11" s="5" t="s">
        <v>58</v>
      </c>
      <c r="D11" s="6">
        <v>422.75</v>
      </c>
      <c r="E11" s="7">
        <f>TRUNC(일위대가!F37,0)</f>
        <v>9066</v>
      </c>
      <c r="F11" s="7">
        <f>TRUNC(E11*D11, 0)</f>
        <v>3832651</v>
      </c>
      <c r="G11" s="7">
        <f>TRUNC(일위대가!H37,0)</f>
        <v>10911</v>
      </c>
      <c r="H11" s="7">
        <f>TRUNC(G11*D11, 0)</f>
        <v>4612625</v>
      </c>
      <c r="I11" s="7">
        <f>TRUNC(일위대가!J37,0)</f>
        <v>1350</v>
      </c>
      <c r="J11" s="7">
        <f>TRUNC(I11*D11, 0)</f>
        <v>570712</v>
      </c>
      <c r="K11" s="7">
        <f t="shared" ref="K11:L11" si="0">TRUNC(E11+G11+I11, 0)</f>
        <v>21327</v>
      </c>
      <c r="L11" s="7">
        <f t="shared" si="0"/>
        <v>9015988</v>
      </c>
      <c r="M11" s="5" t="s">
        <v>46</v>
      </c>
      <c r="N11" s="4" t="s">
        <v>68</v>
      </c>
      <c r="O11" s="4" t="s">
        <v>46</v>
      </c>
      <c r="P11" s="4" t="s">
        <v>46</v>
      </c>
      <c r="Q11" s="4" t="s">
        <v>65</v>
      </c>
      <c r="R11" s="4" t="s">
        <v>53</v>
      </c>
      <c r="S11" s="4" t="s">
        <v>54</v>
      </c>
      <c r="T11" s="4" t="s">
        <v>54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4" t="s">
        <v>46</v>
      </c>
      <c r="AS11" s="4" t="s">
        <v>46</v>
      </c>
      <c r="AT11" s="1"/>
      <c r="AU11" s="4" t="s">
        <v>69</v>
      </c>
      <c r="AV11" s="1">
        <v>27</v>
      </c>
    </row>
    <row r="12" spans="1:48" ht="30" customHeight="1">
      <c r="A12" s="5"/>
      <c r="B12" s="5"/>
      <c r="C12" s="5"/>
      <c r="D12" s="6"/>
      <c r="E12" s="7"/>
      <c r="F12" s="7"/>
      <c r="G12" s="7"/>
      <c r="H12" s="7"/>
      <c r="I12" s="7"/>
      <c r="J12" s="7"/>
      <c r="K12" s="7"/>
      <c r="L12" s="7"/>
      <c r="M12" s="5"/>
      <c r="N12" s="4" t="s">
        <v>70</v>
      </c>
      <c r="O12" s="4" t="s">
        <v>46</v>
      </c>
      <c r="P12" s="4" t="s">
        <v>46</v>
      </c>
      <c r="Q12" s="4" t="s">
        <v>65</v>
      </c>
      <c r="R12" s="4" t="s">
        <v>53</v>
      </c>
      <c r="S12" s="4" t="s">
        <v>54</v>
      </c>
      <c r="T12" s="4" t="s">
        <v>54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4" t="s">
        <v>46</v>
      </c>
      <c r="AS12" s="4" t="s">
        <v>46</v>
      </c>
      <c r="AT12" s="1"/>
      <c r="AU12" s="4" t="s">
        <v>71</v>
      </c>
      <c r="AV12" s="1">
        <v>19</v>
      </c>
    </row>
    <row r="13" spans="1:48" s="40" customFormat="1" ht="30" customHeight="1">
      <c r="A13" s="41" t="s">
        <v>540</v>
      </c>
      <c r="B13" s="28"/>
      <c r="C13" s="28"/>
      <c r="D13" s="28"/>
      <c r="E13" s="28"/>
      <c r="F13" s="39">
        <f>SUM(F11:F12)</f>
        <v>3832651</v>
      </c>
      <c r="G13" s="28"/>
      <c r="H13" s="39">
        <f>SUM(H11:H12)</f>
        <v>4612625</v>
      </c>
      <c r="I13" s="28"/>
      <c r="J13" s="39">
        <f>SUM(J11:J12)</f>
        <v>570712</v>
      </c>
      <c r="K13" s="28"/>
      <c r="L13" s="39">
        <f>SUM(L11:L12)</f>
        <v>9015988</v>
      </c>
      <c r="M13" s="28"/>
      <c r="N13" s="40" t="s">
        <v>61</v>
      </c>
    </row>
    <row r="14" spans="1:48" ht="6" customHeight="1"/>
    <row r="15" spans="1:48" s="40" customFormat="1" ht="30" customHeight="1">
      <c r="A15" s="42" t="s">
        <v>541</v>
      </c>
      <c r="B15" s="43"/>
      <c r="C15" s="43"/>
      <c r="D15" s="43"/>
      <c r="E15" s="43"/>
      <c r="F15" s="44">
        <f>SUM(F9,F13)</f>
        <v>3899451</v>
      </c>
      <c r="G15" s="43"/>
      <c r="H15" s="44">
        <f>SUM(H9,H13)</f>
        <v>6045001</v>
      </c>
      <c r="I15" s="43"/>
      <c r="J15" s="44">
        <f>SUM(J9,J13)</f>
        <v>570712</v>
      </c>
      <c r="K15" s="43"/>
      <c r="L15" s="44">
        <f>SUM(L9,L13)</f>
        <v>10515164</v>
      </c>
      <c r="M15" s="43"/>
      <c r="N15" s="40" t="s">
        <v>61</v>
      </c>
    </row>
  </sheetData>
  <mergeCells count="46">
    <mergeCell ref="S3:S4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AV3:AV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R3:R4"/>
    <mergeCell ref="AD3:AD4"/>
    <mergeCell ref="A1:M1"/>
    <mergeCell ref="AR3:AR4"/>
    <mergeCell ref="AS3:AS4"/>
    <mergeCell ref="AT3:AT4"/>
    <mergeCell ref="AU3:AU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" manualBreakCount="2">
    <brk id="9" max="16383" man="1"/>
    <brk id="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37"/>
  <sheetViews>
    <sheetView zoomScale="70" zoomScaleNormal="70" workbookViewId="0">
      <selection activeCell="B44" sqref="B44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35" width="2.625" hidden="1" customWidth="1"/>
    <col min="36" max="36" width="1.625" hidden="1" customWidth="1"/>
    <col min="37" max="37" width="24.625" hidden="1" customWidth="1"/>
    <col min="38" max="39" width="2.625" hidden="1" customWidth="1"/>
  </cols>
  <sheetData>
    <row r="1" spans="1:39" s="25" customFormat="1" ht="33.75">
      <c r="A1" s="58" t="s">
        <v>532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39" ht="30" customHeight="1">
      <c r="A2" s="55" t="s">
        <v>529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39" ht="30" customHeight="1">
      <c r="A3" s="57" t="s">
        <v>0</v>
      </c>
      <c r="B3" s="57" t="s">
        <v>1</v>
      </c>
      <c r="C3" s="57" t="s">
        <v>2</v>
      </c>
      <c r="D3" s="57" t="s">
        <v>3</v>
      </c>
      <c r="E3" s="57" t="s">
        <v>4</v>
      </c>
      <c r="F3" s="57"/>
      <c r="G3" s="57" t="s">
        <v>7</v>
      </c>
      <c r="H3" s="57"/>
      <c r="I3" s="57" t="s">
        <v>8</v>
      </c>
      <c r="J3" s="57"/>
      <c r="K3" s="57" t="s">
        <v>9</v>
      </c>
      <c r="L3" s="57"/>
      <c r="M3" s="57" t="s">
        <v>10</v>
      </c>
      <c r="N3" s="54" t="s">
        <v>94</v>
      </c>
      <c r="O3" s="54" t="s">
        <v>15</v>
      </c>
      <c r="P3" s="54" t="s">
        <v>17</v>
      </c>
      <c r="Q3" s="54" t="s">
        <v>18</v>
      </c>
      <c r="R3" s="54" t="s">
        <v>19</v>
      </c>
      <c r="S3" s="54" t="s">
        <v>20</v>
      </c>
      <c r="T3" s="54" t="s">
        <v>21</v>
      </c>
      <c r="U3" s="54" t="s">
        <v>22</v>
      </c>
      <c r="V3" s="54" t="s">
        <v>23</v>
      </c>
      <c r="W3" s="54" t="s">
        <v>24</v>
      </c>
      <c r="X3" s="54" t="s">
        <v>25</v>
      </c>
      <c r="Y3" s="54" t="s">
        <v>26</v>
      </c>
      <c r="Z3" s="54" t="s">
        <v>27</v>
      </c>
      <c r="AA3" s="54" t="s">
        <v>28</v>
      </c>
      <c r="AB3" s="54" t="s">
        <v>29</v>
      </c>
      <c r="AC3" s="54" t="s">
        <v>30</v>
      </c>
      <c r="AD3" s="54" t="s">
        <v>95</v>
      </c>
      <c r="AE3" s="54" t="s">
        <v>96</v>
      </c>
      <c r="AF3" s="54" t="s">
        <v>97</v>
      </c>
      <c r="AG3" s="54" t="s">
        <v>98</v>
      </c>
      <c r="AH3" s="54" t="s">
        <v>99</v>
      </c>
      <c r="AI3" s="54" t="s">
        <v>100</v>
      </c>
      <c r="AJ3" s="54" t="s">
        <v>43</v>
      </c>
      <c r="AK3" s="54" t="s">
        <v>101</v>
      </c>
      <c r="AL3" s="2" t="s">
        <v>93</v>
      </c>
      <c r="AM3" s="2" t="s">
        <v>16</v>
      </c>
    </row>
    <row r="4" spans="1:39" ht="30" customHeight="1">
      <c r="A4" s="57"/>
      <c r="B4" s="57"/>
      <c r="C4" s="57"/>
      <c r="D4" s="57"/>
      <c r="E4" s="3" t="s">
        <v>5</v>
      </c>
      <c r="F4" s="3" t="s">
        <v>6</v>
      </c>
      <c r="G4" s="3" t="s">
        <v>5</v>
      </c>
      <c r="H4" s="3" t="s">
        <v>6</v>
      </c>
      <c r="I4" s="3" t="s">
        <v>5</v>
      </c>
      <c r="J4" s="3" t="s">
        <v>6</v>
      </c>
      <c r="K4" s="3" t="s">
        <v>5</v>
      </c>
      <c r="L4" s="3" t="s">
        <v>6</v>
      </c>
      <c r="M4" s="57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</row>
    <row r="5" spans="1:39" ht="30" customHeight="1">
      <c r="A5" s="59" t="s">
        <v>533</v>
      </c>
      <c r="B5" s="59"/>
      <c r="C5" s="59"/>
      <c r="D5" s="59"/>
      <c r="E5" s="60"/>
      <c r="F5" s="61"/>
      <c r="G5" s="60"/>
      <c r="H5" s="61"/>
      <c r="I5" s="60"/>
      <c r="J5" s="61"/>
      <c r="K5" s="60"/>
      <c r="L5" s="61"/>
      <c r="M5" s="59"/>
      <c r="N5" s="2" t="s">
        <v>52</v>
      </c>
    </row>
    <row r="6" spans="1:39" ht="30" customHeight="1">
      <c r="A6" s="5" t="s">
        <v>102</v>
      </c>
      <c r="B6" s="5" t="s">
        <v>103</v>
      </c>
      <c r="C6" s="5" t="s">
        <v>104</v>
      </c>
      <c r="D6" s="6">
        <v>0.12</v>
      </c>
      <c r="E6" s="9">
        <f>단가대비표!O24</f>
        <v>20830</v>
      </c>
      <c r="F6" s="10">
        <f t="shared" ref="F6:F15" si="0">TRUNC(E6*D6,1)</f>
        <v>2499.6</v>
      </c>
      <c r="G6" s="9">
        <f>단가대비표!P24</f>
        <v>0</v>
      </c>
      <c r="H6" s="10">
        <f t="shared" ref="H6:H15" si="1">TRUNC(G6*D6,1)</f>
        <v>0</v>
      </c>
      <c r="I6" s="9">
        <f>단가대비표!V24</f>
        <v>0</v>
      </c>
      <c r="J6" s="10">
        <f t="shared" ref="J6:J15" si="2">TRUNC(I6*D6,1)</f>
        <v>0</v>
      </c>
      <c r="K6" s="9">
        <f t="shared" ref="K6:K15" si="3">TRUNC(E6+G6+I6,1)</f>
        <v>20830</v>
      </c>
      <c r="L6" s="10">
        <f t="shared" ref="L6:L15" si="4">TRUNC(F6+H6+J6,1)</f>
        <v>2499.6</v>
      </c>
      <c r="M6" s="5" t="s">
        <v>46</v>
      </c>
      <c r="N6" s="4" t="s">
        <v>52</v>
      </c>
      <c r="O6" s="4" t="s">
        <v>105</v>
      </c>
      <c r="P6" s="4" t="s">
        <v>54</v>
      </c>
      <c r="Q6" s="4" t="s">
        <v>54</v>
      </c>
      <c r="R6" s="4" t="s">
        <v>53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4" t="s">
        <v>46</v>
      </c>
      <c r="AK6" s="4" t="s">
        <v>106</v>
      </c>
      <c r="AL6" s="4" t="s">
        <v>46</v>
      </c>
      <c r="AM6" s="4" t="s">
        <v>46</v>
      </c>
    </row>
    <row r="7" spans="1:39" ht="30" customHeight="1">
      <c r="A7" s="5" t="s">
        <v>102</v>
      </c>
      <c r="B7" s="5" t="s">
        <v>107</v>
      </c>
      <c r="C7" s="5" t="s">
        <v>104</v>
      </c>
      <c r="D7" s="6">
        <v>0.12</v>
      </c>
      <c r="E7" s="9">
        <f>단가대비표!O25</f>
        <v>6640</v>
      </c>
      <c r="F7" s="10">
        <f t="shared" si="0"/>
        <v>796.8</v>
      </c>
      <c r="G7" s="9">
        <f>단가대비표!P25</f>
        <v>0</v>
      </c>
      <c r="H7" s="10">
        <f t="shared" si="1"/>
        <v>0</v>
      </c>
      <c r="I7" s="9">
        <f>단가대비표!V25</f>
        <v>0</v>
      </c>
      <c r="J7" s="10">
        <f t="shared" si="2"/>
        <v>0</v>
      </c>
      <c r="K7" s="9">
        <f t="shared" si="3"/>
        <v>6640</v>
      </c>
      <c r="L7" s="10">
        <f t="shared" si="4"/>
        <v>796.8</v>
      </c>
      <c r="M7" s="5" t="s">
        <v>46</v>
      </c>
      <c r="N7" s="4" t="s">
        <v>52</v>
      </c>
      <c r="O7" s="4" t="s">
        <v>108</v>
      </c>
      <c r="P7" s="4" t="s">
        <v>54</v>
      </c>
      <c r="Q7" s="4" t="s">
        <v>54</v>
      </c>
      <c r="R7" s="4" t="s">
        <v>53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4" t="s">
        <v>46</v>
      </c>
      <c r="AK7" s="4" t="s">
        <v>109</v>
      </c>
      <c r="AL7" s="4" t="s">
        <v>46</v>
      </c>
      <c r="AM7" s="4" t="s">
        <v>46</v>
      </c>
    </row>
    <row r="8" spans="1:39" ht="30" customHeight="1">
      <c r="A8" s="5" t="s">
        <v>102</v>
      </c>
      <c r="B8" s="5" t="s">
        <v>110</v>
      </c>
      <c r="C8" s="5" t="s">
        <v>104</v>
      </c>
      <c r="D8" s="6">
        <v>0.24</v>
      </c>
      <c r="E8" s="9">
        <f>단가대비표!O26</f>
        <v>24500</v>
      </c>
      <c r="F8" s="10">
        <f t="shared" si="0"/>
        <v>5880</v>
      </c>
      <c r="G8" s="9">
        <f>단가대비표!P26</f>
        <v>0</v>
      </c>
      <c r="H8" s="10">
        <f t="shared" si="1"/>
        <v>0</v>
      </c>
      <c r="I8" s="9">
        <f>단가대비표!V26</f>
        <v>0</v>
      </c>
      <c r="J8" s="10">
        <f t="shared" si="2"/>
        <v>0</v>
      </c>
      <c r="K8" s="9">
        <f t="shared" si="3"/>
        <v>24500</v>
      </c>
      <c r="L8" s="10">
        <f t="shared" si="4"/>
        <v>5880</v>
      </c>
      <c r="M8" s="5" t="s">
        <v>46</v>
      </c>
      <c r="N8" s="4" t="s">
        <v>52</v>
      </c>
      <c r="O8" s="4" t="s">
        <v>111</v>
      </c>
      <c r="P8" s="4" t="s">
        <v>54</v>
      </c>
      <c r="Q8" s="4" t="s">
        <v>54</v>
      </c>
      <c r="R8" s="4" t="s">
        <v>53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4" t="s">
        <v>46</v>
      </c>
      <c r="AK8" s="4" t="s">
        <v>112</v>
      </c>
      <c r="AL8" s="4" t="s">
        <v>46</v>
      </c>
      <c r="AM8" s="4" t="s">
        <v>46</v>
      </c>
    </row>
    <row r="9" spans="1:39" ht="30" customHeight="1">
      <c r="A9" s="5" t="s">
        <v>102</v>
      </c>
      <c r="B9" s="5" t="s">
        <v>113</v>
      </c>
      <c r="C9" s="5" t="s">
        <v>104</v>
      </c>
      <c r="D9" s="6">
        <v>0.24</v>
      </c>
      <c r="E9" s="9">
        <f>단가대비표!O29</f>
        <v>10300</v>
      </c>
      <c r="F9" s="10">
        <f t="shared" si="0"/>
        <v>2472</v>
      </c>
      <c r="G9" s="9">
        <f>단가대비표!P29</f>
        <v>0</v>
      </c>
      <c r="H9" s="10">
        <f t="shared" si="1"/>
        <v>0</v>
      </c>
      <c r="I9" s="9">
        <f>단가대비표!V29</f>
        <v>0</v>
      </c>
      <c r="J9" s="10">
        <f t="shared" si="2"/>
        <v>0</v>
      </c>
      <c r="K9" s="9">
        <f t="shared" si="3"/>
        <v>10300</v>
      </c>
      <c r="L9" s="10">
        <f t="shared" si="4"/>
        <v>2472</v>
      </c>
      <c r="M9" s="5" t="s">
        <v>46</v>
      </c>
      <c r="N9" s="4" t="s">
        <v>52</v>
      </c>
      <c r="O9" s="4" t="s">
        <v>114</v>
      </c>
      <c r="P9" s="4" t="s">
        <v>54</v>
      </c>
      <c r="Q9" s="4" t="s">
        <v>54</v>
      </c>
      <c r="R9" s="4" t="s">
        <v>53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" t="s">
        <v>46</v>
      </c>
      <c r="AK9" s="4" t="s">
        <v>115</v>
      </c>
      <c r="AL9" s="4" t="s">
        <v>46</v>
      </c>
      <c r="AM9" s="4" t="s">
        <v>46</v>
      </c>
    </row>
    <row r="10" spans="1:39" ht="30" customHeight="1">
      <c r="A10" s="5" t="s">
        <v>102</v>
      </c>
      <c r="B10" s="5" t="s">
        <v>116</v>
      </c>
      <c r="C10" s="5" t="s">
        <v>104</v>
      </c>
      <c r="D10" s="6">
        <v>0.12</v>
      </c>
      <c r="E10" s="9">
        <f>단가대비표!O27</f>
        <v>6500</v>
      </c>
      <c r="F10" s="10">
        <f t="shared" si="0"/>
        <v>780</v>
      </c>
      <c r="G10" s="9">
        <f>단가대비표!P27</f>
        <v>0</v>
      </c>
      <c r="H10" s="10">
        <f t="shared" si="1"/>
        <v>0</v>
      </c>
      <c r="I10" s="9">
        <f>단가대비표!V27</f>
        <v>0</v>
      </c>
      <c r="J10" s="10">
        <f t="shared" si="2"/>
        <v>0</v>
      </c>
      <c r="K10" s="9">
        <f t="shared" si="3"/>
        <v>6500</v>
      </c>
      <c r="L10" s="10">
        <f t="shared" si="4"/>
        <v>780</v>
      </c>
      <c r="M10" s="5" t="s">
        <v>46</v>
      </c>
      <c r="N10" s="4" t="s">
        <v>52</v>
      </c>
      <c r="O10" s="4" t="s">
        <v>117</v>
      </c>
      <c r="P10" s="4" t="s">
        <v>54</v>
      </c>
      <c r="Q10" s="4" t="s">
        <v>54</v>
      </c>
      <c r="R10" s="4" t="s">
        <v>53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" t="s">
        <v>46</v>
      </c>
      <c r="AK10" s="4" t="s">
        <v>118</v>
      </c>
      <c r="AL10" s="4" t="s">
        <v>46</v>
      </c>
      <c r="AM10" s="4" t="s">
        <v>46</v>
      </c>
    </row>
    <row r="11" spans="1:39" ht="30" customHeight="1">
      <c r="A11" s="5" t="s">
        <v>102</v>
      </c>
      <c r="B11" s="5" t="s">
        <v>119</v>
      </c>
      <c r="C11" s="5" t="s">
        <v>104</v>
      </c>
      <c r="D11" s="6">
        <v>0.24</v>
      </c>
      <c r="E11" s="9">
        <f>단가대비표!O28</f>
        <v>7800</v>
      </c>
      <c r="F11" s="10">
        <f t="shared" si="0"/>
        <v>1872</v>
      </c>
      <c r="G11" s="9">
        <f>단가대비표!P28</f>
        <v>0</v>
      </c>
      <c r="H11" s="10">
        <f t="shared" si="1"/>
        <v>0</v>
      </c>
      <c r="I11" s="9">
        <f>단가대비표!V28</f>
        <v>0</v>
      </c>
      <c r="J11" s="10">
        <f t="shared" si="2"/>
        <v>0</v>
      </c>
      <c r="K11" s="9">
        <f t="shared" si="3"/>
        <v>7800</v>
      </c>
      <c r="L11" s="10">
        <f t="shared" si="4"/>
        <v>1872</v>
      </c>
      <c r="M11" s="5" t="s">
        <v>46</v>
      </c>
      <c r="N11" s="4" t="s">
        <v>52</v>
      </c>
      <c r="O11" s="4" t="s">
        <v>120</v>
      </c>
      <c r="P11" s="4" t="s">
        <v>54</v>
      </c>
      <c r="Q11" s="4" t="s">
        <v>54</v>
      </c>
      <c r="R11" s="4" t="s">
        <v>53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" t="s">
        <v>46</v>
      </c>
      <c r="AK11" s="4" t="s">
        <v>121</v>
      </c>
      <c r="AL11" s="4" t="s">
        <v>46</v>
      </c>
      <c r="AM11" s="4" t="s">
        <v>46</v>
      </c>
    </row>
    <row r="12" spans="1:39" ht="30" customHeight="1">
      <c r="A12" s="5" t="s">
        <v>102</v>
      </c>
      <c r="B12" s="5" t="s">
        <v>122</v>
      </c>
      <c r="C12" s="5" t="s">
        <v>104</v>
      </c>
      <c r="D12" s="6">
        <v>0.36</v>
      </c>
      <c r="E12" s="9">
        <f>단가대비표!O30</f>
        <v>10000</v>
      </c>
      <c r="F12" s="10">
        <f t="shared" si="0"/>
        <v>3600</v>
      </c>
      <c r="G12" s="9">
        <f>단가대비표!P30</f>
        <v>0</v>
      </c>
      <c r="H12" s="10">
        <f t="shared" si="1"/>
        <v>0</v>
      </c>
      <c r="I12" s="9">
        <f>단가대비표!V30</f>
        <v>0</v>
      </c>
      <c r="J12" s="10">
        <f t="shared" si="2"/>
        <v>0</v>
      </c>
      <c r="K12" s="9">
        <f t="shared" si="3"/>
        <v>10000</v>
      </c>
      <c r="L12" s="10">
        <f t="shared" si="4"/>
        <v>3600</v>
      </c>
      <c r="M12" s="5" t="s">
        <v>46</v>
      </c>
      <c r="N12" s="4" t="s">
        <v>52</v>
      </c>
      <c r="O12" s="4" t="s">
        <v>123</v>
      </c>
      <c r="P12" s="4" t="s">
        <v>54</v>
      </c>
      <c r="Q12" s="4" t="s">
        <v>54</v>
      </c>
      <c r="R12" s="4" t="s">
        <v>53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" t="s">
        <v>46</v>
      </c>
      <c r="AK12" s="4" t="s">
        <v>124</v>
      </c>
      <c r="AL12" s="4" t="s">
        <v>46</v>
      </c>
      <c r="AM12" s="4" t="s">
        <v>46</v>
      </c>
    </row>
    <row r="13" spans="1:39" ht="30" customHeight="1">
      <c r="A13" s="5" t="s">
        <v>102</v>
      </c>
      <c r="B13" s="5" t="s">
        <v>125</v>
      </c>
      <c r="C13" s="5" t="s">
        <v>104</v>
      </c>
      <c r="D13" s="6">
        <v>0.36</v>
      </c>
      <c r="E13" s="9">
        <f>단가대비표!O31</f>
        <v>9000</v>
      </c>
      <c r="F13" s="10">
        <f t="shared" si="0"/>
        <v>3240</v>
      </c>
      <c r="G13" s="9">
        <f>단가대비표!P31</f>
        <v>0</v>
      </c>
      <c r="H13" s="10">
        <f t="shared" si="1"/>
        <v>0</v>
      </c>
      <c r="I13" s="9">
        <f>단가대비표!V31</f>
        <v>0</v>
      </c>
      <c r="J13" s="10">
        <f t="shared" si="2"/>
        <v>0</v>
      </c>
      <c r="K13" s="9">
        <f t="shared" si="3"/>
        <v>9000</v>
      </c>
      <c r="L13" s="10">
        <f t="shared" si="4"/>
        <v>3240</v>
      </c>
      <c r="M13" s="5" t="s">
        <v>46</v>
      </c>
      <c r="N13" s="4" t="s">
        <v>52</v>
      </c>
      <c r="O13" s="4" t="s">
        <v>126</v>
      </c>
      <c r="P13" s="4" t="s">
        <v>54</v>
      </c>
      <c r="Q13" s="4" t="s">
        <v>54</v>
      </c>
      <c r="R13" s="4" t="s">
        <v>53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" t="s">
        <v>46</v>
      </c>
      <c r="AK13" s="4" t="s">
        <v>127</v>
      </c>
      <c r="AL13" s="4" t="s">
        <v>46</v>
      </c>
      <c r="AM13" s="4" t="s">
        <v>46</v>
      </c>
    </row>
    <row r="14" spans="1:39" ht="30" customHeight="1">
      <c r="A14" s="5" t="s">
        <v>128</v>
      </c>
      <c r="B14" s="5" t="s">
        <v>129</v>
      </c>
      <c r="C14" s="5" t="s">
        <v>130</v>
      </c>
      <c r="D14" s="6">
        <v>3.15E-2</v>
      </c>
      <c r="E14" s="9">
        <f>단가대비표!O12</f>
        <v>389221.55</v>
      </c>
      <c r="F14" s="10">
        <f t="shared" si="0"/>
        <v>12260.4</v>
      </c>
      <c r="G14" s="9">
        <f>단가대비표!P12</f>
        <v>0</v>
      </c>
      <c r="H14" s="10">
        <f t="shared" si="1"/>
        <v>0</v>
      </c>
      <c r="I14" s="9">
        <f>단가대비표!V12</f>
        <v>0</v>
      </c>
      <c r="J14" s="10">
        <f t="shared" si="2"/>
        <v>0</v>
      </c>
      <c r="K14" s="9">
        <f t="shared" si="3"/>
        <v>389221.5</v>
      </c>
      <c r="L14" s="10">
        <f t="shared" si="4"/>
        <v>12260.4</v>
      </c>
      <c r="M14" s="5" t="s">
        <v>46</v>
      </c>
      <c r="N14" s="4" t="s">
        <v>52</v>
      </c>
      <c r="O14" s="4" t="s">
        <v>131</v>
      </c>
      <c r="P14" s="4" t="s">
        <v>54</v>
      </c>
      <c r="Q14" s="4" t="s">
        <v>54</v>
      </c>
      <c r="R14" s="4" t="s">
        <v>53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" t="s">
        <v>46</v>
      </c>
      <c r="AK14" s="4" t="s">
        <v>132</v>
      </c>
      <c r="AL14" s="4" t="s">
        <v>46</v>
      </c>
      <c r="AM14" s="4" t="s">
        <v>46</v>
      </c>
    </row>
    <row r="15" spans="1:39" ht="30" customHeight="1">
      <c r="A15" s="5" t="s">
        <v>133</v>
      </c>
      <c r="B15" s="5" t="s">
        <v>134</v>
      </c>
      <c r="C15" s="5" t="s">
        <v>135</v>
      </c>
      <c r="D15" s="6">
        <v>0.6</v>
      </c>
      <c r="E15" s="9">
        <f>단가대비표!O65</f>
        <v>0</v>
      </c>
      <c r="F15" s="10">
        <f t="shared" si="0"/>
        <v>0</v>
      </c>
      <c r="G15" s="9">
        <f>단가대비표!P65</f>
        <v>89566</v>
      </c>
      <c r="H15" s="10">
        <f t="shared" si="1"/>
        <v>53739.6</v>
      </c>
      <c r="I15" s="9">
        <f>단가대비표!V65</f>
        <v>0</v>
      </c>
      <c r="J15" s="10">
        <f t="shared" si="2"/>
        <v>0</v>
      </c>
      <c r="K15" s="9">
        <f t="shared" si="3"/>
        <v>89566</v>
      </c>
      <c r="L15" s="10">
        <f t="shared" si="4"/>
        <v>53739.6</v>
      </c>
      <c r="M15" s="5" t="s">
        <v>46</v>
      </c>
      <c r="N15" s="4" t="s">
        <v>52</v>
      </c>
      <c r="O15" s="4" t="s">
        <v>136</v>
      </c>
      <c r="P15" s="4" t="s">
        <v>54</v>
      </c>
      <c r="Q15" s="4" t="s">
        <v>54</v>
      </c>
      <c r="R15" s="4" t="s">
        <v>53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" t="s">
        <v>46</v>
      </c>
      <c r="AK15" s="4" t="s">
        <v>137</v>
      </c>
      <c r="AL15" s="4" t="s">
        <v>46</v>
      </c>
      <c r="AM15" s="4" t="s">
        <v>46</v>
      </c>
    </row>
    <row r="16" spans="1:39" ht="30" customHeight="1">
      <c r="A16" s="27" t="s">
        <v>138</v>
      </c>
      <c r="B16" s="27" t="s">
        <v>46</v>
      </c>
      <c r="C16" s="27" t="s">
        <v>46</v>
      </c>
      <c r="D16" s="28"/>
      <c r="E16" s="29"/>
      <c r="F16" s="30">
        <f>TRUNC(SUMIF(N6:N15, N5, F6:F15),0)</f>
        <v>33400</v>
      </c>
      <c r="G16" s="29"/>
      <c r="H16" s="30">
        <f>TRUNC(SUMIF(N6:N15, N5, H6:H15),0)</f>
        <v>53739</v>
      </c>
      <c r="I16" s="29"/>
      <c r="J16" s="30">
        <f>TRUNC(SUMIF(N6:N15, N5, J6:J15),0)</f>
        <v>0</v>
      </c>
      <c r="K16" s="29"/>
      <c r="L16" s="30">
        <f>F16+H16+J16</f>
        <v>87139</v>
      </c>
      <c r="M16" s="27" t="s">
        <v>46</v>
      </c>
      <c r="N16" s="4" t="s">
        <v>61</v>
      </c>
      <c r="O16" s="4" t="s">
        <v>61</v>
      </c>
      <c r="P16" s="4" t="s">
        <v>46</v>
      </c>
      <c r="Q16" s="4" t="s">
        <v>46</v>
      </c>
      <c r="R16" s="4" t="s">
        <v>46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" t="s">
        <v>46</v>
      </c>
      <c r="AK16" s="4" t="s">
        <v>46</v>
      </c>
      <c r="AL16" s="4" t="s">
        <v>46</v>
      </c>
      <c r="AM16" s="4" t="s">
        <v>46</v>
      </c>
    </row>
    <row r="17" spans="1:39" ht="30" customHeight="1">
      <c r="A17" s="59" t="s">
        <v>534</v>
      </c>
      <c r="B17" s="59"/>
      <c r="C17" s="59"/>
      <c r="D17" s="59"/>
      <c r="E17" s="60"/>
      <c r="F17" s="61"/>
      <c r="G17" s="60"/>
      <c r="H17" s="61"/>
      <c r="I17" s="60"/>
      <c r="J17" s="61"/>
      <c r="K17" s="60"/>
      <c r="L17" s="61"/>
      <c r="M17" s="59"/>
      <c r="N17" s="2" t="s">
        <v>59</v>
      </c>
    </row>
    <row r="18" spans="1:39" ht="30" customHeight="1">
      <c r="A18" s="5" t="s">
        <v>133</v>
      </c>
      <c r="B18" s="5" t="s">
        <v>134</v>
      </c>
      <c r="C18" s="5" t="s">
        <v>135</v>
      </c>
      <c r="D18" s="6">
        <v>3.5000000000000003E-2</v>
      </c>
      <c r="E18" s="9">
        <f>단가대비표!O65</f>
        <v>0</v>
      </c>
      <c r="F18" s="10">
        <f>TRUNC(E18*D18,1)</f>
        <v>0</v>
      </c>
      <c r="G18" s="9">
        <f>단가대비표!P65</f>
        <v>89566</v>
      </c>
      <c r="H18" s="10">
        <f>TRUNC(G18*D18,1)</f>
        <v>3134.8</v>
      </c>
      <c r="I18" s="9">
        <f>단가대비표!V65</f>
        <v>0</v>
      </c>
      <c r="J18" s="10">
        <f>TRUNC(I18*D18,1)</f>
        <v>0</v>
      </c>
      <c r="K18" s="9">
        <f>TRUNC(E18+G18+I18,1)</f>
        <v>89566</v>
      </c>
      <c r="L18" s="10">
        <f>TRUNC(F18+H18+J18,1)</f>
        <v>3134.8</v>
      </c>
      <c r="M18" s="5" t="s">
        <v>46</v>
      </c>
      <c r="N18" s="4" t="s">
        <v>59</v>
      </c>
      <c r="O18" s="4" t="s">
        <v>136</v>
      </c>
      <c r="P18" s="4" t="s">
        <v>54</v>
      </c>
      <c r="Q18" s="4" t="s">
        <v>54</v>
      </c>
      <c r="R18" s="4" t="s">
        <v>53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" t="s">
        <v>46</v>
      </c>
      <c r="AK18" s="4" t="s">
        <v>139</v>
      </c>
      <c r="AL18" s="4" t="s">
        <v>46</v>
      </c>
      <c r="AM18" s="4" t="s">
        <v>46</v>
      </c>
    </row>
    <row r="19" spans="1:39" s="17" customFormat="1" ht="30" customHeight="1">
      <c r="A19" s="27" t="s">
        <v>138</v>
      </c>
      <c r="B19" s="27" t="s">
        <v>46</v>
      </c>
      <c r="C19" s="27" t="s">
        <v>46</v>
      </c>
      <c r="D19" s="28"/>
      <c r="E19" s="29"/>
      <c r="F19" s="30">
        <f>TRUNC(SUMIF(N18:N18, N17, F18:F18),0)</f>
        <v>0</v>
      </c>
      <c r="G19" s="29"/>
      <c r="H19" s="30">
        <f>TRUNC(SUMIF(N18:N18, N17, H18:H18),0)</f>
        <v>3134</v>
      </c>
      <c r="I19" s="29"/>
      <c r="J19" s="30">
        <f>TRUNC(SUMIF(N18:N18, N17, J18:J18),0)</f>
        <v>0</v>
      </c>
      <c r="K19" s="29"/>
      <c r="L19" s="30">
        <f>F19+H19+J19</f>
        <v>3134</v>
      </c>
      <c r="M19" s="27" t="s">
        <v>46</v>
      </c>
      <c r="N19" s="18" t="s">
        <v>61</v>
      </c>
      <c r="O19" s="18" t="s">
        <v>61</v>
      </c>
      <c r="P19" s="18" t="s">
        <v>46</v>
      </c>
      <c r="Q19" s="18" t="s">
        <v>46</v>
      </c>
      <c r="R19" s="18" t="s">
        <v>46</v>
      </c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18" t="s">
        <v>46</v>
      </c>
      <c r="AK19" s="18" t="s">
        <v>46</v>
      </c>
      <c r="AL19" s="18" t="s">
        <v>46</v>
      </c>
      <c r="AM19" s="18" t="s">
        <v>46</v>
      </c>
    </row>
    <row r="20" spans="1:39" ht="30" customHeight="1">
      <c r="A20" s="59" t="s">
        <v>538</v>
      </c>
      <c r="B20" s="59"/>
      <c r="C20" s="59"/>
      <c r="D20" s="59"/>
      <c r="E20" s="60"/>
      <c r="F20" s="61"/>
      <c r="G20" s="60"/>
      <c r="H20" s="61"/>
      <c r="I20" s="60"/>
      <c r="J20" s="61"/>
      <c r="K20" s="60"/>
      <c r="L20" s="61"/>
      <c r="M20" s="59"/>
      <c r="N20" s="2" t="s">
        <v>68</v>
      </c>
    </row>
    <row r="21" spans="1:39" ht="30" customHeight="1">
      <c r="A21" s="5" t="s">
        <v>184</v>
      </c>
      <c r="B21" s="5" t="s">
        <v>166</v>
      </c>
      <c r="C21" s="5" t="s">
        <v>135</v>
      </c>
      <c r="D21" s="6">
        <v>8.4000000000000005E-2</v>
      </c>
      <c r="E21" s="9">
        <f>단가대비표!O48</f>
        <v>0</v>
      </c>
      <c r="F21" s="10">
        <f t="shared" ref="F21:F36" si="5">TRUNC(E21*D21,1)</f>
        <v>0</v>
      </c>
      <c r="G21" s="9">
        <f>단가대비표!P48</f>
        <v>111771</v>
      </c>
      <c r="H21" s="10">
        <f t="shared" ref="H21:H36" si="6">TRUNC(G21*D21,1)</f>
        <v>9388.7000000000007</v>
      </c>
      <c r="I21" s="9">
        <f>단가대비표!V48</f>
        <v>0</v>
      </c>
      <c r="J21" s="10">
        <f t="shared" ref="J21:J36" si="7">TRUNC(I21*D21,1)</f>
        <v>0</v>
      </c>
      <c r="K21" s="9">
        <f t="shared" ref="K21:K36" si="8">TRUNC(E21+G21+I21,1)</f>
        <v>111771</v>
      </c>
      <c r="L21" s="10">
        <f t="shared" ref="L21:L36" si="9">TRUNC(F21+H21+J21,1)</f>
        <v>9388.7000000000007</v>
      </c>
      <c r="M21" s="5" t="s">
        <v>46</v>
      </c>
      <c r="N21" s="4" t="s">
        <v>68</v>
      </c>
      <c r="O21" s="4" t="s">
        <v>185</v>
      </c>
      <c r="P21" s="4" t="s">
        <v>54</v>
      </c>
      <c r="Q21" s="4" t="s">
        <v>54</v>
      </c>
      <c r="R21" s="4" t="s">
        <v>53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4" t="s">
        <v>46</v>
      </c>
      <c r="AK21" s="4" t="s">
        <v>186</v>
      </c>
      <c r="AL21" s="4" t="s">
        <v>46</v>
      </c>
      <c r="AM21" s="4" t="s">
        <v>46</v>
      </c>
    </row>
    <row r="22" spans="1:39" ht="30" customHeight="1">
      <c r="A22" s="5" t="s">
        <v>184</v>
      </c>
      <c r="B22" s="5" t="s">
        <v>133</v>
      </c>
      <c r="C22" s="5" t="s">
        <v>135</v>
      </c>
      <c r="D22" s="6">
        <v>1.7000000000000001E-2</v>
      </c>
      <c r="E22" s="9">
        <f>단가대비표!O47</f>
        <v>0</v>
      </c>
      <c r="F22" s="10">
        <f t="shared" si="5"/>
        <v>0</v>
      </c>
      <c r="G22" s="9">
        <f>단가대비표!P47</f>
        <v>89566</v>
      </c>
      <c r="H22" s="10">
        <f t="shared" si="6"/>
        <v>1522.6</v>
      </c>
      <c r="I22" s="9">
        <f>단가대비표!V47</f>
        <v>0</v>
      </c>
      <c r="J22" s="10">
        <f t="shared" si="7"/>
        <v>0</v>
      </c>
      <c r="K22" s="9">
        <f t="shared" si="8"/>
        <v>89566</v>
      </c>
      <c r="L22" s="10">
        <f t="shared" si="9"/>
        <v>1522.6</v>
      </c>
      <c r="M22" s="5" t="s">
        <v>46</v>
      </c>
      <c r="N22" s="4" t="s">
        <v>68</v>
      </c>
      <c r="O22" s="4" t="s">
        <v>187</v>
      </c>
      <c r="P22" s="4" t="s">
        <v>54</v>
      </c>
      <c r="Q22" s="4" t="s">
        <v>54</v>
      </c>
      <c r="R22" s="4" t="s">
        <v>53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4" t="s">
        <v>46</v>
      </c>
      <c r="AK22" s="4" t="s">
        <v>188</v>
      </c>
      <c r="AL22" s="4" t="s">
        <v>46</v>
      </c>
      <c r="AM22" s="4" t="s">
        <v>46</v>
      </c>
    </row>
    <row r="23" spans="1:39" ht="30" customHeight="1">
      <c r="A23" s="5" t="s">
        <v>189</v>
      </c>
      <c r="B23" s="5" t="s">
        <v>46</v>
      </c>
      <c r="C23" s="5" t="s">
        <v>190</v>
      </c>
      <c r="D23" s="6">
        <v>1.7999999999999999E-2</v>
      </c>
      <c r="E23" s="9">
        <f>단가대비표!O49</f>
        <v>4333</v>
      </c>
      <c r="F23" s="10">
        <f t="shared" si="5"/>
        <v>77.900000000000006</v>
      </c>
      <c r="G23" s="9">
        <f>단가대비표!P49</f>
        <v>0</v>
      </c>
      <c r="H23" s="10">
        <f t="shared" si="6"/>
        <v>0</v>
      </c>
      <c r="I23" s="9">
        <f>단가대비표!V49</f>
        <v>0</v>
      </c>
      <c r="J23" s="10">
        <f t="shared" si="7"/>
        <v>0</v>
      </c>
      <c r="K23" s="9">
        <f t="shared" si="8"/>
        <v>4333</v>
      </c>
      <c r="L23" s="10">
        <f t="shared" si="9"/>
        <v>77.900000000000006</v>
      </c>
      <c r="M23" s="5" t="s">
        <v>46</v>
      </c>
      <c r="N23" s="4" t="s">
        <v>68</v>
      </c>
      <c r="O23" s="4" t="s">
        <v>191</v>
      </c>
      <c r="P23" s="4" t="s">
        <v>54</v>
      </c>
      <c r="Q23" s="4" t="s">
        <v>54</v>
      </c>
      <c r="R23" s="4" t="s">
        <v>53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4" t="s">
        <v>46</v>
      </c>
      <c r="AK23" s="4" t="s">
        <v>192</v>
      </c>
      <c r="AL23" s="4" t="s">
        <v>46</v>
      </c>
      <c r="AM23" s="4" t="s">
        <v>46</v>
      </c>
    </row>
    <row r="24" spans="1:39" ht="30" customHeight="1">
      <c r="A24" s="5" t="s">
        <v>193</v>
      </c>
      <c r="B24" s="5" t="s">
        <v>194</v>
      </c>
      <c r="C24" s="5" t="s">
        <v>195</v>
      </c>
      <c r="D24" s="6">
        <v>0.12</v>
      </c>
      <c r="E24" s="9">
        <f>단가대비표!O50</f>
        <v>0</v>
      </c>
      <c r="F24" s="10">
        <f t="shared" si="5"/>
        <v>0</v>
      </c>
      <c r="G24" s="9">
        <f>단가대비표!P50</f>
        <v>0</v>
      </c>
      <c r="H24" s="10">
        <f t="shared" si="6"/>
        <v>0</v>
      </c>
      <c r="I24" s="9">
        <f>단가대비표!V50</f>
        <v>83</v>
      </c>
      <c r="J24" s="10">
        <f t="shared" si="7"/>
        <v>9.9</v>
      </c>
      <c r="K24" s="9">
        <f t="shared" si="8"/>
        <v>83</v>
      </c>
      <c r="L24" s="10">
        <f t="shared" si="9"/>
        <v>9.9</v>
      </c>
      <c r="M24" s="5" t="s">
        <v>46</v>
      </c>
      <c r="N24" s="4" t="s">
        <v>68</v>
      </c>
      <c r="O24" s="4" t="s">
        <v>196</v>
      </c>
      <c r="P24" s="4" t="s">
        <v>54</v>
      </c>
      <c r="Q24" s="4" t="s">
        <v>54</v>
      </c>
      <c r="R24" s="4" t="s">
        <v>53</v>
      </c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" t="s">
        <v>46</v>
      </c>
      <c r="AK24" s="4" t="s">
        <v>197</v>
      </c>
      <c r="AL24" s="4" t="s">
        <v>46</v>
      </c>
      <c r="AM24" s="4" t="s">
        <v>46</v>
      </c>
    </row>
    <row r="25" spans="1:39" ht="30" customHeight="1">
      <c r="A25" s="5" t="s">
        <v>198</v>
      </c>
      <c r="B25" s="5" t="s">
        <v>199</v>
      </c>
      <c r="C25" s="5" t="s">
        <v>200</v>
      </c>
      <c r="D25" s="6">
        <v>5.0000000000000001E-4</v>
      </c>
      <c r="E25" s="9">
        <f>단가대비표!O51</f>
        <v>30000</v>
      </c>
      <c r="F25" s="10">
        <f t="shared" si="5"/>
        <v>15</v>
      </c>
      <c r="G25" s="9">
        <f>단가대비표!P51</f>
        <v>0</v>
      </c>
      <c r="H25" s="10">
        <f t="shared" si="6"/>
        <v>0</v>
      </c>
      <c r="I25" s="9">
        <f>단가대비표!V51</f>
        <v>0</v>
      </c>
      <c r="J25" s="10">
        <f t="shared" si="7"/>
        <v>0</v>
      </c>
      <c r="K25" s="9">
        <f t="shared" si="8"/>
        <v>30000</v>
      </c>
      <c r="L25" s="10">
        <f t="shared" si="9"/>
        <v>15</v>
      </c>
      <c r="M25" s="5" t="s">
        <v>46</v>
      </c>
      <c r="N25" s="4" t="s">
        <v>68</v>
      </c>
      <c r="O25" s="4" t="s">
        <v>201</v>
      </c>
      <c r="P25" s="4" t="s">
        <v>54</v>
      </c>
      <c r="Q25" s="4" t="s">
        <v>54</v>
      </c>
      <c r="R25" s="4" t="s">
        <v>53</v>
      </c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" t="s">
        <v>46</v>
      </c>
      <c r="AK25" s="4" t="s">
        <v>202</v>
      </c>
      <c r="AL25" s="4" t="s">
        <v>46</v>
      </c>
      <c r="AM25" s="4" t="s">
        <v>46</v>
      </c>
    </row>
    <row r="26" spans="1:39" ht="30" customHeight="1">
      <c r="A26" s="5" t="s">
        <v>203</v>
      </c>
      <c r="B26" s="5" t="s">
        <v>204</v>
      </c>
      <c r="C26" s="5" t="s">
        <v>205</v>
      </c>
      <c r="D26" s="6">
        <v>5.0000000000000001E-4</v>
      </c>
      <c r="E26" s="9">
        <f>단가대비표!O52</f>
        <v>20000</v>
      </c>
      <c r="F26" s="10">
        <f t="shared" si="5"/>
        <v>10</v>
      </c>
      <c r="G26" s="9">
        <f>단가대비표!P52</f>
        <v>0</v>
      </c>
      <c r="H26" s="10">
        <f t="shared" si="6"/>
        <v>0</v>
      </c>
      <c r="I26" s="9">
        <f>단가대비표!V52</f>
        <v>0</v>
      </c>
      <c r="J26" s="10">
        <f t="shared" si="7"/>
        <v>0</v>
      </c>
      <c r="K26" s="9">
        <f t="shared" si="8"/>
        <v>20000</v>
      </c>
      <c r="L26" s="10">
        <f t="shared" si="9"/>
        <v>10</v>
      </c>
      <c r="M26" s="5" t="s">
        <v>46</v>
      </c>
      <c r="N26" s="4" t="s">
        <v>68</v>
      </c>
      <c r="O26" s="4" t="s">
        <v>206</v>
      </c>
      <c r="P26" s="4" t="s">
        <v>54</v>
      </c>
      <c r="Q26" s="4" t="s">
        <v>54</v>
      </c>
      <c r="R26" s="4" t="s">
        <v>53</v>
      </c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" t="s">
        <v>46</v>
      </c>
      <c r="AK26" s="4" t="s">
        <v>207</v>
      </c>
      <c r="AL26" s="4" t="s">
        <v>46</v>
      </c>
      <c r="AM26" s="4" t="s">
        <v>46</v>
      </c>
    </row>
    <row r="27" spans="1:39" ht="30" customHeight="1">
      <c r="A27" s="5" t="s">
        <v>208</v>
      </c>
      <c r="B27" s="5" t="s">
        <v>209</v>
      </c>
      <c r="C27" s="5" t="s">
        <v>200</v>
      </c>
      <c r="D27" s="6">
        <v>5.0000000000000001E-4</v>
      </c>
      <c r="E27" s="9">
        <f>단가대비표!O53</f>
        <v>3500</v>
      </c>
      <c r="F27" s="10">
        <f t="shared" si="5"/>
        <v>1.7</v>
      </c>
      <c r="G27" s="9">
        <f>단가대비표!P53</f>
        <v>0</v>
      </c>
      <c r="H27" s="10">
        <f t="shared" si="6"/>
        <v>0</v>
      </c>
      <c r="I27" s="9">
        <f>단가대비표!V53</f>
        <v>0</v>
      </c>
      <c r="J27" s="10">
        <f t="shared" si="7"/>
        <v>0</v>
      </c>
      <c r="K27" s="9">
        <f t="shared" si="8"/>
        <v>3500</v>
      </c>
      <c r="L27" s="10">
        <f t="shared" si="9"/>
        <v>1.7</v>
      </c>
      <c r="M27" s="5" t="s">
        <v>46</v>
      </c>
      <c r="N27" s="4" t="s">
        <v>68</v>
      </c>
      <c r="O27" s="4" t="s">
        <v>210</v>
      </c>
      <c r="P27" s="4" t="s">
        <v>54</v>
      </c>
      <c r="Q27" s="4" t="s">
        <v>54</v>
      </c>
      <c r="R27" s="4" t="s">
        <v>53</v>
      </c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" t="s">
        <v>46</v>
      </c>
      <c r="AK27" s="4" t="s">
        <v>211</v>
      </c>
      <c r="AL27" s="4" t="s">
        <v>46</v>
      </c>
      <c r="AM27" s="4" t="s">
        <v>46</v>
      </c>
    </row>
    <row r="28" spans="1:39" ht="30" customHeight="1">
      <c r="A28" s="5" t="s">
        <v>212</v>
      </c>
      <c r="B28" s="5" t="s">
        <v>213</v>
      </c>
      <c r="C28" s="5" t="s">
        <v>151</v>
      </c>
      <c r="D28" s="6">
        <v>0.18099999999999999</v>
      </c>
      <c r="E28" s="9">
        <f>단가대비표!O54</f>
        <v>6000</v>
      </c>
      <c r="F28" s="10">
        <f t="shared" si="5"/>
        <v>1086</v>
      </c>
      <c r="G28" s="9">
        <f>단가대비표!P54</f>
        <v>0</v>
      </c>
      <c r="H28" s="10">
        <f t="shared" si="6"/>
        <v>0</v>
      </c>
      <c r="I28" s="9">
        <f>단가대비표!V54</f>
        <v>0</v>
      </c>
      <c r="J28" s="10">
        <f t="shared" si="7"/>
        <v>0</v>
      </c>
      <c r="K28" s="9">
        <f t="shared" si="8"/>
        <v>6000</v>
      </c>
      <c r="L28" s="10">
        <f t="shared" si="9"/>
        <v>1086</v>
      </c>
      <c r="M28" s="5" t="s">
        <v>46</v>
      </c>
      <c r="N28" s="4" t="s">
        <v>68</v>
      </c>
      <c r="O28" s="4" t="s">
        <v>214</v>
      </c>
      <c r="P28" s="4" t="s">
        <v>54</v>
      </c>
      <c r="Q28" s="4" t="s">
        <v>54</v>
      </c>
      <c r="R28" s="4" t="s">
        <v>53</v>
      </c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" t="s">
        <v>46</v>
      </c>
      <c r="AK28" s="4" t="s">
        <v>215</v>
      </c>
      <c r="AL28" s="4" t="s">
        <v>46</v>
      </c>
      <c r="AM28" s="4" t="s">
        <v>46</v>
      </c>
    </row>
    <row r="29" spans="1:39" ht="30" customHeight="1">
      <c r="A29" s="5" t="s">
        <v>216</v>
      </c>
      <c r="B29" s="5" t="s">
        <v>217</v>
      </c>
      <c r="C29" s="5" t="s">
        <v>218</v>
      </c>
      <c r="D29" s="6">
        <v>0.18099999999999999</v>
      </c>
      <c r="E29" s="9">
        <f>단가대비표!O55</f>
        <v>15000</v>
      </c>
      <c r="F29" s="10">
        <f t="shared" si="5"/>
        <v>2715</v>
      </c>
      <c r="G29" s="9">
        <f>단가대비표!P55</f>
        <v>0</v>
      </c>
      <c r="H29" s="10">
        <f t="shared" si="6"/>
        <v>0</v>
      </c>
      <c r="I29" s="9">
        <f>단가대비표!V55</f>
        <v>0</v>
      </c>
      <c r="J29" s="10">
        <f t="shared" si="7"/>
        <v>0</v>
      </c>
      <c r="K29" s="9">
        <f t="shared" si="8"/>
        <v>15000</v>
      </c>
      <c r="L29" s="10">
        <f t="shared" si="9"/>
        <v>2715</v>
      </c>
      <c r="M29" s="5" t="s">
        <v>46</v>
      </c>
      <c r="N29" s="4" t="s">
        <v>68</v>
      </c>
      <c r="O29" s="4" t="s">
        <v>219</v>
      </c>
      <c r="P29" s="4" t="s">
        <v>54</v>
      </c>
      <c r="Q29" s="4" t="s">
        <v>54</v>
      </c>
      <c r="R29" s="4" t="s">
        <v>53</v>
      </c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" t="s">
        <v>46</v>
      </c>
      <c r="AK29" s="4" t="s">
        <v>220</v>
      </c>
      <c r="AL29" s="4" t="s">
        <v>46</v>
      </c>
      <c r="AM29" s="4" t="s">
        <v>46</v>
      </c>
    </row>
    <row r="30" spans="1:39" ht="30" customHeight="1">
      <c r="A30" s="5" t="s">
        <v>221</v>
      </c>
      <c r="B30" s="5" t="s">
        <v>222</v>
      </c>
      <c r="C30" s="5" t="s">
        <v>151</v>
      </c>
      <c r="D30" s="6">
        <v>0.18099999999999999</v>
      </c>
      <c r="E30" s="9">
        <f>단가대비표!O56</f>
        <v>4000</v>
      </c>
      <c r="F30" s="10">
        <f t="shared" si="5"/>
        <v>724</v>
      </c>
      <c r="G30" s="9">
        <f>단가대비표!P56</f>
        <v>0</v>
      </c>
      <c r="H30" s="10">
        <f t="shared" si="6"/>
        <v>0</v>
      </c>
      <c r="I30" s="9">
        <f>단가대비표!V56</f>
        <v>0</v>
      </c>
      <c r="J30" s="10">
        <f t="shared" si="7"/>
        <v>0</v>
      </c>
      <c r="K30" s="9">
        <f t="shared" si="8"/>
        <v>4000</v>
      </c>
      <c r="L30" s="10">
        <f t="shared" si="9"/>
        <v>724</v>
      </c>
      <c r="M30" s="5" t="s">
        <v>46</v>
      </c>
      <c r="N30" s="4" t="s">
        <v>68</v>
      </c>
      <c r="O30" s="4" t="s">
        <v>223</v>
      </c>
      <c r="P30" s="4" t="s">
        <v>54</v>
      </c>
      <c r="Q30" s="4" t="s">
        <v>54</v>
      </c>
      <c r="R30" s="4" t="s">
        <v>53</v>
      </c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" t="s">
        <v>46</v>
      </c>
      <c r="AK30" s="4" t="s">
        <v>224</v>
      </c>
      <c r="AL30" s="4" t="s">
        <v>46</v>
      </c>
      <c r="AM30" s="4" t="s">
        <v>46</v>
      </c>
    </row>
    <row r="31" spans="1:39" ht="30" customHeight="1">
      <c r="A31" s="5" t="s">
        <v>225</v>
      </c>
      <c r="B31" s="5" t="s">
        <v>226</v>
      </c>
      <c r="C31" s="5" t="s">
        <v>151</v>
      </c>
      <c r="D31" s="6">
        <v>0.04</v>
      </c>
      <c r="E31" s="9">
        <f>단가대비표!O57</f>
        <v>4500</v>
      </c>
      <c r="F31" s="10">
        <f t="shared" si="5"/>
        <v>180</v>
      </c>
      <c r="G31" s="9">
        <f>단가대비표!P57</f>
        <v>0</v>
      </c>
      <c r="H31" s="10">
        <f t="shared" si="6"/>
        <v>0</v>
      </c>
      <c r="I31" s="9">
        <f>단가대비표!V57</f>
        <v>0</v>
      </c>
      <c r="J31" s="10">
        <f t="shared" si="7"/>
        <v>0</v>
      </c>
      <c r="K31" s="9">
        <f t="shared" si="8"/>
        <v>4500</v>
      </c>
      <c r="L31" s="10">
        <f t="shared" si="9"/>
        <v>180</v>
      </c>
      <c r="M31" s="5" t="s">
        <v>46</v>
      </c>
      <c r="N31" s="4" t="s">
        <v>68</v>
      </c>
      <c r="O31" s="4" t="s">
        <v>227</v>
      </c>
      <c r="P31" s="4" t="s">
        <v>54</v>
      </c>
      <c r="Q31" s="4" t="s">
        <v>54</v>
      </c>
      <c r="R31" s="4" t="s">
        <v>53</v>
      </c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" t="s">
        <v>46</v>
      </c>
      <c r="AK31" s="4" t="s">
        <v>228</v>
      </c>
      <c r="AL31" s="4" t="s">
        <v>46</v>
      </c>
      <c r="AM31" s="4" t="s">
        <v>46</v>
      </c>
    </row>
    <row r="32" spans="1:39" ht="30" customHeight="1">
      <c r="A32" s="5" t="s">
        <v>229</v>
      </c>
      <c r="B32" s="5" t="s">
        <v>230</v>
      </c>
      <c r="C32" s="5" t="s">
        <v>231</v>
      </c>
      <c r="D32" s="6">
        <v>0.4</v>
      </c>
      <c r="E32" s="9">
        <f>단가대비표!O58</f>
        <v>150</v>
      </c>
      <c r="F32" s="10">
        <f t="shared" si="5"/>
        <v>60</v>
      </c>
      <c r="G32" s="9">
        <f>단가대비표!P58</f>
        <v>0</v>
      </c>
      <c r="H32" s="10">
        <f t="shared" si="6"/>
        <v>0</v>
      </c>
      <c r="I32" s="9">
        <f>단가대비표!V58</f>
        <v>0</v>
      </c>
      <c r="J32" s="10">
        <f t="shared" si="7"/>
        <v>0</v>
      </c>
      <c r="K32" s="9">
        <f t="shared" si="8"/>
        <v>150</v>
      </c>
      <c r="L32" s="10">
        <f t="shared" si="9"/>
        <v>60</v>
      </c>
      <c r="M32" s="5" t="s">
        <v>46</v>
      </c>
      <c r="N32" s="4" t="s">
        <v>68</v>
      </c>
      <c r="O32" s="4" t="s">
        <v>232</v>
      </c>
      <c r="P32" s="4" t="s">
        <v>54</v>
      </c>
      <c r="Q32" s="4" t="s">
        <v>54</v>
      </c>
      <c r="R32" s="4" t="s">
        <v>53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" t="s">
        <v>46</v>
      </c>
      <c r="AK32" s="4" t="s">
        <v>233</v>
      </c>
      <c r="AL32" s="4" t="s">
        <v>46</v>
      </c>
      <c r="AM32" s="4" t="s">
        <v>46</v>
      </c>
    </row>
    <row r="33" spans="1:39" ht="30" customHeight="1">
      <c r="A33" s="5" t="s">
        <v>234</v>
      </c>
      <c r="B33" s="5" t="s">
        <v>235</v>
      </c>
      <c r="C33" s="5" t="s">
        <v>58</v>
      </c>
      <c r="D33" s="6">
        <v>1.58</v>
      </c>
      <c r="E33" s="9">
        <f>단가대비표!O59</f>
        <v>716</v>
      </c>
      <c r="F33" s="10">
        <f t="shared" si="5"/>
        <v>1131.2</v>
      </c>
      <c r="G33" s="9">
        <f>단가대비표!P59</f>
        <v>0</v>
      </c>
      <c r="H33" s="10">
        <f t="shared" si="6"/>
        <v>0</v>
      </c>
      <c r="I33" s="9">
        <f>단가대비표!V59</f>
        <v>0</v>
      </c>
      <c r="J33" s="10">
        <f t="shared" si="7"/>
        <v>0</v>
      </c>
      <c r="K33" s="9">
        <f t="shared" si="8"/>
        <v>716</v>
      </c>
      <c r="L33" s="10">
        <f t="shared" si="9"/>
        <v>1131.2</v>
      </c>
      <c r="M33" s="5" t="s">
        <v>46</v>
      </c>
      <c r="N33" s="4" t="s">
        <v>68</v>
      </c>
      <c r="O33" s="4" t="s">
        <v>236</v>
      </c>
      <c r="P33" s="4" t="s">
        <v>54</v>
      </c>
      <c r="Q33" s="4" t="s">
        <v>54</v>
      </c>
      <c r="R33" s="4" t="s">
        <v>53</v>
      </c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" t="s">
        <v>46</v>
      </c>
      <c r="AK33" s="4" t="s">
        <v>237</v>
      </c>
      <c r="AL33" s="4" t="s">
        <v>46</v>
      </c>
      <c r="AM33" s="4" t="s">
        <v>46</v>
      </c>
    </row>
    <row r="34" spans="1:39" ht="30" customHeight="1">
      <c r="A34" s="5" t="s">
        <v>238</v>
      </c>
      <c r="B34" s="5" t="s">
        <v>46</v>
      </c>
      <c r="C34" s="5" t="s">
        <v>63</v>
      </c>
      <c r="D34" s="6">
        <v>1.59</v>
      </c>
      <c r="E34" s="9">
        <f>단가대비표!O60</f>
        <v>55</v>
      </c>
      <c r="F34" s="10">
        <f t="shared" si="5"/>
        <v>87.4</v>
      </c>
      <c r="G34" s="9">
        <f>단가대비표!P60</f>
        <v>0</v>
      </c>
      <c r="H34" s="10">
        <f t="shared" si="6"/>
        <v>0</v>
      </c>
      <c r="I34" s="9">
        <f>단가대비표!V60</f>
        <v>0</v>
      </c>
      <c r="J34" s="10">
        <f t="shared" si="7"/>
        <v>0</v>
      </c>
      <c r="K34" s="9">
        <f t="shared" si="8"/>
        <v>55</v>
      </c>
      <c r="L34" s="10">
        <f t="shared" si="9"/>
        <v>87.4</v>
      </c>
      <c r="M34" s="5" t="s">
        <v>46</v>
      </c>
      <c r="N34" s="4" t="s">
        <v>68</v>
      </c>
      <c r="O34" s="4" t="s">
        <v>239</v>
      </c>
      <c r="P34" s="4" t="s">
        <v>54</v>
      </c>
      <c r="Q34" s="4" t="s">
        <v>54</v>
      </c>
      <c r="R34" s="4" t="s">
        <v>53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" t="s">
        <v>46</v>
      </c>
      <c r="AK34" s="4" t="s">
        <v>240</v>
      </c>
      <c r="AL34" s="4" t="s">
        <v>46</v>
      </c>
      <c r="AM34" s="4" t="s">
        <v>46</v>
      </c>
    </row>
    <row r="35" spans="1:39" ht="30" customHeight="1">
      <c r="A35" s="5" t="s">
        <v>241</v>
      </c>
      <c r="B35" s="5" t="s">
        <v>242</v>
      </c>
      <c r="C35" s="5" t="s">
        <v>58</v>
      </c>
      <c r="D35" s="6">
        <v>4.16</v>
      </c>
      <c r="E35" s="9">
        <f>단가대비표!O61</f>
        <v>716</v>
      </c>
      <c r="F35" s="10">
        <f t="shared" si="5"/>
        <v>2978.5</v>
      </c>
      <c r="G35" s="9">
        <f>단가대비표!P61</f>
        <v>0</v>
      </c>
      <c r="H35" s="10">
        <f t="shared" si="6"/>
        <v>0</v>
      </c>
      <c r="I35" s="9">
        <f>단가대비표!V61</f>
        <v>0</v>
      </c>
      <c r="J35" s="10">
        <f t="shared" si="7"/>
        <v>0</v>
      </c>
      <c r="K35" s="9">
        <f t="shared" si="8"/>
        <v>716</v>
      </c>
      <c r="L35" s="10">
        <f t="shared" si="9"/>
        <v>2978.5</v>
      </c>
      <c r="M35" s="5" t="s">
        <v>46</v>
      </c>
      <c r="N35" s="4" t="s">
        <v>68</v>
      </c>
      <c r="O35" s="4" t="s">
        <v>243</v>
      </c>
      <c r="P35" s="4" t="s">
        <v>54</v>
      </c>
      <c r="Q35" s="4" t="s">
        <v>54</v>
      </c>
      <c r="R35" s="4" t="s">
        <v>53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" t="s">
        <v>46</v>
      </c>
      <c r="AK35" s="4" t="s">
        <v>244</v>
      </c>
      <c r="AL35" s="4" t="s">
        <v>46</v>
      </c>
      <c r="AM35" s="4" t="s">
        <v>46</v>
      </c>
    </row>
    <row r="36" spans="1:39" ht="30" customHeight="1">
      <c r="A36" s="5" t="s">
        <v>245</v>
      </c>
      <c r="B36" s="5" t="s">
        <v>46</v>
      </c>
      <c r="C36" s="5" t="s">
        <v>64</v>
      </c>
      <c r="D36" s="6">
        <v>1</v>
      </c>
      <c r="E36" s="9">
        <f>단가대비표!O62</f>
        <v>0</v>
      </c>
      <c r="F36" s="10">
        <f t="shared" si="5"/>
        <v>0</v>
      </c>
      <c r="G36" s="9">
        <f>단가대비표!P62</f>
        <v>0</v>
      </c>
      <c r="H36" s="10">
        <f t="shared" si="6"/>
        <v>0</v>
      </c>
      <c r="I36" s="9">
        <f>단가대비표!V62</f>
        <v>1341</v>
      </c>
      <c r="J36" s="10">
        <f t="shared" si="7"/>
        <v>1341</v>
      </c>
      <c r="K36" s="9">
        <f t="shared" si="8"/>
        <v>1341</v>
      </c>
      <c r="L36" s="10">
        <f t="shared" si="9"/>
        <v>1341</v>
      </c>
      <c r="M36" s="5" t="s">
        <v>46</v>
      </c>
      <c r="N36" s="4" t="s">
        <v>68</v>
      </c>
      <c r="O36" s="4" t="s">
        <v>246</v>
      </c>
      <c r="P36" s="4" t="s">
        <v>54</v>
      </c>
      <c r="Q36" s="4" t="s">
        <v>54</v>
      </c>
      <c r="R36" s="4" t="s">
        <v>53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4" t="s">
        <v>46</v>
      </c>
      <c r="AK36" s="4" t="s">
        <v>247</v>
      </c>
      <c r="AL36" s="4" t="s">
        <v>46</v>
      </c>
      <c r="AM36" s="4" t="s">
        <v>46</v>
      </c>
    </row>
    <row r="37" spans="1:39" ht="30" customHeight="1">
      <c r="A37" s="27" t="s">
        <v>138</v>
      </c>
      <c r="B37" s="27" t="s">
        <v>46</v>
      </c>
      <c r="C37" s="27" t="s">
        <v>46</v>
      </c>
      <c r="D37" s="28"/>
      <c r="E37" s="29"/>
      <c r="F37" s="30">
        <f>TRUNC(SUMIF(N21:N36, N20, F21:F36),0)</f>
        <v>9066</v>
      </c>
      <c r="G37" s="29"/>
      <c r="H37" s="30">
        <f>TRUNC(SUMIF(N21:N36, N20, H21:H36),0)</f>
        <v>10911</v>
      </c>
      <c r="I37" s="29"/>
      <c r="J37" s="30">
        <f>TRUNC(SUMIF(N21:N36, N20, J21:J36),0)</f>
        <v>1350</v>
      </c>
      <c r="K37" s="29"/>
      <c r="L37" s="30">
        <f>F37+H37+J37</f>
        <v>21327</v>
      </c>
      <c r="M37" s="27" t="s">
        <v>46</v>
      </c>
      <c r="N37" s="4" t="s">
        <v>61</v>
      </c>
      <c r="O37" s="4" t="s">
        <v>61</v>
      </c>
      <c r="P37" s="4" t="s">
        <v>46</v>
      </c>
      <c r="Q37" s="4" t="s">
        <v>46</v>
      </c>
      <c r="R37" s="4" t="s">
        <v>46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4" t="s">
        <v>46</v>
      </c>
      <c r="AK37" s="4" t="s">
        <v>46</v>
      </c>
      <c r="AL37" s="4" t="s">
        <v>46</v>
      </c>
      <c r="AM37" s="4" t="s">
        <v>46</v>
      </c>
    </row>
  </sheetData>
  <mergeCells count="38">
    <mergeCell ref="E3:F3"/>
    <mergeCell ref="G3:H3"/>
    <mergeCell ref="I3:J3"/>
    <mergeCell ref="K3:L3"/>
    <mergeCell ref="M3:M4"/>
    <mergeCell ref="AJ3:AJ4"/>
    <mergeCell ref="AK3:AK4"/>
    <mergeCell ref="Z3:Z4"/>
    <mergeCell ref="AA3:AA4"/>
    <mergeCell ref="AB3:AB4"/>
    <mergeCell ref="AC3:AC4"/>
    <mergeCell ref="AD3:AD4"/>
    <mergeCell ref="AE3:AE4"/>
    <mergeCell ref="AG3:AG4"/>
    <mergeCell ref="AH3:AH4"/>
    <mergeCell ref="AI3:AI4"/>
    <mergeCell ref="AF3:AF4"/>
    <mergeCell ref="T3:T4"/>
    <mergeCell ref="U3:U4"/>
    <mergeCell ref="V3:V4"/>
    <mergeCell ref="W3:W4"/>
    <mergeCell ref="X3:X4"/>
    <mergeCell ref="Y3:Y4"/>
    <mergeCell ref="A1:M1"/>
    <mergeCell ref="A20:M20"/>
    <mergeCell ref="A5:M5"/>
    <mergeCell ref="A17:M17"/>
    <mergeCell ref="N3:N4"/>
    <mergeCell ref="O3:O4"/>
    <mergeCell ref="P3:P4"/>
    <mergeCell ref="Q3:Q4"/>
    <mergeCell ref="R3:R4"/>
    <mergeCell ref="S3:S4"/>
    <mergeCell ref="A2:M2"/>
    <mergeCell ref="A3:A4"/>
    <mergeCell ref="B3:B4"/>
    <mergeCell ref="C3:C4"/>
    <mergeCell ref="D3:D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75"/>
  <sheetViews>
    <sheetView topLeftCell="B1" workbookViewId="0">
      <pane xSplit="3" ySplit="4" topLeftCell="E5" activePane="bottomRight" state="frozen"/>
      <selection activeCell="B1" sqref="B1"/>
      <selection pane="topRight" activeCell="E1" sqref="E1"/>
      <selection pane="bottomLeft" activeCell="B5" sqref="B5"/>
      <selection pane="bottomRight" activeCell="A2" sqref="A2:X2"/>
    </sheetView>
  </sheetViews>
  <sheetFormatPr defaultRowHeight="16.5"/>
  <cols>
    <col min="1" max="1" width="21.625" hidden="1" customWidth="1"/>
    <col min="2" max="2" width="28.25" bestFit="1" customWidth="1"/>
    <col min="3" max="3" width="30.5" bestFit="1" customWidth="1"/>
    <col min="4" max="4" width="5.5" bestFit="1" customWidth="1"/>
    <col min="5" max="5" width="15" bestFit="1" customWidth="1"/>
    <col min="6" max="6" width="6.625" bestFit="1" customWidth="1"/>
    <col min="7" max="7" width="11.625" bestFit="1" customWidth="1"/>
    <col min="8" max="8" width="6.625" bestFit="1" customWidth="1"/>
    <col min="9" max="9" width="11.625" bestFit="1" customWidth="1"/>
    <col min="10" max="10" width="6.625" bestFit="1" customWidth="1"/>
    <col min="11" max="11" width="10.375" bestFit="1" customWidth="1"/>
    <col min="12" max="12" width="6.625" bestFit="1" customWidth="1"/>
    <col min="13" max="13" width="10.5" bestFit="1" customWidth="1"/>
    <col min="14" max="14" width="6.625" bestFit="1" customWidth="1"/>
    <col min="15" max="16" width="15" bestFit="1" customWidth="1"/>
    <col min="17" max="17" width="13.875" bestFit="1" customWidth="1"/>
    <col min="18" max="19" width="9.25" bestFit="1" customWidth="1"/>
    <col min="20" max="20" width="10.375" bestFit="1" customWidth="1"/>
    <col min="21" max="21" width="10.5" bestFit="1" customWidth="1"/>
    <col min="22" max="22" width="13.875" bestFit="1" customWidth="1"/>
    <col min="23" max="23" width="8.5" bestFit="1" customWidth="1"/>
    <col min="24" max="24" width="11.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>
      <c r="A1" s="62" t="s">
        <v>303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8" ht="30" customHeight="1">
      <c r="A2" s="49" t="s">
        <v>542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8" ht="30" customHeight="1">
      <c r="A3" s="57" t="s">
        <v>88</v>
      </c>
      <c r="B3" s="57" t="s">
        <v>0</v>
      </c>
      <c r="C3" s="57" t="s">
        <v>304</v>
      </c>
      <c r="D3" s="57" t="s">
        <v>2</v>
      </c>
      <c r="E3" s="57" t="s">
        <v>4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 t="s">
        <v>89</v>
      </c>
      <c r="Q3" s="57" t="s">
        <v>90</v>
      </c>
      <c r="R3" s="57"/>
      <c r="S3" s="57"/>
      <c r="T3" s="57"/>
      <c r="U3" s="57"/>
      <c r="V3" s="57"/>
      <c r="W3" s="57" t="s">
        <v>91</v>
      </c>
      <c r="X3" s="57" t="s">
        <v>10</v>
      </c>
      <c r="Y3" s="54" t="s">
        <v>312</v>
      </c>
      <c r="Z3" s="54" t="s">
        <v>313</v>
      </c>
      <c r="AA3" s="54" t="s">
        <v>314</v>
      </c>
      <c r="AB3" s="54" t="s">
        <v>43</v>
      </c>
    </row>
    <row r="4" spans="1:28" ht="30" customHeight="1">
      <c r="A4" s="57"/>
      <c r="B4" s="57"/>
      <c r="C4" s="57"/>
      <c r="D4" s="57"/>
      <c r="E4" s="3" t="s">
        <v>305</v>
      </c>
      <c r="F4" s="3" t="s">
        <v>306</v>
      </c>
      <c r="G4" s="3" t="s">
        <v>307</v>
      </c>
      <c r="H4" s="3" t="s">
        <v>306</v>
      </c>
      <c r="I4" s="3" t="s">
        <v>308</v>
      </c>
      <c r="J4" s="3" t="s">
        <v>306</v>
      </c>
      <c r="K4" s="3" t="s">
        <v>309</v>
      </c>
      <c r="L4" s="3" t="s">
        <v>306</v>
      </c>
      <c r="M4" s="3" t="s">
        <v>310</v>
      </c>
      <c r="N4" s="3" t="s">
        <v>306</v>
      </c>
      <c r="O4" s="3" t="s">
        <v>311</v>
      </c>
      <c r="P4" s="57"/>
      <c r="Q4" s="3" t="s">
        <v>305</v>
      </c>
      <c r="R4" s="3" t="s">
        <v>307</v>
      </c>
      <c r="S4" s="3" t="s">
        <v>308</v>
      </c>
      <c r="T4" s="3" t="s">
        <v>309</v>
      </c>
      <c r="U4" s="3" t="s">
        <v>310</v>
      </c>
      <c r="V4" s="3" t="s">
        <v>311</v>
      </c>
      <c r="W4" s="57"/>
      <c r="X4" s="57"/>
      <c r="Y4" s="54"/>
      <c r="Z4" s="54"/>
      <c r="AA4" s="54"/>
      <c r="AB4" s="54"/>
    </row>
    <row r="5" spans="1:28" ht="30" customHeight="1">
      <c r="A5" s="5" t="s">
        <v>288</v>
      </c>
      <c r="B5" s="5" t="s">
        <v>263</v>
      </c>
      <c r="C5" s="5" t="s">
        <v>264</v>
      </c>
      <c r="D5" s="11" t="s">
        <v>51</v>
      </c>
      <c r="E5" s="12">
        <v>0</v>
      </c>
      <c r="F5" s="5" t="s">
        <v>46</v>
      </c>
      <c r="G5" s="12">
        <v>0</v>
      </c>
      <c r="H5" s="5" t="s">
        <v>46</v>
      </c>
      <c r="I5" s="12">
        <v>0</v>
      </c>
      <c r="J5" s="5" t="s">
        <v>46</v>
      </c>
      <c r="K5" s="12">
        <v>0</v>
      </c>
      <c r="L5" s="5" t="s">
        <v>46</v>
      </c>
      <c r="M5" s="12">
        <v>0</v>
      </c>
      <c r="N5" s="5" t="s">
        <v>46</v>
      </c>
      <c r="O5" s="12">
        <v>0</v>
      </c>
      <c r="P5" s="12">
        <v>0</v>
      </c>
      <c r="Q5" s="12">
        <v>0</v>
      </c>
      <c r="R5" s="12">
        <v>0</v>
      </c>
      <c r="S5" s="12">
        <v>0</v>
      </c>
      <c r="T5" s="12">
        <v>0</v>
      </c>
      <c r="U5" s="12">
        <v>544</v>
      </c>
      <c r="V5" s="12">
        <f>SMALL(Q5:U5,COUNTIF(Q5:U5,0)+1)</f>
        <v>544</v>
      </c>
      <c r="W5" s="5" t="s">
        <v>315</v>
      </c>
      <c r="X5" s="5" t="s">
        <v>287</v>
      </c>
      <c r="Y5" s="4" t="s">
        <v>46</v>
      </c>
      <c r="Z5" s="4" t="s">
        <v>46</v>
      </c>
      <c r="AA5" s="13"/>
      <c r="AB5" s="4" t="s">
        <v>46</v>
      </c>
    </row>
    <row r="6" spans="1:28" ht="30" customHeight="1">
      <c r="A6" s="5" t="s">
        <v>76</v>
      </c>
      <c r="B6" s="5" t="s">
        <v>72</v>
      </c>
      <c r="C6" s="5" t="s">
        <v>73</v>
      </c>
      <c r="D6" s="11" t="s">
        <v>74</v>
      </c>
      <c r="E6" s="12">
        <v>240</v>
      </c>
      <c r="F6" s="5" t="s">
        <v>46</v>
      </c>
      <c r="G6" s="12">
        <v>220</v>
      </c>
      <c r="H6" s="5" t="s">
        <v>316</v>
      </c>
      <c r="I6" s="12">
        <v>0</v>
      </c>
      <c r="J6" s="5" t="s">
        <v>46</v>
      </c>
      <c r="K6" s="12">
        <v>0</v>
      </c>
      <c r="L6" s="5" t="s">
        <v>46</v>
      </c>
      <c r="M6" s="12">
        <v>0</v>
      </c>
      <c r="N6" s="5" t="s">
        <v>46</v>
      </c>
      <c r="O6" s="12">
        <f t="shared" ref="O6:O43" si="0">SMALL(E6:M6,COUNTIF(E6:M6,0)+1)</f>
        <v>220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5" t="s">
        <v>317</v>
      </c>
      <c r="X6" s="5" t="s">
        <v>75</v>
      </c>
      <c r="Y6" s="4" t="s">
        <v>46</v>
      </c>
      <c r="Z6" s="4" t="s">
        <v>46</v>
      </c>
      <c r="AA6" s="13"/>
      <c r="AB6" s="4" t="s">
        <v>46</v>
      </c>
    </row>
    <row r="7" spans="1:28" ht="30" customHeight="1">
      <c r="A7" s="5" t="s">
        <v>259</v>
      </c>
      <c r="B7" s="5" t="s">
        <v>257</v>
      </c>
      <c r="C7" s="5" t="s">
        <v>258</v>
      </c>
      <c r="D7" s="11" t="s">
        <v>190</v>
      </c>
      <c r="E7" s="12">
        <v>2</v>
      </c>
      <c r="F7" s="5" t="s">
        <v>46</v>
      </c>
      <c r="G7" s="12">
        <v>2.16</v>
      </c>
      <c r="H7" s="5" t="s">
        <v>318</v>
      </c>
      <c r="I7" s="12">
        <v>2.33</v>
      </c>
      <c r="J7" s="5" t="s">
        <v>319</v>
      </c>
      <c r="K7" s="12">
        <v>0</v>
      </c>
      <c r="L7" s="5" t="s">
        <v>46</v>
      </c>
      <c r="M7" s="12">
        <v>0</v>
      </c>
      <c r="N7" s="5" t="s">
        <v>46</v>
      </c>
      <c r="O7" s="12">
        <f t="shared" si="0"/>
        <v>2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5" t="s">
        <v>320</v>
      </c>
      <c r="X7" s="5" t="s">
        <v>46</v>
      </c>
      <c r="Y7" s="4" t="s">
        <v>46</v>
      </c>
      <c r="Z7" s="4" t="s">
        <v>46</v>
      </c>
      <c r="AA7" s="13"/>
      <c r="AB7" s="4" t="s">
        <v>46</v>
      </c>
    </row>
    <row r="8" spans="1:28" ht="30" customHeight="1">
      <c r="A8" s="5" t="s">
        <v>262</v>
      </c>
      <c r="B8" s="5" t="s">
        <v>260</v>
      </c>
      <c r="C8" s="5" t="s">
        <v>261</v>
      </c>
      <c r="D8" s="11" t="s">
        <v>74</v>
      </c>
      <c r="E8" s="12">
        <v>9500</v>
      </c>
      <c r="F8" s="5" t="s">
        <v>46</v>
      </c>
      <c r="G8" s="12">
        <v>10000</v>
      </c>
      <c r="H8" s="5" t="s">
        <v>318</v>
      </c>
      <c r="I8" s="12">
        <v>11000</v>
      </c>
      <c r="J8" s="5" t="s">
        <v>319</v>
      </c>
      <c r="K8" s="12">
        <v>0</v>
      </c>
      <c r="L8" s="5" t="s">
        <v>46</v>
      </c>
      <c r="M8" s="12">
        <v>0</v>
      </c>
      <c r="N8" s="5" t="s">
        <v>46</v>
      </c>
      <c r="O8" s="12">
        <f t="shared" si="0"/>
        <v>9500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5" t="s">
        <v>321</v>
      </c>
      <c r="X8" s="5" t="s">
        <v>46</v>
      </c>
      <c r="Y8" s="4" t="s">
        <v>46</v>
      </c>
      <c r="Z8" s="4" t="s">
        <v>46</v>
      </c>
      <c r="AA8" s="13"/>
      <c r="AB8" s="4" t="s">
        <v>46</v>
      </c>
    </row>
    <row r="9" spans="1:28" ht="30" customHeight="1">
      <c r="A9" s="5" t="s">
        <v>256</v>
      </c>
      <c r="B9" s="5" t="s">
        <v>254</v>
      </c>
      <c r="C9" s="5" t="s">
        <v>255</v>
      </c>
      <c r="D9" s="11" t="s">
        <v>74</v>
      </c>
      <c r="E9" s="12">
        <v>0</v>
      </c>
      <c r="F9" s="5" t="s">
        <v>46</v>
      </c>
      <c r="G9" s="12">
        <v>0</v>
      </c>
      <c r="H9" s="5" t="s">
        <v>46</v>
      </c>
      <c r="I9" s="12">
        <v>2400</v>
      </c>
      <c r="J9" s="5" t="s">
        <v>322</v>
      </c>
      <c r="K9" s="12">
        <v>0</v>
      </c>
      <c r="L9" s="5" t="s">
        <v>46</v>
      </c>
      <c r="M9" s="12">
        <v>0</v>
      </c>
      <c r="N9" s="5" t="s">
        <v>46</v>
      </c>
      <c r="O9" s="12">
        <f t="shared" si="0"/>
        <v>2400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5" t="s">
        <v>323</v>
      </c>
      <c r="X9" s="5" t="s">
        <v>46</v>
      </c>
      <c r="Y9" s="4" t="s">
        <v>46</v>
      </c>
      <c r="Z9" s="4" t="s">
        <v>46</v>
      </c>
      <c r="AA9" s="13"/>
      <c r="AB9" s="4" t="s">
        <v>46</v>
      </c>
    </row>
    <row r="10" spans="1:28" ht="30" customHeight="1">
      <c r="A10" s="5" t="s">
        <v>173</v>
      </c>
      <c r="B10" s="5" t="s">
        <v>171</v>
      </c>
      <c r="C10" s="5" t="s">
        <v>172</v>
      </c>
      <c r="D10" s="11" t="s">
        <v>74</v>
      </c>
      <c r="E10" s="12">
        <v>780</v>
      </c>
      <c r="F10" s="5" t="s">
        <v>46</v>
      </c>
      <c r="G10" s="12">
        <v>750</v>
      </c>
      <c r="H10" s="5" t="s">
        <v>324</v>
      </c>
      <c r="I10" s="12">
        <v>830</v>
      </c>
      <c r="J10" s="5" t="s">
        <v>325</v>
      </c>
      <c r="K10" s="12">
        <v>0</v>
      </c>
      <c r="L10" s="5" t="s">
        <v>46</v>
      </c>
      <c r="M10" s="12">
        <v>0</v>
      </c>
      <c r="N10" s="5" t="s">
        <v>46</v>
      </c>
      <c r="O10" s="12">
        <f t="shared" si="0"/>
        <v>750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5" t="s">
        <v>326</v>
      </c>
      <c r="X10" s="5" t="s">
        <v>46</v>
      </c>
      <c r="Y10" s="4" t="s">
        <v>46</v>
      </c>
      <c r="Z10" s="4" t="s">
        <v>46</v>
      </c>
      <c r="AA10" s="13"/>
      <c r="AB10" s="4" t="s">
        <v>46</v>
      </c>
    </row>
    <row r="11" spans="1:28" ht="30" customHeight="1">
      <c r="A11" s="5" t="s">
        <v>170</v>
      </c>
      <c r="B11" s="5" t="s">
        <v>168</v>
      </c>
      <c r="C11" s="5" t="s">
        <v>169</v>
      </c>
      <c r="D11" s="11" t="s">
        <v>74</v>
      </c>
      <c r="E11" s="12">
        <v>0</v>
      </c>
      <c r="F11" s="5" t="s">
        <v>46</v>
      </c>
      <c r="G11" s="12">
        <v>1065.5999999999999</v>
      </c>
      <c r="H11" s="5" t="s">
        <v>327</v>
      </c>
      <c r="I11" s="12">
        <v>0</v>
      </c>
      <c r="J11" s="5" t="s">
        <v>46</v>
      </c>
      <c r="K11" s="12">
        <v>0</v>
      </c>
      <c r="L11" s="5" t="s">
        <v>46</v>
      </c>
      <c r="M11" s="12">
        <v>0</v>
      </c>
      <c r="N11" s="5" t="s">
        <v>46</v>
      </c>
      <c r="O11" s="12">
        <f t="shared" si="0"/>
        <v>1065.5999999999999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5" t="s">
        <v>328</v>
      </c>
      <c r="X11" s="5" t="s">
        <v>46</v>
      </c>
      <c r="Y11" s="4" t="s">
        <v>46</v>
      </c>
      <c r="Z11" s="4" t="s">
        <v>46</v>
      </c>
      <c r="AA11" s="13"/>
      <c r="AB11" s="4" t="s">
        <v>46</v>
      </c>
    </row>
    <row r="12" spans="1:28" ht="30" customHeight="1">
      <c r="A12" s="5" t="s">
        <v>131</v>
      </c>
      <c r="B12" s="5" t="s">
        <v>128</v>
      </c>
      <c r="C12" s="5" t="s">
        <v>129</v>
      </c>
      <c r="D12" s="11" t="s">
        <v>130</v>
      </c>
      <c r="E12" s="12">
        <v>396900</v>
      </c>
      <c r="F12" s="5" t="s">
        <v>46</v>
      </c>
      <c r="G12" s="12">
        <v>482035.92</v>
      </c>
      <c r="H12" s="5" t="s">
        <v>329</v>
      </c>
      <c r="I12" s="12">
        <v>389221.55</v>
      </c>
      <c r="J12" s="5" t="s">
        <v>330</v>
      </c>
      <c r="K12" s="12">
        <v>0</v>
      </c>
      <c r="L12" s="5" t="s">
        <v>46</v>
      </c>
      <c r="M12" s="12">
        <v>0</v>
      </c>
      <c r="N12" s="5" t="s">
        <v>46</v>
      </c>
      <c r="O12" s="12">
        <f t="shared" si="0"/>
        <v>389221.55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5" t="s">
        <v>331</v>
      </c>
      <c r="X12" s="5" t="s">
        <v>46</v>
      </c>
      <c r="Y12" s="4" t="s">
        <v>46</v>
      </c>
      <c r="Z12" s="4" t="s">
        <v>46</v>
      </c>
      <c r="AA12" s="13"/>
      <c r="AB12" s="4" t="s">
        <v>46</v>
      </c>
    </row>
    <row r="13" spans="1:28" ht="30" customHeight="1">
      <c r="A13" s="5" t="s">
        <v>178</v>
      </c>
      <c r="B13" s="5" t="s">
        <v>176</v>
      </c>
      <c r="C13" s="5" t="s">
        <v>177</v>
      </c>
      <c r="D13" s="11" t="s">
        <v>58</v>
      </c>
      <c r="E13" s="12">
        <v>1830</v>
      </c>
      <c r="F13" s="5" t="s">
        <v>46</v>
      </c>
      <c r="G13" s="12">
        <v>2283.9499999999998</v>
      </c>
      <c r="H13" s="5" t="s">
        <v>332</v>
      </c>
      <c r="I13" s="12">
        <v>2037.03</v>
      </c>
      <c r="J13" s="5" t="s">
        <v>333</v>
      </c>
      <c r="K13" s="12">
        <v>0</v>
      </c>
      <c r="L13" s="5" t="s">
        <v>46</v>
      </c>
      <c r="M13" s="12">
        <v>0</v>
      </c>
      <c r="N13" s="5" t="s">
        <v>46</v>
      </c>
      <c r="O13" s="12">
        <f t="shared" si="0"/>
        <v>1830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5" t="s">
        <v>334</v>
      </c>
      <c r="X13" s="5" t="s">
        <v>46</v>
      </c>
      <c r="Y13" s="4" t="s">
        <v>46</v>
      </c>
      <c r="Z13" s="4" t="s">
        <v>46</v>
      </c>
      <c r="AA13" s="13"/>
      <c r="AB13" s="4" t="s">
        <v>46</v>
      </c>
    </row>
    <row r="14" spans="1:28" ht="30" customHeight="1">
      <c r="A14" s="5" t="s">
        <v>158</v>
      </c>
      <c r="B14" s="5" t="s">
        <v>143</v>
      </c>
      <c r="C14" s="5" t="s">
        <v>157</v>
      </c>
      <c r="D14" s="11" t="s">
        <v>63</v>
      </c>
      <c r="E14" s="12">
        <v>0</v>
      </c>
      <c r="F14" s="5" t="s">
        <v>46</v>
      </c>
      <c r="G14" s="12">
        <v>930</v>
      </c>
      <c r="H14" s="5" t="s">
        <v>335</v>
      </c>
      <c r="I14" s="12">
        <v>930</v>
      </c>
      <c r="J14" s="5" t="s">
        <v>336</v>
      </c>
      <c r="K14" s="12">
        <v>0</v>
      </c>
      <c r="L14" s="5" t="s">
        <v>46</v>
      </c>
      <c r="M14" s="12">
        <v>0</v>
      </c>
      <c r="N14" s="5" t="s">
        <v>46</v>
      </c>
      <c r="O14" s="12">
        <f t="shared" si="0"/>
        <v>930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5" t="s">
        <v>337</v>
      </c>
      <c r="X14" s="5" t="s">
        <v>46</v>
      </c>
      <c r="Y14" s="4" t="s">
        <v>46</v>
      </c>
      <c r="Z14" s="4" t="s">
        <v>46</v>
      </c>
      <c r="AA14" s="13"/>
      <c r="AB14" s="4" t="s">
        <v>46</v>
      </c>
    </row>
    <row r="15" spans="1:28" ht="30" customHeight="1">
      <c r="A15" s="5" t="s">
        <v>145</v>
      </c>
      <c r="B15" s="5" t="s">
        <v>143</v>
      </c>
      <c r="C15" s="5" t="s">
        <v>144</v>
      </c>
      <c r="D15" s="11" t="s">
        <v>104</v>
      </c>
      <c r="E15" s="12">
        <v>0</v>
      </c>
      <c r="F15" s="5" t="s">
        <v>46</v>
      </c>
      <c r="G15" s="12">
        <v>690</v>
      </c>
      <c r="H15" s="5" t="s">
        <v>335</v>
      </c>
      <c r="I15" s="12">
        <v>690</v>
      </c>
      <c r="J15" s="5" t="s">
        <v>336</v>
      </c>
      <c r="K15" s="12">
        <v>0</v>
      </c>
      <c r="L15" s="5" t="s">
        <v>46</v>
      </c>
      <c r="M15" s="12">
        <v>0</v>
      </c>
      <c r="N15" s="5" t="s">
        <v>46</v>
      </c>
      <c r="O15" s="12">
        <f t="shared" si="0"/>
        <v>690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5" t="s">
        <v>338</v>
      </c>
      <c r="X15" s="5" t="s">
        <v>46</v>
      </c>
      <c r="Y15" s="4" t="s">
        <v>46</v>
      </c>
      <c r="Z15" s="4" t="s">
        <v>46</v>
      </c>
      <c r="AA15" s="13"/>
      <c r="AB15" s="4" t="s">
        <v>46</v>
      </c>
    </row>
    <row r="16" spans="1:28" ht="30" customHeight="1">
      <c r="A16" s="5" t="s">
        <v>147</v>
      </c>
      <c r="B16" s="5" t="s">
        <v>143</v>
      </c>
      <c r="C16" s="5" t="s">
        <v>146</v>
      </c>
      <c r="D16" s="11" t="s">
        <v>63</v>
      </c>
      <c r="E16" s="12">
        <v>0</v>
      </c>
      <c r="F16" s="5" t="s">
        <v>46</v>
      </c>
      <c r="G16" s="12">
        <v>1250</v>
      </c>
      <c r="H16" s="5" t="s">
        <v>335</v>
      </c>
      <c r="I16" s="12">
        <v>1250</v>
      </c>
      <c r="J16" s="5" t="s">
        <v>336</v>
      </c>
      <c r="K16" s="12">
        <v>0</v>
      </c>
      <c r="L16" s="5" t="s">
        <v>46</v>
      </c>
      <c r="M16" s="12">
        <v>0</v>
      </c>
      <c r="N16" s="5" t="s">
        <v>46</v>
      </c>
      <c r="O16" s="12">
        <f t="shared" si="0"/>
        <v>1250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5" t="s">
        <v>339</v>
      </c>
      <c r="X16" s="5" t="s">
        <v>46</v>
      </c>
      <c r="Y16" s="4" t="s">
        <v>46</v>
      </c>
      <c r="Z16" s="4" t="s">
        <v>46</v>
      </c>
      <c r="AA16" s="13"/>
      <c r="AB16" s="4" t="s">
        <v>46</v>
      </c>
    </row>
    <row r="17" spans="1:28" ht="30" customHeight="1">
      <c r="A17" s="5" t="s">
        <v>149</v>
      </c>
      <c r="B17" s="5" t="s">
        <v>143</v>
      </c>
      <c r="C17" s="5" t="s">
        <v>148</v>
      </c>
      <c r="D17" s="11" t="s">
        <v>63</v>
      </c>
      <c r="E17" s="12">
        <v>0</v>
      </c>
      <c r="F17" s="5" t="s">
        <v>46</v>
      </c>
      <c r="G17" s="12">
        <v>780</v>
      </c>
      <c r="H17" s="5" t="s">
        <v>335</v>
      </c>
      <c r="I17" s="12">
        <v>780</v>
      </c>
      <c r="J17" s="5" t="s">
        <v>336</v>
      </c>
      <c r="K17" s="12">
        <v>0</v>
      </c>
      <c r="L17" s="5" t="s">
        <v>46</v>
      </c>
      <c r="M17" s="12">
        <v>0</v>
      </c>
      <c r="N17" s="5" t="s">
        <v>46</v>
      </c>
      <c r="O17" s="12">
        <f t="shared" si="0"/>
        <v>780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5" t="s">
        <v>340</v>
      </c>
      <c r="X17" s="5" t="s">
        <v>46</v>
      </c>
      <c r="Y17" s="4" t="s">
        <v>46</v>
      </c>
      <c r="Z17" s="4" t="s">
        <v>46</v>
      </c>
      <c r="AA17" s="13"/>
      <c r="AB17" s="4" t="s">
        <v>46</v>
      </c>
    </row>
    <row r="18" spans="1:28" ht="30" customHeight="1">
      <c r="A18" s="5" t="s">
        <v>152</v>
      </c>
      <c r="B18" s="5" t="s">
        <v>143</v>
      </c>
      <c r="C18" s="5" t="s">
        <v>150</v>
      </c>
      <c r="D18" s="11" t="s">
        <v>151</v>
      </c>
      <c r="E18" s="12">
        <v>0</v>
      </c>
      <c r="F18" s="5" t="s">
        <v>46</v>
      </c>
      <c r="G18" s="12">
        <v>0</v>
      </c>
      <c r="H18" s="5" t="s">
        <v>46</v>
      </c>
      <c r="I18" s="12">
        <v>250</v>
      </c>
      <c r="J18" s="5" t="s">
        <v>336</v>
      </c>
      <c r="K18" s="12">
        <v>0</v>
      </c>
      <c r="L18" s="5" t="s">
        <v>46</v>
      </c>
      <c r="M18" s="12">
        <v>0</v>
      </c>
      <c r="N18" s="5" t="s">
        <v>46</v>
      </c>
      <c r="O18" s="12">
        <f t="shared" si="0"/>
        <v>250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5" t="s">
        <v>341</v>
      </c>
      <c r="X18" s="5" t="s">
        <v>46</v>
      </c>
      <c r="Y18" s="4" t="s">
        <v>46</v>
      </c>
      <c r="Z18" s="4" t="s">
        <v>46</v>
      </c>
      <c r="AA18" s="13"/>
      <c r="AB18" s="4" t="s">
        <v>46</v>
      </c>
    </row>
    <row r="19" spans="1:28" ht="30" customHeight="1">
      <c r="A19" s="5" t="s">
        <v>154</v>
      </c>
      <c r="B19" s="5" t="s">
        <v>143</v>
      </c>
      <c r="C19" s="5" t="s">
        <v>153</v>
      </c>
      <c r="D19" s="11" t="s">
        <v>151</v>
      </c>
      <c r="E19" s="12">
        <v>0</v>
      </c>
      <c r="F19" s="5" t="s">
        <v>46</v>
      </c>
      <c r="G19" s="12">
        <v>0</v>
      </c>
      <c r="H19" s="5" t="s">
        <v>46</v>
      </c>
      <c r="I19" s="12">
        <v>0</v>
      </c>
      <c r="J19" s="5" t="s">
        <v>46</v>
      </c>
      <c r="K19" s="12">
        <v>0</v>
      </c>
      <c r="L19" s="5" t="s">
        <v>46</v>
      </c>
      <c r="M19" s="12">
        <v>111</v>
      </c>
      <c r="N19" s="5" t="s">
        <v>46</v>
      </c>
      <c r="O19" s="12">
        <f t="shared" si="0"/>
        <v>111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5" t="s">
        <v>342</v>
      </c>
      <c r="X19" s="5" t="s">
        <v>46</v>
      </c>
      <c r="Y19" s="4" t="s">
        <v>46</v>
      </c>
      <c r="Z19" s="4" t="s">
        <v>46</v>
      </c>
      <c r="AA19" s="13"/>
      <c r="AB19" s="4" t="s">
        <v>46</v>
      </c>
    </row>
    <row r="20" spans="1:28" ht="30" customHeight="1">
      <c r="A20" s="5" t="s">
        <v>156</v>
      </c>
      <c r="B20" s="5" t="s">
        <v>143</v>
      </c>
      <c r="C20" s="5" t="s">
        <v>155</v>
      </c>
      <c r="D20" s="11" t="s">
        <v>151</v>
      </c>
      <c r="E20" s="12">
        <v>0</v>
      </c>
      <c r="F20" s="5" t="s">
        <v>46</v>
      </c>
      <c r="G20" s="12">
        <v>0</v>
      </c>
      <c r="H20" s="5" t="s">
        <v>46</v>
      </c>
      <c r="I20" s="12">
        <v>0</v>
      </c>
      <c r="J20" s="5" t="s">
        <v>46</v>
      </c>
      <c r="K20" s="12">
        <v>0</v>
      </c>
      <c r="L20" s="5" t="s">
        <v>46</v>
      </c>
      <c r="M20" s="12">
        <v>107</v>
      </c>
      <c r="N20" s="5" t="s">
        <v>46</v>
      </c>
      <c r="O20" s="12">
        <f t="shared" si="0"/>
        <v>107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5" t="s">
        <v>343</v>
      </c>
      <c r="X20" s="5" t="s">
        <v>46</v>
      </c>
      <c r="Y20" s="4" t="s">
        <v>46</v>
      </c>
      <c r="Z20" s="4" t="s">
        <v>46</v>
      </c>
      <c r="AA20" s="13"/>
      <c r="AB20" s="4" t="s">
        <v>46</v>
      </c>
    </row>
    <row r="21" spans="1:28" ht="30" customHeight="1">
      <c r="A21" s="5" t="s">
        <v>160</v>
      </c>
      <c r="B21" s="5" t="s">
        <v>143</v>
      </c>
      <c r="C21" s="5" t="s">
        <v>159</v>
      </c>
      <c r="D21" s="11" t="s">
        <v>104</v>
      </c>
      <c r="E21" s="12">
        <v>0</v>
      </c>
      <c r="F21" s="5" t="s">
        <v>46</v>
      </c>
      <c r="G21" s="12">
        <v>0</v>
      </c>
      <c r="H21" s="5" t="s">
        <v>46</v>
      </c>
      <c r="I21" s="12">
        <v>0</v>
      </c>
      <c r="J21" s="5" t="s">
        <v>46</v>
      </c>
      <c r="K21" s="12">
        <v>0</v>
      </c>
      <c r="L21" s="5" t="s">
        <v>46</v>
      </c>
      <c r="M21" s="12">
        <v>60</v>
      </c>
      <c r="N21" s="5" t="s">
        <v>46</v>
      </c>
      <c r="O21" s="12">
        <f t="shared" si="0"/>
        <v>60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5" t="s">
        <v>344</v>
      </c>
      <c r="X21" s="5" t="s">
        <v>46</v>
      </c>
      <c r="Y21" s="4" t="s">
        <v>46</v>
      </c>
      <c r="Z21" s="4" t="s">
        <v>46</v>
      </c>
      <c r="AA21" s="13"/>
      <c r="AB21" s="4" t="s">
        <v>46</v>
      </c>
    </row>
    <row r="22" spans="1:28" ht="30" customHeight="1">
      <c r="A22" s="5" t="s">
        <v>162</v>
      </c>
      <c r="B22" s="5" t="s">
        <v>143</v>
      </c>
      <c r="C22" s="5" t="s">
        <v>161</v>
      </c>
      <c r="D22" s="11" t="s">
        <v>104</v>
      </c>
      <c r="E22" s="12">
        <v>0</v>
      </c>
      <c r="F22" s="5" t="s">
        <v>46</v>
      </c>
      <c r="G22" s="12">
        <v>0</v>
      </c>
      <c r="H22" s="5" t="s">
        <v>46</v>
      </c>
      <c r="I22" s="12">
        <v>0</v>
      </c>
      <c r="J22" s="5" t="s">
        <v>46</v>
      </c>
      <c r="K22" s="12">
        <v>0</v>
      </c>
      <c r="L22" s="5" t="s">
        <v>46</v>
      </c>
      <c r="M22" s="12">
        <v>80</v>
      </c>
      <c r="N22" s="5" t="s">
        <v>46</v>
      </c>
      <c r="O22" s="12">
        <f t="shared" si="0"/>
        <v>80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5" t="s">
        <v>345</v>
      </c>
      <c r="X22" s="5" t="s">
        <v>46</v>
      </c>
      <c r="Y22" s="4" t="s">
        <v>46</v>
      </c>
      <c r="Z22" s="4" t="s">
        <v>46</v>
      </c>
      <c r="AA22" s="13"/>
      <c r="AB22" s="4" t="s">
        <v>46</v>
      </c>
    </row>
    <row r="23" spans="1:28" ht="30" customHeight="1">
      <c r="A23" s="5" t="s">
        <v>165</v>
      </c>
      <c r="B23" s="5" t="s">
        <v>143</v>
      </c>
      <c r="C23" s="5" t="s">
        <v>163</v>
      </c>
      <c r="D23" s="11" t="s">
        <v>104</v>
      </c>
      <c r="E23" s="12">
        <v>26</v>
      </c>
      <c r="F23" s="5" t="s">
        <v>46</v>
      </c>
      <c r="G23" s="12">
        <v>0</v>
      </c>
      <c r="H23" s="5" t="s">
        <v>46</v>
      </c>
      <c r="I23" s="12">
        <v>0</v>
      </c>
      <c r="J23" s="5" t="s">
        <v>46</v>
      </c>
      <c r="K23" s="12">
        <v>0</v>
      </c>
      <c r="L23" s="5" t="s">
        <v>46</v>
      </c>
      <c r="M23" s="12">
        <v>0</v>
      </c>
      <c r="N23" s="5" t="s">
        <v>46</v>
      </c>
      <c r="O23" s="12">
        <f t="shared" si="0"/>
        <v>26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5" t="s">
        <v>346</v>
      </c>
      <c r="X23" s="5" t="s">
        <v>164</v>
      </c>
      <c r="Y23" s="4" t="s">
        <v>46</v>
      </c>
      <c r="Z23" s="4" t="s">
        <v>46</v>
      </c>
      <c r="AA23" s="13"/>
      <c r="AB23" s="4" t="s">
        <v>46</v>
      </c>
    </row>
    <row r="24" spans="1:28" ht="30" customHeight="1">
      <c r="A24" s="5" t="s">
        <v>105</v>
      </c>
      <c r="B24" s="5" t="s">
        <v>102</v>
      </c>
      <c r="C24" s="5" t="s">
        <v>103</v>
      </c>
      <c r="D24" s="11" t="s">
        <v>104</v>
      </c>
      <c r="E24" s="12">
        <v>20830</v>
      </c>
      <c r="F24" s="5" t="s">
        <v>46</v>
      </c>
      <c r="G24" s="12">
        <v>25100</v>
      </c>
      <c r="H24" s="5" t="s">
        <v>347</v>
      </c>
      <c r="I24" s="12">
        <v>28300</v>
      </c>
      <c r="J24" s="5" t="s">
        <v>348</v>
      </c>
      <c r="K24" s="12">
        <v>0</v>
      </c>
      <c r="L24" s="5" t="s">
        <v>46</v>
      </c>
      <c r="M24" s="12">
        <v>0</v>
      </c>
      <c r="N24" s="5" t="s">
        <v>46</v>
      </c>
      <c r="O24" s="12">
        <f t="shared" si="0"/>
        <v>20830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5" t="s">
        <v>349</v>
      </c>
      <c r="X24" s="5" t="s">
        <v>46</v>
      </c>
      <c r="Y24" s="4" t="s">
        <v>46</v>
      </c>
      <c r="Z24" s="4" t="s">
        <v>46</v>
      </c>
      <c r="AA24" s="13"/>
      <c r="AB24" s="4" t="s">
        <v>46</v>
      </c>
    </row>
    <row r="25" spans="1:28" ht="30" customHeight="1">
      <c r="A25" s="5" t="s">
        <v>108</v>
      </c>
      <c r="B25" s="5" t="s">
        <v>102</v>
      </c>
      <c r="C25" s="5" t="s">
        <v>107</v>
      </c>
      <c r="D25" s="11" t="s">
        <v>104</v>
      </c>
      <c r="E25" s="12">
        <v>6640</v>
      </c>
      <c r="F25" s="5" t="s">
        <v>46</v>
      </c>
      <c r="G25" s="12">
        <v>8300</v>
      </c>
      <c r="H25" s="5" t="s">
        <v>347</v>
      </c>
      <c r="I25" s="12">
        <v>8900</v>
      </c>
      <c r="J25" s="5" t="s">
        <v>348</v>
      </c>
      <c r="K25" s="12">
        <v>0</v>
      </c>
      <c r="L25" s="5" t="s">
        <v>46</v>
      </c>
      <c r="M25" s="12">
        <v>0</v>
      </c>
      <c r="N25" s="5" t="s">
        <v>46</v>
      </c>
      <c r="O25" s="12">
        <f t="shared" si="0"/>
        <v>6640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5" t="s">
        <v>350</v>
      </c>
      <c r="X25" s="5" t="s">
        <v>46</v>
      </c>
      <c r="Y25" s="4" t="s">
        <v>46</v>
      </c>
      <c r="Z25" s="4" t="s">
        <v>46</v>
      </c>
      <c r="AA25" s="13"/>
      <c r="AB25" s="4" t="s">
        <v>46</v>
      </c>
    </row>
    <row r="26" spans="1:28" ht="30" customHeight="1">
      <c r="A26" s="5" t="s">
        <v>111</v>
      </c>
      <c r="B26" s="5" t="s">
        <v>102</v>
      </c>
      <c r="C26" s="5" t="s">
        <v>110</v>
      </c>
      <c r="D26" s="11" t="s">
        <v>104</v>
      </c>
      <c r="E26" s="12">
        <v>0</v>
      </c>
      <c r="F26" s="5" t="s">
        <v>46</v>
      </c>
      <c r="G26" s="12">
        <v>24500</v>
      </c>
      <c r="H26" s="5" t="s">
        <v>347</v>
      </c>
      <c r="I26" s="12">
        <v>25200</v>
      </c>
      <c r="J26" s="5" t="s">
        <v>348</v>
      </c>
      <c r="K26" s="12">
        <v>0</v>
      </c>
      <c r="L26" s="5" t="s">
        <v>46</v>
      </c>
      <c r="M26" s="12">
        <v>0</v>
      </c>
      <c r="N26" s="5" t="s">
        <v>46</v>
      </c>
      <c r="O26" s="12">
        <f t="shared" si="0"/>
        <v>24500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5" t="s">
        <v>351</v>
      </c>
      <c r="X26" s="5" t="s">
        <v>46</v>
      </c>
      <c r="Y26" s="4" t="s">
        <v>46</v>
      </c>
      <c r="Z26" s="4" t="s">
        <v>46</v>
      </c>
      <c r="AA26" s="13"/>
      <c r="AB26" s="4" t="s">
        <v>46</v>
      </c>
    </row>
    <row r="27" spans="1:28" ht="30" customHeight="1">
      <c r="A27" s="5" t="s">
        <v>117</v>
      </c>
      <c r="B27" s="5" t="s">
        <v>102</v>
      </c>
      <c r="C27" s="5" t="s">
        <v>116</v>
      </c>
      <c r="D27" s="11" t="s">
        <v>104</v>
      </c>
      <c r="E27" s="12">
        <v>6500</v>
      </c>
      <c r="F27" s="5" t="s">
        <v>46</v>
      </c>
      <c r="G27" s="12">
        <v>0</v>
      </c>
      <c r="H27" s="5" t="s">
        <v>46</v>
      </c>
      <c r="I27" s="12">
        <v>0</v>
      </c>
      <c r="J27" s="5" t="s">
        <v>46</v>
      </c>
      <c r="K27" s="12">
        <v>0</v>
      </c>
      <c r="L27" s="5" t="s">
        <v>46</v>
      </c>
      <c r="M27" s="12">
        <v>0</v>
      </c>
      <c r="N27" s="5" t="s">
        <v>46</v>
      </c>
      <c r="O27" s="12">
        <f t="shared" si="0"/>
        <v>6500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5" t="s">
        <v>352</v>
      </c>
      <c r="X27" s="5" t="s">
        <v>46</v>
      </c>
      <c r="Y27" s="4" t="s">
        <v>46</v>
      </c>
      <c r="Z27" s="4" t="s">
        <v>46</v>
      </c>
      <c r="AA27" s="13"/>
      <c r="AB27" s="4" t="s">
        <v>46</v>
      </c>
    </row>
    <row r="28" spans="1:28" ht="30" customHeight="1">
      <c r="A28" s="5" t="s">
        <v>120</v>
      </c>
      <c r="B28" s="5" t="s">
        <v>102</v>
      </c>
      <c r="C28" s="5" t="s">
        <v>119</v>
      </c>
      <c r="D28" s="11" t="s">
        <v>104</v>
      </c>
      <c r="E28" s="12">
        <v>7800</v>
      </c>
      <c r="F28" s="5" t="s">
        <v>46</v>
      </c>
      <c r="G28" s="12">
        <v>0</v>
      </c>
      <c r="H28" s="5" t="s">
        <v>46</v>
      </c>
      <c r="I28" s="12">
        <v>0</v>
      </c>
      <c r="J28" s="5" t="s">
        <v>46</v>
      </c>
      <c r="K28" s="12">
        <v>0</v>
      </c>
      <c r="L28" s="5" t="s">
        <v>46</v>
      </c>
      <c r="M28" s="12">
        <v>0</v>
      </c>
      <c r="N28" s="5" t="s">
        <v>46</v>
      </c>
      <c r="O28" s="12">
        <f t="shared" si="0"/>
        <v>7800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5" t="s">
        <v>353</v>
      </c>
      <c r="X28" s="5" t="s">
        <v>46</v>
      </c>
      <c r="Y28" s="4" t="s">
        <v>46</v>
      </c>
      <c r="Z28" s="4" t="s">
        <v>46</v>
      </c>
      <c r="AA28" s="13"/>
      <c r="AB28" s="4" t="s">
        <v>46</v>
      </c>
    </row>
    <row r="29" spans="1:28" ht="30" customHeight="1">
      <c r="A29" s="5" t="s">
        <v>114</v>
      </c>
      <c r="B29" s="5" t="s">
        <v>102</v>
      </c>
      <c r="C29" s="5" t="s">
        <v>113</v>
      </c>
      <c r="D29" s="11" t="s">
        <v>104</v>
      </c>
      <c r="E29" s="12">
        <v>10300</v>
      </c>
      <c r="F29" s="5" t="s">
        <v>46</v>
      </c>
      <c r="G29" s="12">
        <v>0</v>
      </c>
      <c r="H29" s="5" t="s">
        <v>46</v>
      </c>
      <c r="I29" s="12">
        <v>0</v>
      </c>
      <c r="J29" s="5" t="s">
        <v>46</v>
      </c>
      <c r="K29" s="12">
        <v>0</v>
      </c>
      <c r="L29" s="5" t="s">
        <v>46</v>
      </c>
      <c r="M29" s="12">
        <v>0</v>
      </c>
      <c r="N29" s="5" t="s">
        <v>46</v>
      </c>
      <c r="O29" s="12">
        <f t="shared" si="0"/>
        <v>10300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5" t="s">
        <v>354</v>
      </c>
      <c r="X29" s="5" t="s">
        <v>46</v>
      </c>
      <c r="Y29" s="4" t="s">
        <v>46</v>
      </c>
      <c r="Z29" s="4" t="s">
        <v>46</v>
      </c>
      <c r="AA29" s="13"/>
      <c r="AB29" s="4" t="s">
        <v>46</v>
      </c>
    </row>
    <row r="30" spans="1:28" ht="30" customHeight="1">
      <c r="A30" s="5" t="s">
        <v>123</v>
      </c>
      <c r="B30" s="5" t="s">
        <v>102</v>
      </c>
      <c r="C30" s="5" t="s">
        <v>122</v>
      </c>
      <c r="D30" s="11" t="s">
        <v>104</v>
      </c>
      <c r="E30" s="12">
        <v>0</v>
      </c>
      <c r="F30" s="5" t="s">
        <v>46</v>
      </c>
      <c r="G30" s="12">
        <v>10000</v>
      </c>
      <c r="H30" s="5" t="s">
        <v>355</v>
      </c>
      <c r="I30" s="12">
        <v>0</v>
      </c>
      <c r="J30" s="5" t="s">
        <v>46</v>
      </c>
      <c r="K30" s="12">
        <v>0</v>
      </c>
      <c r="L30" s="5" t="s">
        <v>46</v>
      </c>
      <c r="M30" s="12">
        <v>0</v>
      </c>
      <c r="N30" s="5" t="s">
        <v>46</v>
      </c>
      <c r="O30" s="12">
        <f t="shared" si="0"/>
        <v>10000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5" t="s">
        <v>356</v>
      </c>
      <c r="X30" s="5" t="s">
        <v>46</v>
      </c>
      <c r="Y30" s="4" t="s">
        <v>46</v>
      </c>
      <c r="Z30" s="4" t="s">
        <v>46</v>
      </c>
      <c r="AA30" s="13"/>
      <c r="AB30" s="4" t="s">
        <v>46</v>
      </c>
    </row>
    <row r="31" spans="1:28" ht="30" customHeight="1">
      <c r="A31" s="5" t="s">
        <v>126</v>
      </c>
      <c r="B31" s="5" t="s">
        <v>102</v>
      </c>
      <c r="C31" s="5" t="s">
        <v>125</v>
      </c>
      <c r="D31" s="11" t="s">
        <v>104</v>
      </c>
      <c r="E31" s="12">
        <v>0</v>
      </c>
      <c r="F31" s="5" t="s">
        <v>46</v>
      </c>
      <c r="G31" s="12">
        <v>9000</v>
      </c>
      <c r="H31" s="5" t="s">
        <v>347</v>
      </c>
      <c r="I31" s="12">
        <v>10600</v>
      </c>
      <c r="J31" s="5" t="s">
        <v>348</v>
      </c>
      <c r="K31" s="12">
        <v>0</v>
      </c>
      <c r="L31" s="5" t="s">
        <v>46</v>
      </c>
      <c r="M31" s="12">
        <v>0</v>
      </c>
      <c r="N31" s="5" t="s">
        <v>46</v>
      </c>
      <c r="O31" s="12">
        <f t="shared" si="0"/>
        <v>9000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5" t="s">
        <v>357</v>
      </c>
      <c r="X31" s="5" t="s">
        <v>46</v>
      </c>
      <c r="Y31" s="4" t="s">
        <v>46</v>
      </c>
      <c r="Z31" s="4" t="s">
        <v>46</v>
      </c>
      <c r="AA31" s="13"/>
      <c r="AB31" s="4" t="s">
        <v>46</v>
      </c>
    </row>
    <row r="32" spans="1:28" ht="30" customHeight="1">
      <c r="A32" s="5" t="s">
        <v>181</v>
      </c>
      <c r="B32" s="5" t="s">
        <v>179</v>
      </c>
      <c r="C32" s="5" t="s">
        <v>180</v>
      </c>
      <c r="D32" s="11" t="s">
        <v>74</v>
      </c>
      <c r="E32" s="12">
        <v>944</v>
      </c>
      <c r="F32" s="5" t="s">
        <v>46</v>
      </c>
      <c r="G32" s="12">
        <v>1162.8</v>
      </c>
      <c r="H32" s="5" t="s">
        <v>358</v>
      </c>
      <c r="I32" s="12">
        <v>1012.5</v>
      </c>
      <c r="J32" s="5" t="s">
        <v>359</v>
      </c>
      <c r="K32" s="12">
        <v>0</v>
      </c>
      <c r="L32" s="5" t="s">
        <v>46</v>
      </c>
      <c r="M32" s="12">
        <v>0</v>
      </c>
      <c r="N32" s="5" t="s">
        <v>46</v>
      </c>
      <c r="O32" s="12">
        <f t="shared" si="0"/>
        <v>944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5" t="s">
        <v>360</v>
      </c>
      <c r="X32" s="5" t="s">
        <v>46</v>
      </c>
      <c r="Y32" s="4" t="s">
        <v>46</v>
      </c>
      <c r="Z32" s="4" t="s">
        <v>46</v>
      </c>
      <c r="AA32" s="13"/>
      <c r="AB32" s="4" t="s">
        <v>46</v>
      </c>
    </row>
    <row r="33" spans="1:28" ht="30" customHeight="1">
      <c r="A33" s="5" t="s">
        <v>251</v>
      </c>
      <c r="B33" s="5" t="s">
        <v>179</v>
      </c>
      <c r="C33" s="5" t="s">
        <v>250</v>
      </c>
      <c r="D33" s="11" t="s">
        <v>74</v>
      </c>
      <c r="E33" s="12">
        <v>0</v>
      </c>
      <c r="F33" s="5" t="s">
        <v>46</v>
      </c>
      <c r="G33" s="12">
        <v>1162.8</v>
      </c>
      <c r="H33" s="5" t="s">
        <v>358</v>
      </c>
      <c r="I33" s="12">
        <v>1012.5</v>
      </c>
      <c r="J33" s="5" t="s">
        <v>359</v>
      </c>
      <c r="K33" s="12">
        <v>0</v>
      </c>
      <c r="L33" s="5" t="s">
        <v>46</v>
      </c>
      <c r="M33" s="12">
        <v>0</v>
      </c>
      <c r="N33" s="5" t="s">
        <v>46</v>
      </c>
      <c r="O33" s="12">
        <f t="shared" si="0"/>
        <v>1012.5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5" t="s">
        <v>361</v>
      </c>
      <c r="X33" s="5" t="s">
        <v>46</v>
      </c>
      <c r="Y33" s="4" t="s">
        <v>46</v>
      </c>
      <c r="Z33" s="4" t="s">
        <v>46</v>
      </c>
      <c r="AA33" s="13"/>
      <c r="AB33" s="4" t="s">
        <v>46</v>
      </c>
    </row>
    <row r="34" spans="1:28" ht="30" customHeight="1">
      <c r="A34" s="5" t="s">
        <v>142</v>
      </c>
      <c r="B34" s="5" t="s">
        <v>140</v>
      </c>
      <c r="C34" s="5" t="s">
        <v>141</v>
      </c>
      <c r="D34" s="11" t="s">
        <v>104</v>
      </c>
      <c r="E34" s="12">
        <v>0</v>
      </c>
      <c r="F34" s="5" t="s">
        <v>46</v>
      </c>
      <c r="G34" s="12">
        <v>0</v>
      </c>
      <c r="H34" s="5" t="s">
        <v>46</v>
      </c>
      <c r="I34" s="12">
        <v>0</v>
      </c>
      <c r="J34" s="5" t="s">
        <v>46</v>
      </c>
      <c r="K34" s="12">
        <v>0</v>
      </c>
      <c r="L34" s="5" t="s">
        <v>46</v>
      </c>
      <c r="M34" s="12">
        <v>180</v>
      </c>
      <c r="N34" s="5" t="s">
        <v>46</v>
      </c>
      <c r="O34" s="12">
        <f t="shared" si="0"/>
        <v>180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5" t="s">
        <v>362</v>
      </c>
      <c r="X34" s="5" t="s">
        <v>46</v>
      </c>
      <c r="Y34" s="4" t="s">
        <v>46</v>
      </c>
      <c r="Z34" s="4" t="s">
        <v>46</v>
      </c>
      <c r="AA34" s="13"/>
      <c r="AB34" s="4" t="s">
        <v>46</v>
      </c>
    </row>
    <row r="35" spans="1:28" ht="30" customHeight="1">
      <c r="A35" s="5" t="s">
        <v>299</v>
      </c>
      <c r="B35" s="5" t="s">
        <v>297</v>
      </c>
      <c r="C35" s="5" t="s">
        <v>298</v>
      </c>
      <c r="D35" s="11" t="s">
        <v>231</v>
      </c>
      <c r="E35" s="12">
        <v>200</v>
      </c>
      <c r="F35" s="5" t="s">
        <v>46</v>
      </c>
      <c r="G35" s="12">
        <v>230</v>
      </c>
      <c r="H35" s="5" t="s">
        <v>363</v>
      </c>
      <c r="I35" s="12">
        <v>275</v>
      </c>
      <c r="J35" s="5" t="s">
        <v>364</v>
      </c>
      <c r="K35" s="12">
        <v>0</v>
      </c>
      <c r="L35" s="5" t="s">
        <v>46</v>
      </c>
      <c r="M35" s="12">
        <v>0</v>
      </c>
      <c r="N35" s="5" t="s">
        <v>46</v>
      </c>
      <c r="O35" s="12">
        <f t="shared" si="0"/>
        <v>200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5" t="s">
        <v>365</v>
      </c>
      <c r="X35" s="5" t="s">
        <v>46</v>
      </c>
      <c r="Y35" s="4" t="s">
        <v>46</v>
      </c>
      <c r="Z35" s="4" t="s">
        <v>46</v>
      </c>
      <c r="AA35" s="13"/>
      <c r="AB35" s="4" t="s">
        <v>46</v>
      </c>
    </row>
    <row r="36" spans="1:28" ht="30" customHeight="1">
      <c r="A36" s="5" t="s">
        <v>296</v>
      </c>
      <c r="B36" s="5" t="s">
        <v>294</v>
      </c>
      <c r="C36" s="5" t="s">
        <v>295</v>
      </c>
      <c r="D36" s="11" t="s">
        <v>74</v>
      </c>
      <c r="E36" s="12">
        <v>0</v>
      </c>
      <c r="F36" s="5" t="s">
        <v>46</v>
      </c>
      <c r="G36" s="12">
        <v>1044.44</v>
      </c>
      <c r="H36" s="5" t="s">
        <v>366</v>
      </c>
      <c r="I36" s="12">
        <v>0</v>
      </c>
      <c r="J36" s="5" t="s">
        <v>46</v>
      </c>
      <c r="K36" s="12">
        <v>0</v>
      </c>
      <c r="L36" s="5" t="s">
        <v>46</v>
      </c>
      <c r="M36" s="12">
        <v>0</v>
      </c>
      <c r="N36" s="5" t="s">
        <v>46</v>
      </c>
      <c r="O36" s="12">
        <f t="shared" si="0"/>
        <v>1044.44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5" t="s">
        <v>367</v>
      </c>
      <c r="X36" s="5" t="s">
        <v>46</v>
      </c>
      <c r="Y36" s="4" t="s">
        <v>46</v>
      </c>
      <c r="Z36" s="4" t="s">
        <v>46</v>
      </c>
      <c r="AA36" s="13"/>
      <c r="AB36" s="4" t="s">
        <v>46</v>
      </c>
    </row>
    <row r="37" spans="1:28" ht="30" customHeight="1">
      <c r="A37" s="5" t="s">
        <v>291</v>
      </c>
      <c r="B37" s="5" t="s">
        <v>289</v>
      </c>
      <c r="C37" s="5" t="s">
        <v>290</v>
      </c>
      <c r="D37" s="11" t="s">
        <v>63</v>
      </c>
      <c r="E37" s="12">
        <v>0</v>
      </c>
      <c r="F37" s="5" t="s">
        <v>46</v>
      </c>
      <c r="G37" s="12">
        <v>0</v>
      </c>
      <c r="H37" s="5" t="s">
        <v>46</v>
      </c>
      <c r="I37" s="12">
        <v>0</v>
      </c>
      <c r="J37" s="5" t="s">
        <v>46</v>
      </c>
      <c r="K37" s="12">
        <v>0</v>
      </c>
      <c r="L37" s="5" t="s">
        <v>46</v>
      </c>
      <c r="M37" s="12">
        <v>73</v>
      </c>
      <c r="N37" s="5" t="s">
        <v>46</v>
      </c>
      <c r="O37" s="12">
        <f t="shared" si="0"/>
        <v>73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5" t="s">
        <v>368</v>
      </c>
      <c r="X37" s="5" t="s">
        <v>46</v>
      </c>
      <c r="Y37" s="4" t="s">
        <v>46</v>
      </c>
      <c r="Z37" s="4" t="s">
        <v>46</v>
      </c>
      <c r="AA37" s="13"/>
      <c r="AB37" s="4" t="s">
        <v>46</v>
      </c>
    </row>
    <row r="38" spans="1:28" ht="30" customHeight="1">
      <c r="A38" s="5" t="s">
        <v>293</v>
      </c>
      <c r="B38" s="5" t="s">
        <v>292</v>
      </c>
      <c r="C38" s="5" t="s">
        <v>46</v>
      </c>
      <c r="D38" s="11" t="s">
        <v>74</v>
      </c>
      <c r="E38" s="12">
        <v>0</v>
      </c>
      <c r="F38" s="5" t="s">
        <v>46</v>
      </c>
      <c r="G38" s="12">
        <v>0</v>
      </c>
      <c r="H38" s="5" t="s">
        <v>46</v>
      </c>
      <c r="I38" s="12">
        <v>0</v>
      </c>
      <c r="J38" s="5" t="s">
        <v>46</v>
      </c>
      <c r="K38" s="12">
        <v>0</v>
      </c>
      <c r="L38" s="5" t="s">
        <v>46</v>
      </c>
      <c r="M38" s="12">
        <v>1150</v>
      </c>
      <c r="N38" s="5" t="s">
        <v>46</v>
      </c>
      <c r="O38" s="12">
        <f t="shared" si="0"/>
        <v>1150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5" t="s">
        <v>369</v>
      </c>
      <c r="X38" s="5" t="s">
        <v>46</v>
      </c>
      <c r="Y38" s="4" t="s">
        <v>46</v>
      </c>
      <c r="Z38" s="4" t="s">
        <v>46</v>
      </c>
      <c r="AA38" s="13"/>
      <c r="AB38" s="4" t="s">
        <v>46</v>
      </c>
    </row>
    <row r="39" spans="1:28" ht="30" customHeight="1">
      <c r="A39" s="5" t="s">
        <v>302</v>
      </c>
      <c r="B39" s="5" t="s">
        <v>300</v>
      </c>
      <c r="C39" s="5" t="s">
        <v>301</v>
      </c>
      <c r="D39" s="11" t="s">
        <v>190</v>
      </c>
      <c r="E39" s="12">
        <v>0</v>
      </c>
      <c r="F39" s="5" t="s">
        <v>46</v>
      </c>
      <c r="G39" s="12">
        <v>5583.33</v>
      </c>
      <c r="H39" s="5" t="s">
        <v>370</v>
      </c>
      <c r="I39" s="12">
        <v>0</v>
      </c>
      <c r="J39" s="5" t="s">
        <v>46</v>
      </c>
      <c r="K39" s="12">
        <v>0</v>
      </c>
      <c r="L39" s="5" t="s">
        <v>46</v>
      </c>
      <c r="M39" s="12">
        <v>0</v>
      </c>
      <c r="N39" s="5" t="s">
        <v>46</v>
      </c>
      <c r="O39" s="12">
        <f t="shared" si="0"/>
        <v>5583.33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5" t="s">
        <v>371</v>
      </c>
      <c r="X39" s="5" t="s">
        <v>46</v>
      </c>
      <c r="Y39" s="4" t="s">
        <v>46</v>
      </c>
      <c r="Z39" s="4" t="s">
        <v>46</v>
      </c>
      <c r="AA39" s="13"/>
      <c r="AB39" s="4" t="s">
        <v>46</v>
      </c>
    </row>
    <row r="40" spans="1:28" ht="30" customHeight="1">
      <c r="A40" s="5" t="s">
        <v>275</v>
      </c>
      <c r="B40" s="5" t="s">
        <v>273</v>
      </c>
      <c r="C40" s="5" t="s">
        <v>274</v>
      </c>
      <c r="D40" s="11" t="s">
        <v>190</v>
      </c>
      <c r="E40" s="12">
        <v>6010</v>
      </c>
      <c r="F40" s="5" t="s">
        <v>46</v>
      </c>
      <c r="G40" s="12">
        <v>8744.44</v>
      </c>
      <c r="H40" s="5" t="s">
        <v>372</v>
      </c>
      <c r="I40" s="12">
        <v>8766.66</v>
      </c>
      <c r="J40" s="5" t="s">
        <v>373</v>
      </c>
      <c r="K40" s="12">
        <v>0</v>
      </c>
      <c r="L40" s="5" t="s">
        <v>46</v>
      </c>
      <c r="M40" s="12">
        <v>0</v>
      </c>
      <c r="N40" s="5" t="s">
        <v>46</v>
      </c>
      <c r="O40" s="12">
        <f t="shared" si="0"/>
        <v>6010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5" t="s">
        <v>374</v>
      </c>
      <c r="X40" s="5" t="s">
        <v>46</v>
      </c>
      <c r="Y40" s="4" t="s">
        <v>46</v>
      </c>
      <c r="Z40" s="4" t="s">
        <v>46</v>
      </c>
      <c r="AA40" s="13"/>
      <c r="AB40" s="4" t="s">
        <v>46</v>
      </c>
    </row>
    <row r="41" spans="1:28" ht="30" customHeight="1">
      <c r="A41" s="5" t="s">
        <v>283</v>
      </c>
      <c r="B41" s="5" t="s">
        <v>281</v>
      </c>
      <c r="C41" s="5" t="s">
        <v>282</v>
      </c>
      <c r="D41" s="11" t="s">
        <v>190</v>
      </c>
      <c r="E41" s="12">
        <v>5060</v>
      </c>
      <c r="F41" s="5" t="s">
        <v>46</v>
      </c>
      <c r="G41" s="12">
        <v>7988.88</v>
      </c>
      <c r="H41" s="5" t="s">
        <v>372</v>
      </c>
      <c r="I41" s="12">
        <v>8305.5499999999993</v>
      </c>
      <c r="J41" s="5" t="s">
        <v>373</v>
      </c>
      <c r="K41" s="12">
        <v>0</v>
      </c>
      <c r="L41" s="5" t="s">
        <v>46</v>
      </c>
      <c r="M41" s="12">
        <v>0</v>
      </c>
      <c r="N41" s="5" t="s">
        <v>46</v>
      </c>
      <c r="O41" s="12">
        <f t="shared" si="0"/>
        <v>5060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5" t="s">
        <v>375</v>
      </c>
      <c r="X41" s="5" t="s">
        <v>46</v>
      </c>
      <c r="Y41" s="4" t="s">
        <v>46</v>
      </c>
      <c r="Z41" s="4" t="s">
        <v>46</v>
      </c>
      <c r="AA41" s="13"/>
      <c r="AB41" s="4" t="s">
        <v>46</v>
      </c>
    </row>
    <row r="42" spans="1:28" ht="30" customHeight="1">
      <c r="A42" s="5" t="s">
        <v>285</v>
      </c>
      <c r="B42" s="5" t="s">
        <v>276</v>
      </c>
      <c r="C42" s="5" t="s">
        <v>284</v>
      </c>
      <c r="D42" s="11" t="s">
        <v>190</v>
      </c>
      <c r="E42" s="12">
        <v>0</v>
      </c>
      <c r="F42" s="5" t="s">
        <v>46</v>
      </c>
      <c r="G42" s="12">
        <v>3483.33</v>
      </c>
      <c r="H42" s="5" t="s">
        <v>372</v>
      </c>
      <c r="I42" s="12">
        <v>1944.44</v>
      </c>
      <c r="J42" s="5" t="s">
        <v>373</v>
      </c>
      <c r="K42" s="12">
        <v>0</v>
      </c>
      <c r="L42" s="5" t="s">
        <v>46</v>
      </c>
      <c r="M42" s="12">
        <v>0</v>
      </c>
      <c r="N42" s="5" t="s">
        <v>46</v>
      </c>
      <c r="O42" s="12">
        <f t="shared" si="0"/>
        <v>1944.44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5" t="s">
        <v>376</v>
      </c>
      <c r="X42" s="5" t="s">
        <v>46</v>
      </c>
      <c r="Y42" s="4" t="s">
        <v>46</v>
      </c>
      <c r="Z42" s="4" t="s">
        <v>46</v>
      </c>
      <c r="AA42" s="13"/>
      <c r="AB42" s="4" t="s">
        <v>46</v>
      </c>
    </row>
    <row r="43" spans="1:28" ht="30" customHeight="1">
      <c r="A43" s="5" t="s">
        <v>278</v>
      </c>
      <c r="B43" s="5" t="s">
        <v>276</v>
      </c>
      <c r="C43" s="5" t="s">
        <v>277</v>
      </c>
      <c r="D43" s="11" t="s">
        <v>190</v>
      </c>
      <c r="E43" s="12">
        <v>0</v>
      </c>
      <c r="F43" s="5" t="s">
        <v>46</v>
      </c>
      <c r="G43" s="12">
        <v>3579.44</v>
      </c>
      <c r="H43" s="5" t="s">
        <v>372</v>
      </c>
      <c r="I43" s="12">
        <v>1777.77</v>
      </c>
      <c r="J43" s="5" t="s">
        <v>373</v>
      </c>
      <c r="K43" s="12">
        <v>0</v>
      </c>
      <c r="L43" s="5" t="s">
        <v>46</v>
      </c>
      <c r="M43" s="12">
        <v>0</v>
      </c>
      <c r="N43" s="5" t="s">
        <v>46</v>
      </c>
      <c r="O43" s="12">
        <f t="shared" si="0"/>
        <v>1777.77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5" t="s">
        <v>377</v>
      </c>
      <c r="X43" s="5" t="s">
        <v>46</v>
      </c>
      <c r="Y43" s="4" t="s">
        <v>46</v>
      </c>
      <c r="Z43" s="4" t="s">
        <v>46</v>
      </c>
      <c r="AA43" s="13"/>
      <c r="AB43" s="4" t="s">
        <v>46</v>
      </c>
    </row>
    <row r="44" spans="1:28" ht="30" customHeight="1">
      <c r="A44" s="5" t="s">
        <v>83</v>
      </c>
      <c r="B44" s="5" t="s">
        <v>81</v>
      </c>
      <c r="C44" s="5" t="s">
        <v>82</v>
      </c>
      <c r="D44" s="11" t="s">
        <v>79</v>
      </c>
      <c r="E44" s="12">
        <v>0</v>
      </c>
      <c r="F44" s="5" t="s">
        <v>46</v>
      </c>
      <c r="G44" s="12">
        <v>0</v>
      </c>
      <c r="H44" s="5" t="s">
        <v>46</v>
      </c>
      <c r="I44" s="12">
        <v>0</v>
      </c>
      <c r="J44" s="5" t="s">
        <v>46</v>
      </c>
      <c r="K44" s="12">
        <v>0</v>
      </c>
      <c r="L44" s="5" t="s">
        <v>46</v>
      </c>
      <c r="M44" s="12">
        <v>0</v>
      </c>
      <c r="N44" s="5" t="s">
        <v>46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1820</v>
      </c>
      <c r="V44" s="12">
        <f>SMALL(Q44:U44,COUNTIF(Q44:U44,0)+1)</f>
        <v>1820</v>
      </c>
      <c r="W44" s="5" t="s">
        <v>378</v>
      </c>
      <c r="X44" s="5" t="s">
        <v>46</v>
      </c>
      <c r="Y44" s="4" t="s">
        <v>46</v>
      </c>
      <c r="Z44" s="4" t="s">
        <v>46</v>
      </c>
      <c r="AA44" s="13"/>
      <c r="AB44" s="4" t="s">
        <v>46</v>
      </c>
    </row>
    <row r="45" spans="1:28" ht="30" customHeight="1">
      <c r="A45" s="5" t="s">
        <v>87</v>
      </c>
      <c r="B45" s="5" t="s">
        <v>84</v>
      </c>
      <c r="C45" s="5" t="s">
        <v>85</v>
      </c>
      <c r="D45" s="11" t="s">
        <v>86</v>
      </c>
      <c r="E45" s="12">
        <v>0</v>
      </c>
      <c r="F45" s="5" t="s">
        <v>46</v>
      </c>
      <c r="G45" s="12">
        <v>0</v>
      </c>
      <c r="H45" s="5" t="s">
        <v>46</v>
      </c>
      <c r="I45" s="12">
        <v>0</v>
      </c>
      <c r="J45" s="5" t="s">
        <v>46</v>
      </c>
      <c r="K45" s="12">
        <v>0</v>
      </c>
      <c r="L45" s="5" t="s">
        <v>46</v>
      </c>
      <c r="M45" s="12">
        <v>0</v>
      </c>
      <c r="N45" s="5" t="s">
        <v>46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11840</v>
      </c>
      <c r="V45" s="12">
        <f>SMALL(Q45:U45,COUNTIF(Q45:U45,0)+1)</f>
        <v>11840</v>
      </c>
      <c r="W45" s="5" t="s">
        <v>379</v>
      </c>
      <c r="X45" s="5" t="s">
        <v>46</v>
      </c>
      <c r="Y45" s="4" t="s">
        <v>46</v>
      </c>
      <c r="Z45" s="4" t="s">
        <v>46</v>
      </c>
      <c r="AA45" s="13"/>
      <c r="AB45" s="4" t="s">
        <v>46</v>
      </c>
    </row>
    <row r="46" spans="1:28" ht="30" customHeight="1">
      <c r="A46" s="5" t="s">
        <v>175</v>
      </c>
      <c r="B46" s="5" t="s">
        <v>62</v>
      </c>
      <c r="C46" s="5" t="s">
        <v>174</v>
      </c>
      <c r="D46" s="11" t="s">
        <v>63</v>
      </c>
      <c r="E46" s="12">
        <v>0</v>
      </c>
      <c r="F46" s="5" t="s">
        <v>46</v>
      </c>
      <c r="G46" s="12">
        <v>0</v>
      </c>
      <c r="H46" s="5" t="s">
        <v>46</v>
      </c>
      <c r="I46" s="12">
        <v>1890</v>
      </c>
      <c r="J46" s="5" t="s">
        <v>380</v>
      </c>
      <c r="K46" s="12">
        <v>0</v>
      </c>
      <c r="L46" s="5" t="s">
        <v>46</v>
      </c>
      <c r="M46" s="12">
        <v>0</v>
      </c>
      <c r="N46" s="5" t="s">
        <v>46</v>
      </c>
      <c r="O46" s="12">
        <f>SMALL(E46:M46,COUNTIF(E46:M46,0)+1)</f>
        <v>1890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5" t="s">
        <v>381</v>
      </c>
      <c r="X46" s="5" t="s">
        <v>46</v>
      </c>
      <c r="Y46" s="4" t="s">
        <v>46</v>
      </c>
      <c r="Z46" s="4" t="s">
        <v>46</v>
      </c>
      <c r="AA46" s="13"/>
      <c r="AB46" s="4" t="s">
        <v>46</v>
      </c>
    </row>
    <row r="47" spans="1:28" ht="30" customHeight="1">
      <c r="A47" s="5" t="s">
        <v>187</v>
      </c>
      <c r="B47" s="5" t="s">
        <v>184</v>
      </c>
      <c r="C47" s="5" t="s">
        <v>133</v>
      </c>
      <c r="D47" s="11" t="s">
        <v>135</v>
      </c>
      <c r="E47" s="12">
        <v>0</v>
      </c>
      <c r="F47" s="5" t="s">
        <v>46</v>
      </c>
      <c r="G47" s="12">
        <v>0</v>
      </c>
      <c r="H47" s="5" t="s">
        <v>46</v>
      </c>
      <c r="I47" s="12">
        <v>0</v>
      </c>
      <c r="J47" s="5" t="s">
        <v>46</v>
      </c>
      <c r="K47" s="12">
        <v>0</v>
      </c>
      <c r="L47" s="5" t="s">
        <v>46</v>
      </c>
      <c r="M47" s="12">
        <v>0</v>
      </c>
      <c r="N47" s="5" t="s">
        <v>46</v>
      </c>
      <c r="O47" s="12">
        <v>0</v>
      </c>
      <c r="P47" s="12">
        <v>89566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5" t="s">
        <v>382</v>
      </c>
      <c r="X47" s="5" t="s">
        <v>46</v>
      </c>
      <c r="Y47" s="4" t="s">
        <v>383</v>
      </c>
      <c r="Z47" s="4" t="s">
        <v>46</v>
      </c>
      <c r="AA47" s="13"/>
      <c r="AB47" s="4" t="s">
        <v>46</v>
      </c>
    </row>
    <row r="48" spans="1:28" ht="30" customHeight="1">
      <c r="A48" s="5" t="s">
        <v>185</v>
      </c>
      <c r="B48" s="5" t="s">
        <v>184</v>
      </c>
      <c r="C48" s="5" t="s">
        <v>166</v>
      </c>
      <c r="D48" s="11" t="s">
        <v>135</v>
      </c>
      <c r="E48" s="12">
        <v>0</v>
      </c>
      <c r="F48" s="5" t="s">
        <v>46</v>
      </c>
      <c r="G48" s="12">
        <v>0</v>
      </c>
      <c r="H48" s="5" t="s">
        <v>46</v>
      </c>
      <c r="I48" s="12">
        <v>0</v>
      </c>
      <c r="J48" s="5" t="s">
        <v>46</v>
      </c>
      <c r="K48" s="12">
        <v>0</v>
      </c>
      <c r="L48" s="5" t="s">
        <v>46</v>
      </c>
      <c r="M48" s="12">
        <v>0</v>
      </c>
      <c r="N48" s="5" t="s">
        <v>46</v>
      </c>
      <c r="O48" s="12">
        <v>0</v>
      </c>
      <c r="P48" s="12">
        <v>111771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5" t="s">
        <v>384</v>
      </c>
      <c r="X48" s="5" t="s">
        <v>46</v>
      </c>
      <c r="Y48" s="4" t="s">
        <v>383</v>
      </c>
      <c r="Z48" s="4" t="s">
        <v>46</v>
      </c>
      <c r="AA48" s="13"/>
      <c r="AB48" s="4" t="s">
        <v>46</v>
      </c>
    </row>
    <row r="49" spans="1:28" ht="30" customHeight="1">
      <c r="A49" s="5" t="s">
        <v>191</v>
      </c>
      <c r="B49" s="5" t="s">
        <v>189</v>
      </c>
      <c r="C49" s="5" t="s">
        <v>46</v>
      </c>
      <c r="D49" s="11" t="s">
        <v>190</v>
      </c>
      <c r="E49" s="12">
        <v>0</v>
      </c>
      <c r="F49" s="5" t="s">
        <v>46</v>
      </c>
      <c r="G49" s="12">
        <v>0</v>
      </c>
      <c r="H49" s="5" t="s">
        <v>46</v>
      </c>
      <c r="I49" s="12">
        <v>0</v>
      </c>
      <c r="J49" s="5" t="s">
        <v>46</v>
      </c>
      <c r="K49" s="12">
        <v>0</v>
      </c>
      <c r="L49" s="5" t="s">
        <v>46</v>
      </c>
      <c r="M49" s="12">
        <v>4333</v>
      </c>
      <c r="N49" s="5" t="s">
        <v>46</v>
      </c>
      <c r="O49" s="12">
        <f>SMALL(E49:M49,COUNTIF(E49:M49,0)+1)</f>
        <v>4333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5" t="s">
        <v>385</v>
      </c>
      <c r="X49" s="5" t="s">
        <v>46</v>
      </c>
      <c r="Y49" s="4" t="s">
        <v>46</v>
      </c>
      <c r="Z49" s="4" t="s">
        <v>46</v>
      </c>
      <c r="AA49" s="13"/>
      <c r="AB49" s="4" t="s">
        <v>46</v>
      </c>
    </row>
    <row r="50" spans="1:28" ht="30" customHeight="1">
      <c r="A50" s="5" t="s">
        <v>196</v>
      </c>
      <c r="B50" s="5" t="s">
        <v>193</v>
      </c>
      <c r="C50" s="5" t="s">
        <v>194</v>
      </c>
      <c r="D50" s="11" t="s">
        <v>195</v>
      </c>
      <c r="E50" s="12">
        <v>0</v>
      </c>
      <c r="F50" s="5" t="s">
        <v>46</v>
      </c>
      <c r="G50" s="12">
        <v>0</v>
      </c>
      <c r="H50" s="5" t="s">
        <v>46</v>
      </c>
      <c r="I50" s="12">
        <v>0</v>
      </c>
      <c r="J50" s="5" t="s">
        <v>46</v>
      </c>
      <c r="K50" s="12">
        <v>0</v>
      </c>
      <c r="L50" s="5" t="s">
        <v>46</v>
      </c>
      <c r="M50" s="12">
        <v>0</v>
      </c>
      <c r="N50" s="5" t="s">
        <v>46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83</v>
      </c>
      <c r="V50" s="12">
        <f>SMALL(Q50:U50,COUNTIF(Q50:U50,0)+1)</f>
        <v>83</v>
      </c>
      <c r="W50" s="5" t="s">
        <v>386</v>
      </c>
      <c r="X50" s="5" t="s">
        <v>46</v>
      </c>
      <c r="Y50" s="4" t="s">
        <v>46</v>
      </c>
      <c r="Z50" s="4" t="s">
        <v>46</v>
      </c>
      <c r="AA50" s="13"/>
      <c r="AB50" s="4" t="s">
        <v>46</v>
      </c>
    </row>
    <row r="51" spans="1:28" ht="30" customHeight="1">
      <c r="A51" s="5" t="s">
        <v>201</v>
      </c>
      <c r="B51" s="5" t="s">
        <v>198</v>
      </c>
      <c r="C51" s="5" t="s">
        <v>199</v>
      </c>
      <c r="D51" s="11" t="s">
        <v>200</v>
      </c>
      <c r="E51" s="12">
        <v>0</v>
      </c>
      <c r="F51" s="5" t="s">
        <v>46</v>
      </c>
      <c r="G51" s="12">
        <v>0</v>
      </c>
      <c r="H51" s="5" t="s">
        <v>46</v>
      </c>
      <c r="I51" s="12">
        <v>0</v>
      </c>
      <c r="J51" s="5" t="s">
        <v>46</v>
      </c>
      <c r="K51" s="12">
        <v>0</v>
      </c>
      <c r="L51" s="5" t="s">
        <v>46</v>
      </c>
      <c r="M51" s="12">
        <v>30000</v>
      </c>
      <c r="N51" s="5" t="s">
        <v>46</v>
      </c>
      <c r="O51" s="12">
        <f t="shared" ref="O51:O61" si="1">SMALL(E51:M51,COUNTIF(E51:M51,0)+1)</f>
        <v>30000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5" t="s">
        <v>387</v>
      </c>
      <c r="X51" s="5" t="s">
        <v>46</v>
      </c>
      <c r="Y51" s="4" t="s">
        <v>46</v>
      </c>
      <c r="Z51" s="4" t="s">
        <v>46</v>
      </c>
      <c r="AA51" s="13"/>
      <c r="AB51" s="4" t="s">
        <v>46</v>
      </c>
    </row>
    <row r="52" spans="1:28" ht="30" customHeight="1">
      <c r="A52" s="5" t="s">
        <v>206</v>
      </c>
      <c r="B52" s="5" t="s">
        <v>203</v>
      </c>
      <c r="C52" s="5" t="s">
        <v>204</v>
      </c>
      <c r="D52" s="11" t="s">
        <v>205</v>
      </c>
      <c r="E52" s="12">
        <v>0</v>
      </c>
      <c r="F52" s="5" t="s">
        <v>46</v>
      </c>
      <c r="G52" s="12">
        <v>0</v>
      </c>
      <c r="H52" s="5" t="s">
        <v>46</v>
      </c>
      <c r="I52" s="12">
        <v>0</v>
      </c>
      <c r="J52" s="5" t="s">
        <v>46</v>
      </c>
      <c r="K52" s="12">
        <v>0</v>
      </c>
      <c r="L52" s="5" t="s">
        <v>46</v>
      </c>
      <c r="M52" s="12">
        <v>20000</v>
      </c>
      <c r="N52" s="5" t="s">
        <v>46</v>
      </c>
      <c r="O52" s="12">
        <f t="shared" si="1"/>
        <v>20000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5" t="s">
        <v>388</v>
      </c>
      <c r="X52" s="5" t="s">
        <v>46</v>
      </c>
      <c r="Y52" s="4" t="s">
        <v>46</v>
      </c>
      <c r="Z52" s="4" t="s">
        <v>46</v>
      </c>
      <c r="AA52" s="13"/>
      <c r="AB52" s="4" t="s">
        <v>46</v>
      </c>
    </row>
    <row r="53" spans="1:28" ht="30" customHeight="1">
      <c r="A53" s="5" t="s">
        <v>210</v>
      </c>
      <c r="B53" s="5" t="s">
        <v>208</v>
      </c>
      <c r="C53" s="5" t="s">
        <v>209</v>
      </c>
      <c r="D53" s="11" t="s">
        <v>200</v>
      </c>
      <c r="E53" s="12">
        <v>0</v>
      </c>
      <c r="F53" s="5" t="s">
        <v>46</v>
      </c>
      <c r="G53" s="12">
        <v>0</v>
      </c>
      <c r="H53" s="5" t="s">
        <v>46</v>
      </c>
      <c r="I53" s="12">
        <v>0</v>
      </c>
      <c r="J53" s="5" t="s">
        <v>46</v>
      </c>
      <c r="K53" s="12">
        <v>0</v>
      </c>
      <c r="L53" s="5" t="s">
        <v>46</v>
      </c>
      <c r="M53" s="12">
        <v>3500</v>
      </c>
      <c r="N53" s="5" t="s">
        <v>46</v>
      </c>
      <c r="O53" s="12">
        <f t="shared" si="1"/>
        <v>3500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5" t="s">
        <v>389</v>
      </c>
      <c r="X53" s="5" t="s">
        <v>46</v>
      </c>
      <c r="Y53" s="4" t="s">
        <v>46</v>
      </c>
      <c r="Z53" s="4" t="s">
        <v>46</v>
      </c>
      <c r="AA53" s="13"/>
      <c r="AB53" s="4" t="s">
        <v>46</v>
      </c>
    </row>
    <row r="54" spans="1:28" ht="30" customHeight="1">
      <c r="A54" s="5" t="s">
        <v>214</v>
      </c>
      <c r="B54" s="5" t="s">
        <v>212</v>
      </c>
      <c r="C54" s="5" t="s">
        <v>213</v>
      </c>
      <c r="D54" s="11" t="s">
        <v>151</v>
      </c>
      <c r="E54" s="12">
        <v>0</v>
      </c>
      <c r="F54" s="5" t="s">
        <v>46</v>
      </c>
      <c r="G54" s="12">
        <v>0</v>
      </c>
      <c r="H54" s="5" t="s">
        <v>46</v>
      </c>
      <c r="I54" s="12">
        <v>0</v>
      </c>
      <c r="J54" s="5" t="s">
        <v>46</v>
      </c>
      <c r="K54" s="12">
        <v>0</v>
      </c>
      <c r="L54" s="5" t="s">
        <v>46</v>
      </c>
      <c r="M54" s="12">
        <v>6000</v>
      </c>
      <c r="N54" s="5" t="s">
        <v>46</v>
      </c>
      <c r="O54" s="12">
        <f t="shared" si="1"/>
        <v>6000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5" t="s">
        <v>390</v>
      </c>
      <c r="X54" s="5" t="s">
        <v>46</v>
      </c>
      <c r="Y54" s="4" t="s">
        <v>46</v>
      </c>
      <c r="Z54" s="4" t="s">
        <v>46</v>
      </c>
      <c r="AA54" s="13"/>
      <c r="AB54" s="4" t="s">
        <v>46</v>
      </c>
    </row>
    <row r="55" spans="1:28" ht="30" customHeight="1">
      <c r="A55" s="5" t="s">
        <v>219</v>
      </c>
      <c r="B55" s="5" t="s">
        <v>216</v>
      </c>
      <c r="C55" s="5" t="s">
        <v>217</v>
      </c>
      <c r="D55" s="11" t="s">
        <v>218</v>
      </c>
      <c r="E55" s="12">
        <v>0</v>
      </c>
      <c r="F55" s="5" t="s">
        <v>46</v>
      </c>
      <c r="G55" s="12">
        <v>0</v>
      </c>
      <c r="H55" s="5" t="s">
        <v>46</v>
      </c>
      <c r="I55" s="12">
        <v>0</v>
      </c>
      <c r="J55" s="5" t="s">
        <v>46</v>
      </c>
      <c r="K55" s="12">
        <v>0</v>
      </c>
      <c r="L55" s="5" t="s">
        <v>46</v>
      </c>
      <c r="M55" s="12">
        <v>15000</v>
      </c>
      <c r="N55" s="5" t="s">
        <v>46</v>
      </c>
      <c r="O55" s="12">
        <f t="shared" si="1"/>
        <v>15000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5" t="s">
        <v>391</v>
      </c>
      <c r="X55" s="5" t="s">
        <v>46</v>
      </c>
      <c r="Y55" s="4" t="s">
        <v>46</v>
      </c>
      <c r="Z55" s="4" t="s">
        <v>46</v>
      </c>
      <c r="AA55" s="13"/>
      <c r="AB55" s="4" t="s">
        <v>46</v>
      </c>
    </row>
    <row r="56" spans="1:28" ht="30" customHeight="1">
      <c r="A56" s="5" t="s">
        <v>223</v>
      </c>
      <c r="B56" s="5" t="s">
        <v>221</v>
      </c>
      <c r="C56" s="5" t="s">
        <v>222</v>
      </c>
      <c r="D56" s="11" t="s">
        <v>151</v>
      </c>
      <c r="E56" s="12">
        <v>0</v>
      </c>
      <c r="F56" s="5" t="s">
        <v>46</v>
      </c>
      <c r="G56" s="12">
        <v>0</v>
      </c>
      <c r="H56" s="5" t="s">
        <v>46</v>
      </c>
      <c r="I56" s="12">
        <v>0</v>
      </c>
      <c r="J56" s="5" t="s">
        <v>46</v>
      </c>
      <c r="K56" s="12">
        <v>0</v>
      </c>
      <c r="L56" s="5" t="s">
        <v>46</v>
      </c>
      <c r="M56" s="12">
        <v>4000</v>
      </c>
      <c r="N56" s="5" t="s">
        <v>46</v>
      </c>
      <c r="O56" s="12">
        <f t="shared" si="1"/>
        <v>4000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5" t="s">
        <v>392</v>
      </c>
      <c r="X56" s="5" t="s">
        <v>46</v>
      </c>
      <c r="Y56" s="4" t="s">
        <v>46</v>
      </c>
      <c r="Z56" s="4" t="s">
        <v>46</v>
      </c>
      <c r="AA56" s="13"/>
      <c r="AB56" s="4" t="s">
        <v>46</v>
      </c>
    </row>
    <row r="57" spans="1:28" ht="30" customHeight="1">
      <c r="A57" s="5" t="s">
        <v>227</v>
      </c>
      <c r="B57" s="5" t="s">
        <v>225</v>
      </c>
      <c r="C57" s="5" t="s">
        <v>226</v>
      </c>
      <c r="D57" s="11" t="s">
        <v>151</v>
      </c>
      <c r="E57" s="12">
        <v>0</v>
      </c>
      <c r="F57" s="5" t="s">
        <v>46</v>
      </c>
      <c r="G57" s="12">
        <v>0</v>
      </c>
      <c r="H57" s="5" t="s">
        <v>46</v>
      </c>
      <c r="I57" s="12">
        <v>0</v>
      </c>
      <c r="J57" s="5" t="s">
        <v>46</v>
      </c>
      <c r="K57" s="12">
        <v>0</v>
      </c>
      <c r="L57" s="5" t="s">
        <v>46</v>
      </c>
      <c r="M57" s="12">
        <v>4500</v>
      </c>
      <c r="N57" s="5" t="s">
        <v>46</v>
      </c>
      <c r="O57" s="12">
        <f t="shared" si="1"/>
        <v>4500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5" t="s">
        <v>393</v>
      </c>
      <c r="X57" s="5" t="s">
        <v>46</v>
      </c>
      <c r="Y57" s="4" t="s">
        <v>46</v>
      </c>
      <c r="Z57" s="4" t="s">
        <v>46</v>
      </c>
      <c r="AA57" s="13"/>
      <c r="AB57" s="4" t="s">
        <v>46</v>
      </c>
    </row>
    <row r="58" spans="1:28" ht="30" customHeight="1">
      <c r="A58" s="5" t="s">
        <v>232</v>
      </c>
      <c r="B58" s="5" t="s">
        <v>229</v>
      </c>
      <c r="C58" s="5" t="s">
        <v>230</v>
      </c>
      <c r="D58" s="11" t="s">
        <v>231</v>
      </c>
      <c r="E58" s="12">
        <v>0</v>
      </c>
      <c r="F58" s="5" t="s">
        <v>46</v>
      </c>
      <c r="G58" s="12">
        <v>0</v>
      </c>
      <c r="H58" s="5" t="s">
        <v>46</v>
      </c>
      <c r="I58" s="12">
        <v>0</v>
      </c>
      <c r="J58" s="5" t="s">
        <v>46</v>
      </c>
      <c r="K58" s="12">
        <v>0</v>
      </c>
      <c r="L58" s="5" t="s">
        <v>46</v>
      </c>
      <c r="M58" s="12">
        <v>150</v>
      </c>
      <c r="N58" s="5" t="s">
        <v>46</v>
      </c>
      <c r="O58" s="12">
        <f t="shared" si="1"/>
        <v>150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5" t="s">
        <v>394</v>
      </c>
      <c r="X58" s="5" t="s">
        <v>46</v>
      </c>
      <c r="Y58" s="4" t="s">
        <v>46</v>
      </c>
      <c r="Z58" s="4" t="s">
        <v>46</v>
      </c>
      <c r="AA58" s="13"/>
      <c r="AB58" s="4" t="s">
        <v>46</v>
      </c>
    </row>
    <row r="59" spans="1:28" ht="30" customHeight="1">
      <c r="A59" s="5" t="s">
        <v>236</v>
      </c>
      <c r="B59" s="5" t="s">
        <v>234</v>
      </c>
      <c r="C59" s="5" t="s">
        <v>235</v>
      </c>
      <c r="D59" s="11" t="s">
        <v>58</v>
      </c>
      <c r="E59" s="12">
        <v>0</v>
      </c>
      <c r="F59" s="5" t="s">
        <v>46</v>
      </c>
      <c r="G59" s="12">
        <v>0</v>
      </c>
      <c r="H59" s="5" t="s">
        <v>46</v>
      </c>
      <c r="I59" s="12">
        <v>0</v>
      </c>
      <c r="J59" s="5" t="s">
        <v>46</v>
      </c>
      <c r="K59" s="12">
        <v>0</v>
      </c>
      <c r="L59" s="5" t="s">
        <v>46</v>
      </c>
      <c r="M59" s="12">
        <v>716</v>
      </c>
      <c r="N59" s="5" t="s">
        <v>46</v>
      </c>
      <c r="O59" s="12">
        <f t="shared" si="1"/>
        <v>716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5" t="s">
        <v>395</v>
      </c>
      <c r="X59" s="5" t="s">
        <v>46</v>
      </c>
      <c r="Y59" s="4" t="s">
        <v>46</v>
      </c>
      <c r="Z59" s="4" t="s">
        <v>46</v>
      </c>
      <c r="AA59" s="13"/>
      <c r="AB59" s="4" t="s">
        <v>46</v>
      </c>
    </row>
    <row r="60" spans="1:28" ht="30" customHeight="1">
      <c r="A60" s="5" t="s">
        <v>239</v>
      </c>
      <c r="B60" s="5" t="s">
        <v>238</v>
      </c>
      <c r="C60" s="5" t="s">
        <v>46</v>
      </c>
      <c r="D60" s="11" t="s">
        <v>63</v>
      </c>
      <c r="E60" s="12">
        <v>0</v>
      </c>
      <c r="F60" s="5" t="s">
        <v>46</v>
      </c>
      <c r="G60" s="12">
        <v>0</v>
      </c>
      <c r="H60" s="5" t="s">
        <v>46</v>
      </c>
      <c r="I60" s="12">
        <v>0</v>
      </c>
      <c r="J60" s="5" t="s">
        <v>46</v>
      </c>
      <c r="K60" s="12">
        <v>0</v>
      </c>
      <c r="L60" s="5" t="s">
        <v>46</v>
      </c>
      <c r="M60" s="12">
        <v>55</v>
      </c>
      <c r="N60" s="5" t="s">
        <v>46</v>
      </c>
      <c r="O60" s="12">
        <f t="shared" si="1"/>
        <v>55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5" t="s">
        <v>396</v>
      </c>
      <c r="X60" s="5" t="s">
        <v>46</v>
      </c>
      <c r="Y60" s="4" t="s">
        <v>46</v>
      </c>
      <c r="Z60" s="4" t="s">
        <v>46</v>
      </c>
      <c r="AA60" s="13"/>
      <c r="AB60" s="4" t="s">
        <v>46</v>
      </c>
    </row>
    <row r="61" spans="1:28" ht="30" customHeight="1">
      <c r="A61" s="5" t="s">
        <v>243</v>
      </c>
      <c r="B61" s="5" t="s">
        <v>241</v>
      </c>
      <c r="C61" s="5" t="s">
        <v>242</v>
      </c>
      <c r="D61" s="11" t="s">
        <v>58</v>
      </c>
      <c r="E61" s="12">
        <v>0</v>
      </c>
      <c r="F61" s="5" t="s">
        <v>46</v>
      </c>
      <c r="G61" s="12">
        <v>0</v>
      </c>
      <c r="H61" s="5" t="s">
        <v>46</v>
      </c>
      <c r="I61" s="12">
        <v>0</v>
      </c>
      <c r="J61" s="5" t="s">
        <v>46</v>
      </c>
      <c r="K61" s="12">
        <v>0</v>
      </c>
      <c r="L61" s="5" t="s">
        <v>46</v>
      </c>
      <c r="M61" s="12">
        <v>716</v>
      </c>
      <c r="N61" s="5" t="s">
        <v>46</v>
      </c>
      <c r="O61" s="12">
        <f t="shared" si="1"/>
        <v>716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5" t="s">
        <v>397</v>
      </c>
      <c r="X61" s="5" t="s">
        <v>46</v>
      </c>
      <c r="Y61" s="4" t="s">
        <v>46</v>
      </c>
      <c r="Z61" s="4" t="s">
        <v>46</v>
      </c>
      <c r="AA61" s="13"/>
      <c r="AB61" s="4" t="s">
        <v>46</v>
      </c>
    </row>
    <row r="62" spans="1:28" ht="30" customHeight="1">
      <c r="A62" s="5" t="s">
        <v>246</v>
      </c>
      <c r="B62" s="5" t="s">
        <v>245</v>
      </c>
      <c r="C62" s="5" t="s">
        <v>46</v>
      </c>
      <c r="D62" s="11" t="s">
        <v>64</v>
      </c>
      <c r="E62" s="12">
        <v>0</v>
      </c>
      <c r="F62" s="5" t="s">
        <v>46</v>
      </c>
      <c r="G62" s="12">
        <v>0</v>
      </c>
      <c r="H62" s="5" t="s">
        <v>46</v>
      </c>
      <c r="I62" s="12">
        <v>0</v>
      </c>
      <c r="J62" s="5" t="s">
        <v>46</v>
      </c>
      <c r="K62" s="12">
        <v>0</v>
      </c>
      <c r="L62" s="5" t="s">
        <v>46</v>
      </c>
      <c r="M62" s="12">
        <v>0</v>
      </c>
      <c r="N62" s="5" t="s">
        <v>46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1341</v>
      </c>
      <c r="V62" s="12">
        <f>SMALL(Q62:U62,COUNTIF(Q62:U62,0)+1)</f>
        <v>1341</v>
      </c>
      <c r="W62" s="5" t="s">
        <v>398</v>
      </c>
      <c r="X62" s="5" t="s">
        <v>46</v>
      </c>
      <c r="Y62" s="4" t="s">
        <v>46</v>
      </c>
      <c r="Z62" s="4" t="s">
        <v>46</v>
      </c>
      <c r="AA62" s="13"/>
      <c r="AB62" s="4" t="s">
        <v>46</v>
      </c>
    </row>
    <row r="63" spans="1:28" ht="30" customHeight="1">
      <c r="A63" s="5" t="s">
        <v>80</v>
      </c>
      <c r="B63" s="5" t="s">
        <v>77</v>
      </c>
      <c r="C63" s="5" t="s">
        <v>78</v>
      </c>
      <c r="D63" s="11" t="s">
        <v>79</v>
      </c>
      <c r="E63" s="12">
        <v>0</v>
      </c>
      <c r="F63" s="5" t="s">
        <v>46</v>
      </c>
      <c r="G63" s="12">
        <v>0</v>
      </c>
      <c r="H63" s="5" t="s">
        <v>46</v>
      </c>
      <c r="I63" s="12">
        <v>0</v>
      </c>
      <c r="J63" s="5" t="s">
        <v>46</v>
      </c>
      <c r="K63" s="12">
        <v>0</v>
      </c>
      <c r="L63" s="5" t="s">
        <v>46</v>
      </c>
      <c r="M63" s="12">
        <v>0</v>
      </c>
      <c r="N63" s="5" t="s">
        <v>46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82920</v>
      </c>
      <c r="V63" s="12">
        <f>SMALL(Q63:U63,COUNTIF(Q63:U63,0)+1)</f>
        <v>82920</v>
      </c>
      <c r="W63" s="5" t="s">
        <v>399</v>
      </c>
      <c r="X63" s="5" t="s">
        <v>46</v>
      </c>
      <c r="Y63" s="4" t="s">
        <v>46</v>
      </c>
      <c r="Z63" s="4" t="s">
        <v>46</v>
      </c>
      <c r="AA63" s="13"/>
      <c r="AB63" s="4" t="s">
        <v>46</v>
      </c>
    </row>
    <row r="64" spans="1:28" ht="30" customHeight="1">
      <c r="A64" s="5" t="s">
        <v>268</v>
      </c>
      <c r="B64" s="5" t="s">
        <v>265</v>
      </c>
      <c r="C64" s="5" t="s">
        <v>266</v>
      </c>
      <c r="D64" s="11" t="s">
        <v>267</v>
      </c>
      <c r="E64" s="12">
        <v>0</v>
      </c>
      <c r="F64" s="5" t="s">
        <v>46</v>
      </c>
      <c r="G64" s="12">
        <v>0</v>
      </c>
      <c r="H64" s="5" t="s">
        <v>46</v>
      </c>
      <c r="I64" s="12">
        <v>0</v>
      </c>
      <c r="J64" s="5" t="s">
        <v>46</v>
      </c>
      <c r="K64" s="12">
        <v>0</v>
      </c>
      <c r="L64" s="5" t="s">
        <v>46</v>
      </c>
      <c r="M64" s="12">
        <v>0</v>
      </c>
      <c r="N64" s="5" t="s">
        <v>46</v>
      </c>
      <c r="O64" s="12">
        <v>0</v>
      </c>
      <c r="P64" s="12">
        <v>0</v>
      </c>
      <c r="Q64" s="12">
        <v>87</v>
      </c>
      <c r="R64" s="12">
        <v>0</v>
      </c>
      <c r="S64" s="12">
        <v>0</v>
      </c>
      <c r="T64" s="12">
        <v>0</v>
      </c>
      <c r="U64" s="12">
        <v>0</v>
      </c>
      <c r="V64" s="12">
        <f>SMALL(Q64:U64,COUNTIF(Q64:U64,0)+1)</f>
        <v>87</v>
      </c>
      <c r="W64" s="5" t="s">
        <v>400</v>
      </c>
      <c r="X64" s="5" t="s">
        <v>46</v>
      </c>
      <c r="Y64" s="4" t="s">
        <v>46</v>
      </c>
      <c r="Z64" s="4" t="s">
        <v>46</v>
      </c>
      <c r="AA64" s="13"/>
      <c r="AB64" s="4" t="s">
        <v>46</v>
      </c>
    </row>
    <row r="65" spans="1:28" ht="30" customHeight="1">
      <c r="A65" s="5" t="s">
        <v>136</v>
      </c>
      <c r="B65" s="5" t="s">
        <v>133</v>
      </c>
      <c r="C65" s="5" t="s">
        <v>134</v>
      </c>
      <c r="D65" s="11" t="s">
        <v>135</v>
      </c>
      <c r="E65" s="12">
        <v>0</v>
      </c>
      <c r="F65" s="5" t="s">
        <v>46</v>
      </c>
      <c r="G65" s="12">
        <v>0</v>
      </c>
      <c r="H65" s="5" t="s">
        <v>46</v>
      </c>
      <c r="I65" s="12">
        <v>0</v>
      </c>
      <c r="J65" s="5" t="s">
        <v>46</v>
      </c>
      <c r="K65" s="12">
        <v>0</v>
      </c>
      <c r="L65" s="5" t="s">
        <v>46</v>
      </c>
      <c r="M65" s="12">
        <v>0</v>
      </c>
      <c r="N65" s="5" t="s">
        <v>46</v>
      </c>
      <c r="O65" s="12">
        <v>0</v>
      </c>
      <c r="P65" s="12">
        <v>89566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5" t="s">
        <v>401</v>
      </c>
      <c r="X65" s="5" t="s">
        <v>46</v>
      </c>
      <c r="Y65" s="4" t="s">
        <v>383</v>
      </c>
      <c r="Z65" s="4" t="s">
        <v>46</v>
      </c>
      <c r="AA65" s="13"/>
      <c r="AB65" s="4" t="s">
        <v>46</v>
      </c>
    </row>
    <row r="66" spans="1:28" ht="30" customHeight="1">
      <c r="A66" s="5" t="s">
        <v>167</v>
      </c>
      <c r="B66" s="5" t="s">
        <v>166</v>
      </c>
      <c r="C66" s="5" t="s">
        <v>134</v>
      </c>
      <c r="D66" s="11" t="s">
        <v>135</v>
      </c>
      <c r="E66" s="12">
        <v>0</v>
      </c>
      <c r="F66" s="5" t="s">
        <v>46</v>
      </c>
      <c r="G66" s="12">
        <v>0</v>
      </c>
      <c r="H66" s="5" t="s">
        <v>46</v>
      </c>
      <c r="I66" s="12">
        <v>0</v>
      </c>
      <c r="J66" s="5" t="s">
        <v>46</v>
      </c>
      <c r="K66" s="12">
        <v>0</v>
      </c>
      <c r="L66" s="5" t="s">
        <v>46</v>
      </c>
      <c r="M66" s="12">
        <v>0</v>
      </c>
      <c r="N66" s="5" t="s">
        <v>46</v>
      </c>
      <c r="O66" s="12">
        <v>0</v>
      </c>
      <c r="P66" s="12">
        <v>111771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5" t="s">
        <v>402</v>
      </c>
      <c r="X66" s="5" t="s">
        <v>46</v>
      </c>
      <c r="Y66" s="4" t="s">
        <v>383</v>
      </c>
      <c r="Z66" s="4" t="s">
        <v>46</v>
      </c>
      <c r="AA66" s="13"/>
      <c r="AB66" s="4" t="s">
        <v>46</v>
      </c>
    </row>
    <row r="67" spans="1:28" ht="30" customHeight="1">
      <c r="A67" s="5" t="s">
        <v>253</v>
      </c>
      <c r="B67" s="5" t="s">
        <v>252</v>
      </c>
      <c r="C67" s="5" t="s">
        <v>134</v>
      </c>
      <c r="D67" s="11" t="s">
        <v>135</v>
      </c>
      <c r="E67" s="12">
        <v>0</v>
      </c>
      <c r="F67" s="5" t="s">
        <v>46</v>
      </c>
      <c r="G67" s="12">
        <v>0</v>
      </c>
      <c r="H67" s="5" t="s">
        <v>46</v>
      </c>
      <c r="I67" s="12">
        <v>0</v>
      </c>
      <c r="J67" s="5" t="s">
        <v>46</v>
      </c>
      <c r="K67" s="12">
        <v>0</v>
      </c>
      <c r="L67" s="5" t="s">
        <v>46</v>
      </c>
      <c r="M67" s="12">
        <v>0</v>
      </c>
      <c r="N67" s="5" t="s">
        <v>46</v>
      </c>
      <c r="O67" s="12">
        <v>0</v>
      </c>
      <c r="P67" s="12">
        <v>152831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5" t="s">
        <v>403</v>
      </c>
      <c r="X67" s="5" t="s">
        <v>46</v>
      </c>
      <c r="Y67" s="4" t="s">
        <v>383</v>
      </c>
      <c r="Z67" s="4" t="s">
        <v>46</v>
      </c>
      <c r="AA67" s="13"/>
      <c r="AB67" s="4" t="s">
        <v>46</v>
      </c>
    </row>
    <row r="68" spans="1:28" ht="30" customHeight="1">
      <c r="A68" s="5" t="s">
        <v>270</v>
      </c>
      <c r="B68" s="5" t="s">
        <v>269</v>
      </c>
      <c r="C68" s="5" t="s">
        <v>134</v>
      </c>
      <c r="D68" s="11" t="s">
        <v>135</v>
      </c>
      <c r="E68" s="12">
        <v>0</v>
      </c>
      <c r="F68" s="5" t="s">
        <v>46</v>
      </c>
      <c r="G68" s="12">
        <v>0</v>
      </c>
      <c r="H68" s="5" t="s">
        <v>46</v>
      </c>
      <c r="I68" s="12">
        <v>0</v>
      </c>
      <c r="J68" s="5" t="s">
        <v>46</v>
      </c>
      <c r="K68" s="12">
        <v>0</v>
      </c>
      <c r="L68" s="5" t="s">
        <v>46</v>
      </c>
      <c r="M68" s="12">
        <v>0</v>
      </c>
      <c r="N68" s="5" t="s">
        <v>46</v>
      </c>
      <c r="O68" s="12">
        <v>0</v>
      </c>
      <c r="P68" s="12">
        <v>128022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5" t="s">
        <v>404</v>
      </c>
      <c r="X68" s="5" t="s">
        <v>46</v>
      </c>
      <c r="Y68" s="4" t="s">
        <v>383</v>
      </c>
      <c r="Z68" s="4" t="s">
        <v>46</v>
      </c>
      <c r="AA68" s="13"/>
      <c r="AB68" s="4" t="s">
        <v>46</v>
      </c>
    </row>
    <row r="69" spans="1:28" ht="30" customHeight="1">
      <c r="A69" s="5" t="s">
        <v>272</v>
      </c>
      <c r="B69" s="5" t="s">
        <v>271</v>
      </c>
      <c r="C69" s="5" t="s">
        <v>134</v>
      </c>
      <c r="D69" s="11" t="s">
        <v>135</v>
      </c>
      <c r="E69" s="12">
        <v>0</v>
      </c>
      <c r="F69" s="5" t="s">
        <v>46</v>
      </c>
      <c r="G69" s="12">
        <v>0</v>
      </c>
      <c r="H69" s="5" t="s">
        <v>46</v>
      </c>
      <c r="I69" s="12">
        <v>0</v>
      </c>
      <c r="J69" s="5" t="s">
        <v>46</v>
      </c>
      <c r="K69" s="12">
        <v>0</v>
      </c>
      <c r="L69" s="5" t="s">
        <v>46</v>
      </c>
      <c r="M69" s="12">
        <v>0</v>
      </c>
      <c r="N69" s="5" t="s">
        <v>46</v>
      </c>
      <c r="O69" s="12">
        <v>0</v>
      </c>
      <c r="P69" s="12">
        <v>138252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5" t="s">
        <v>405</v>
      </c>
      <c r="X69" s="5" t="s">
        <v>46</v>
      </c>
      <c r="Y69" s="4" t="s">
        <v>383</v>
      </c>
      <c r="Z69" s="4" t="s">
        <v>46</v>
      </c>
      <c r="AA69" s="13"/>
      <c r="AB69" s="4" t="s">
        <v>46</v>
      </c>
    </row>
    <row r="70" spans="1:28" ht="30" customHeight="1">
      <c r="A70" s="5" t="s">
        <v>249</v>
      </c>
      <c r="B70" s="5" t="s">
        <v>248</v>
      </c>
      <c r="C70" s="5" t="s">
        <v>134</v>
      </c>
      <c r="D70" s="11" t="s">
        <v>135</v>
      </c>
      <c r="E70" s="12">
        <v>0</v>
      </c>
      <c r="F70" s="5" t="s">
        <v>46</v>
      </c>
      <c r="G70" s="12">
        <v>0</v>
      </c>
      <c r="H70" s="5" t="s">
        <v>46</v>
      </c>
      <c r="I70" s="12">
        <v>0</v>
      </c>
      <c r="J70" s="5" t="s">
        <v>46</v>
      </c>
      <c r="K70" s="12">
        <v>0</v>
      </c>
      <c r="L70" s="5" t="s">
        <v>46</v>
      </c>
      <c r="M70" s="12">
        <v>0</v>
      </c>
      <c r="N70" s="5" t="s">
        <v>46</v>
      </c>
      <c r="O70" s="12">
        <v>0</v>
      </c>
      <c r="P70" s="12">
        <v>142205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5" t="s">
        <v>406</v>
      </c>
      <c r="X70" s="5" t="s">
        <v>46</v>
      </c>
      <c r="Y70" s="4" t="s">
        <v>383</v>
      </c>
      <c r="Z70" s="4" t="s">
        <v>46</v>
      </c>
      <c r="AA70" s="13"/>
      <c r="AB70" s="4" t="s">
        <v>46</v>
      </c>
    </row>
    <row r="71" spans="1:28" ht="30" customHeight="1">
      <c r="A71" s="5" t="s">
        <v>280</v>
      </c>
      <c r="B71" s="5" t="s">
        <v>279</v>
      </c>
      <c r="C71" s="5" t="s">
        <v>134</v>
      </c>
      <c r="D71" s="11" t="s">
        <v>135</v>
      </c>
      <c r="E71" s="12">
        <v>0</v>
      </c>
      <c r="F71" s="5" t="s">
        <v>46</v>
      </c>
      <c r="G71" s="12">
        <v>0</v>
      </c>
      <c r="H71" s="5" t="s">
        <v>46</v>
      </c>
      <c r="I71" s="12">
        <v>0</v>
      </c>
      <c r="J71" s="5" t="s">
        <v>46</v>
      </c>
      <c r="K71" s="12">
        <v>0</v>
      </c>
      <c r="L71" s="5" t="s">
        <v>46</v>
      </c>
      <c r="M71" s="12">
        <v>0</v>
      </c>
      <c r="N71" s="5" t="s">
        <v>46</v>
      </c>
      <c r="O71" s="12">
        <v>0</v>
      </c>
      <c r="P71" s="12">
        <v>127681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5" t="s">
        <v>407</v>
      </c>
      <c r="X71" s="5" t="s">
        <v>46</v>
      </c>
      <c r="Y71" s="4" t="s">
        <v>383</v>
      </c>
      <c r="Z71" s="4" t="s">
        <v>46</v>
      </c>
      <c r="AA71" s="13"/>
      <c r="AB71" s="4" t="s">
        <v>46</v>
      </c>
    </row>
    <row r="72" spans="1:28" ht="30" customHeight="1">
      <c r="A72" s="5" t="s">
        <v>183</v>
      </c>
      <c r="B72" s="5" t="s">
        <v>182</v>
      </c>
      <c r="C72" s="5" t="s">
        <v>134</v>
      </c>
      <c r="D72" s="11" t="s">
        <v>135</v>
      </c>
      <c r="E72" s="12">
        <v>0</v>
      </c>
      <c r="F72" s="5" t="s">
        <v>46</v>
      </c>
      <c r="G72" s="12">
        <v>0</v>
      </c>
      <c r="H72" s="5" t="s">
        <v>46</v>
      </c>
      <c r="I72" s="12">
        <v>0</v>
      </c>
      <c r="J72" s="5" t="s">
        <v>46</v>
      </c>
      <c r="K72" s="12">
        <v>0</v>
      </c>
      <c r="L72" s="5" t="s">
        <v>46</v>
      </c>
      <c r="M72" s="12">
        <v>0</v>
      </c>
      <c r="N72" s="5" t="s">
        <v>46</v>
      </c>
      <c r="O72" s="12">
        <v>0</v>
      </c>
      <c r="P72" s="12">
        <v>137611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5" t="s">
        <v>408</v>
      </c>
      <c r="X72" s="5" t="s">
        <v>46</v>
      </c>
      <c r="Y72" s="4" t="s">
        <v>383</v>
      </c>
      <c r="Z72" s="4" t="s">
        <v>46</v>
      </c>
      <c r="AA72" s="13"/>
      <c r="AB72" s="4" t="s">
        <v>46</v>
      </c>
    </row>
    <row r="73" spans="1:28" ht="30" customHeight="1">
      <c r="A73" s="5"/>
      <c r="B73" s="5"/>
      <c r="C73" s="5"/>
      <c r="D73" s="11"/>
      <c r="E73" s="12"/>
      <c r="F73" s="5"/>
      <c r="G73" s="12"/>
      <c r="H73" s="5"/>
      <c r="I73" s="12"/>
      <c r="J73" s="5"/>
      <c r="K73" s="12"/>
      <c r="L73" s="5"/>
      <c r="M73" s="12"/>
      <c r="N73" s="5"/>
      <c r="O73" s="12"/>
      <c r="P73" s="12"/>
      <c r="Q73" s="12"/>
      <c r="R73" s="12"/>
      <c r="S73" s="12"/>
      <c r="T73" s="12"/>
      <c r="U73" s="12"/>
      <c r="V73" s="12"/>
      <c r="W73" s="5"/>
      <c r="X73" s="5"/>
      <c r="Y73" s="4"/>
      <c r="Z73" s="4"/>
      <c r="AA73" s="13"/>
      <c r="AB73" s="4"/>
    </row>
    <row r="74" spans="1:28" ht="30" customHeight="1">
      <c r="A74" s="5"/>
      <c r="B74" s="5"/>
      <c r="C74" s="5"/>
      <c r="D74" s="11"/>
      <c r="E74" s="12"/>
      <c r="F74" s="5"/>
      <c r="G74" s="12"/>
      <c r="H74" s="5"/>
      <c r="I74" s="12"/>
      <c r="J74" s="5"/>
      <c r="K74" s="12"/>
      <c r="L74" s="5"/>
      <c r="M74" s="12"/>
      <c r="N74" s="5"/>
      <c r="O74" s="12"/>
      <c r="P74" s="12"/>
      <c r="Q74" s="12"/>
      <c r="R74" s="12"/>
      <c r="S74" s="12"/>
      <c r="T74" s="12"/>
      <c r="U74" s="12"/>
      <c r="V74" s="12"/>
      <c r="W74" s="5"/>
      <c r="X74" s="5"/>
      <c r="Y74" s="4"/>
      <c r="Z74" s="4"/>
      <c r="AA74" s="13"/>
      <c r="AB74" s="4"/>
    </row>
    <row r="75" spans="1:28" ht="30" customHeight="1">
      <c r="A75" s="5"/>
      <c r="B75" s="5"/>
      <c r="C75" s="5"/>
      <c r="D75" s="11"/>
      <c r="E75" s="12"/>
      <c r="F75" s="5"/>
      <c r="G75" s="12"/>
      <c r="H75" s="5"/>
      <c r="I75" s="12"/>
      <c r="J75" s="5"/>
      <c r="K75" s="12"/>
      <c r="L75" s="5"/>
      <c r="M75" s="12"/>
      <c r="N75" s="5"/>
      <c r="O75" s="12"/>
      <c r="P75" s="12"/>
      <c r="Q75" s="12"/>
      <c r="R75" s="12"/>
      <c r="S75" s="12"/>
      <c r="T75" s="12"/>
      <c r="U75" s="12"/>
      <c r="V75" s="12"/>
      <c r="W75" s="5"/>
      <c r="X75" s="5"/>
      <c r="Y75" s="4"/>
      <c r="Z75" s="4"/>
      <c r="AA75" s="13"/>
      <c r="AB75" s="4"/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486</v>
      </c>
    </row>
    <row r="2" spans="1:7">
      <c r="A2" s="2" t="s">
        <v>487</v>
      </c>
      <c r="B2" t="s">
        <v>286</v>
      </c>
    </row>
    <row r="3" spans="1:7">
      <c r="A3" s="2" t="s">
        <v>488</v>
      </c>
      <c r="B3" t="s">
        <v>489</v>
      </c>
    </row>
    <row r="4" spans="1:7">
      <c r="A4" s="2" t="s">
        <v>490</v>
      </c>
      <c r="B4">
        <v>5</v>
      </c>
    </row>
    <row r="5" spans="1:7">
      <c r="A5" s="2" t="s">
        <v>491</v>
      </c>
      <c r="B5">
        <v>5</v>
      </c>
    </row>
    <row r="6" spans="1:7">
      <c r="A6" s="2" t="s">
        <v>492</v>
      </c>
      <c r="B6" t="s">
        <v>493</v>
      </c>
    </row>
    <row r="7" spans="1:7">
      <c r="A7" s="2" t="s">
        <v>494</v>
      </c>
      <c r="B7" t="s">
        <v>495</v>
      </c>
      <c r="C7" t="s">
        <v>53</v>
      </c>
    </row>
    <row r="8" spans="1:7">
      <c r="A8" s="2" t="s">
        <v>496</v>
      </c>
      <c r="B8" t="s">
        <v>495</v>
      </c>
      <c r="C8">
        <v>2</v>
      </c>
    </row>
    <row r="9" spans="1:7">
      <c r="A9" s="2" t="s">
        <v>497</v>
      </c>
      <c r="B9" t="s">
        <v>305</v>
      </c>
      <c r="C9" t="s">
        <v>307</v>
      </c>
      <c r="D9" t="s">
        <v>308</v>
      </c>
      <c r="E9" t="s">
        <v>309</v>
      </c>
      <c r="F9" t="s">
        <v>310</v>
      </c>
      <c r="G9" t="s">
        <v>498</v>
      </c>
    </row>
    <row r="10" spans="1:7">
      <c r="A10" s="2" t="s">
        <v>499</v>
      </c>
      <c r="B10">
        <v>1099</v>
      </c>
      <c r="C10">
        <v>0</v>
      </c>
      <c r="D10">
        <v>0</v>
      </c>
    </row>
    <row r="11" spans="1:7">
      <c r="A11" s="2" t="s">
        <v>500</v>
      </c>
      <c r="B11" t="s">
        <v>501</v>
      </c>
      <c r="C11">
        <v>4</v>
      </c>
    </row>
    <row r="12" spans="1:7">
      <c r="A12" s="2" t="s">
        <v>502</v>
      </c>
      <c r="B12" t="s">
        <v>501</v>
      </c>
      <c r="C12">
        <v>4</v>
      </c>
    </row>
    <row r="13" spans="1:7">
      <c r="A13" s="2" t="s">
        <v>503</v>
      </c>
      <c r="B13" t="s">
        <v>501</v>
      </c>
      <c r="C13">
        <v>3</v>
      </c>
    </row>
    <row r="14" spans="1:7">
      <c r="A14" s="2" t="s">
        <v>504</v>
      </c>
      <c r="B14" t="s">
        <v>495</v>
      </c>
      <c r="C14">
        <v>5</v>
      </c>
    </row>
    <row r="15" spans="1:7">
      <c r="A15" s="2" t="s">
        <v>505</v>
      </c>
      <c r="B15" t="s">
        <v>286</v>
      </c>
      <c r="C15" t="s">
        <v>506</v>
      </c>
      <c r="D15" t="s">
        <v>506</v>
      </c>
      <c r="E15" t="s">
        <v>506</v>
      </c>
      <c r="F15">
        <v>1</v>
      </c>
    </row>
    <row r="16" spans="1:7">
      <c r="A16" s="2" t="s">
        <v>507</v>
      </c>
      <c r="B16">
        <v>1.1100000000000001</v>
      </c>
      <c r="C16">
        <v>1.1200000000000001</v>
      </c>
    </row>
    <row r="17" spans="1:13">
      <c r="A17" s="2" t="s">
        <v>508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2" t="s">
        <v>509</v>
      </c>
      <c r="B18">
        <v>1.25</v>
      </c>
      <c r="C18">
        <v>1.071</v>
      </c>
    </row>
    <row r="19" spans="1:13">
      <c r="A19" s="2" t="s">
        <v>510</v>
      </c>
    </row>
    <row r="21" spans="1:13">
      <c r="A21" t="s">
        <v>511</v>
      </c>
      <c r="B21" t="s">
        <v>512</v>
      </c>
      <c r="C21" t="s">
        <v>513</v>
      </c>
    </row>
    <row r="22" spans="1:13">
      <c r="A22">
        <v>1</v>
      </c>
      <c r="B22" t="s">
        <v>514</v>
      </c>
      <c r="C22" t="s">
        <v>421</v>
      </c>
    </row>
    <row r="23" spans="1:13">
      <c r="A23">
        <v>2</v>
      </c>
      <c r="B23" t="s">
        <v>515</v>
      </c>
      <c r="C23" t="s">
        <v>516</v>
      </c>
    </row>
    <row r="24" spans="1:13">
      <c r="A24">
        <v>3</v>
      </c>
      <c r="B24" t="s">
        <v>517</v>
      </c>
      <c r="C24" t="s">
        <v>518</v>
      </c>
    </row>
    <row r="25" spans="1:13">
      <c r="A25">
        <v>4</v>
      </c>
      <c r="B25" t="s">
        <v>519</v>
      </c>
      <c r="C25" t="s">
        <v>520</v>
      </c>
    </row>
    <row r="26" spans="1:13">
      <c r="A26">
        <v>5</v>
      </c>
      <c r="B26" t="s">
        <v>521</v>
      </c>
    </row>
    <row r="27" spans="1:13">
      <c r="A27">
        <v>6</v>
      </c>
      <c r="B27" t="s">
        <v>473</v>
      </c>
      <c r="C27" t="s">
        <v>472</v>
      </c>
    </row>
    <row r="28" spans="1:13">
      <c r="A28">
        <v>7</v>
      </c>
      <c r="B28" t="s">
        <v>522</v>
      </c>
      <c r="C28" t="s">
        <v>523</v>
      </c>
    </row>
    <row r="29" spans="1:13">
      <c r="A29">
        <v>8</v>
      </c>
      <c r="B29" t="s">
        <v>524</v>
      </c>
    </row>
    <row r="30" spans="1:13">
      <c r="A30">
        <v>9</v>
      </c>
      <c r="B30" t="s">
        <v>524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P20"/>
  <sheetViews>
    <sheetView view="pageBreakPreview" zoomScale="85" zoomScaleNormal="85" zoomScaleSheetLayoutView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C16" sqref="C16"/>
    </sheetView>
  </sheetViews>
  <sheetFormatPr defaultRowHeight="16.5"/>
  <cols>
    <col min="1" max="1" width="9" style="17"/>
    <col min="2" max="3" width="30.625" style="17" customWidth="1"/>
    <col min="4" max="4" width="4.625" style="17" customWidth="1"/>
    <col min="5" max="5" width="8.625" style="17" customWidth="1"/>
    <col min="6" max="6" width="81.625" style="17" customWidth="1"/>
    <col min="7" max="7" width="12.625" style="17" customWidth="1"/>
    <col min="8" max="37" width="2.625" style="17" hidden="1" customWidth="1"/>
    <col min="38" max="38" width="10.625" style="17" hidden="1" customWidth="1"/>
    <col min="39" max="40" width="1.625" style="17" hidden="1" customWidth="1"/>
    <col min="41" max="41" width="24.625" style="17" hidden="1" customWidth="1"/>
    <col min="42" max="42" width="10.625" style="17" hidden="1" customWidth="1"/>
    <col min="43" max="16384" width="9" style="17"/>
  </cols>
  <sheetData>
    <row r="1" spans="1:42" ht="33.75">
      <c r="B1" s="53" t="s">
        <v>535</v>
      </c>
      <c r="C1" s="53"/>
      <c r="D1" s="53"/>
      <c r="E1" s="53"/>
      <c r="F1" s="53"/>
      <c r="G1" s="53"/>
    </row>
    <row r="2" spans="1:42" ht="30" customHeight="1">
      <c r="A2" s="34" t="s">
        <v>530</v>
      </c>
      <c r="B2" s="33"/>
      <c r="C2" s="32"/>
      <c r="D2" s="32"/>
      <c r="E2" s="32"/>
      <c r="F2" s="32"/>
      <c r="G2" s="32"/>
    </row>
    <row r="3" spans="1:42" ht="30" customHeight="1">
      <c r="A3" s="31" t="s">
        <v>536</v>
      </c>
      <c r="B3" s="21" t="s">
        <v>0</v>
      </c>
      <c r="C3" s="21" t="s">
        <v>1</v>
      </c>
      <c r="D3" s="21" t="s">
        <v>2</v>
      </c>
      <c r="E3" s="21" t="s">
        <v>3</v>
      </c>
      <c r="F3" s="31" t="s">
        <v>537</v>
      </c>
      <c r="G3" s="21" t="s">
        <v>10</v>
      </c>
      <c r="H3" s="20" t="s">
        <v>15</v>
      </c>
      <c r="I3" s="20" t="s">
        <v>12</v>
      </c>
      <c r="J3" s="20" t="s">
        <v>16</v>
      </c>
      <c r="K3" s="20" t="s">
        <v>11</v>
      </c>
      <c r="L3" s="20" t="s">
        <v>17</v>
      </c>
      <c r="M3" s="20" t="s">
        <v>18</v>
      </c>
      <c r="N3" s="20" t="s">
        <v>19</v>
      </c>
      <c r="O3" s="20" t="s">
        <v>20</v>
      </c>
      <c r="P3" s="20" t="s">
        <v>21</v>
      </c>
      <c r="Q3" s="20" t="s">
        <v>22</v>
      </c>
      <c r="R3" s="20" t="s">
        <v>23</v>
      </c>
      <c r="S3" s="20" t="s">
        <v>24</v>
      </c>
      <c r="T3" s="20" t="s">
        <v>25</v>
      </c>
      <c r="U3" s="20" t="s">
        <v>26</v>
      </c>
      <c r="V3" s="20" t="s">
        <v>27</v>
      </c>
      <c r="W3" s="20" t="s">
        <v>28</v>
      </c>
      <c r="X3" s="20" t="s">
        <v>29</v>
      </c>
      <c r="Y3" s="20" t="s">
        <v>30</v>
      </c>
      <c r="Z3" s="20" t="s">
        <v>31</v>
      </c>
      <c r="AA3" s="20" t="s">
        <v>32</v>
      </c>
      <c r="AB3" s="20" t="s">
        <v>33</v>
      </c>
      <c r="AC3" s="20" t="s">
        <v>34</v>
      </c>
      <c r="AD3" s="20" t="s">
        <v>35</v>
      </c>
      <c r="AE3" s="20" t="s">
        <v>36</v>
      </c>
      <c r="AF3" s="20" t="s">
        <v>37</v>
      </c>
      <c r="AG3" s="20" t="s">
        <v>38</v>
      </c>
      <c r="AH3" s="20" t="s">
        <v>39</v>
      </c>
      <c r="AI3" s="20" t="s">
        <v>40</v>
      </c>
      <c r="AJ3" s="20" t="s">
        <v>41</v>
      </c>
      <c r="AK3" s="20" t="s">
        <v>42</v>
      </c>
      <c r="AL3" s="20" t="s">
        <v>43</v>
      </c>
      <c r="AM3" s="20" t="s">
        <v>13</v>
      </c>
      <c r="AN3" s="20" t="s">
        <v>14</v>
      </c>
      <c r="AO3" s="20" t="s">
        <v>44</v>
      </c>
      <c r="AP3" s="20" t="s">
        <v>45</v>
      </c>
    </row>
    <row r="4" spans="1:42" ht="30" customHeight="1">
      <c r="A4" s="35" t="s">
        <v>47</v>
      </c>
      <c r="B4" s="36"/>
      <c r="C4" s="37"/>
      <c r="D4" s="37"/>
      <c r="E4" s="37"/>
      <c r="F4" s="37"/>
      <c r="G4" s="38"/>
      <c r="H4" s="23"/>
      <c r="I4" s="23"/>
      <c r="J4" s="23"/>
      <c r="K4" s="18" t="s">
        <v>48</v>
      </c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</row>
    <row r="5" spans="1:42" ht="30" customHeight="1">
      <c r="A5" s="19"/>
      <c r="B5" s="19" t="s">
        <v>49</v>
      </c>
      <c r="C5" s="19" t="s">
        <v>50</v>
      </c>
      <c r="D5" s="19" t="s">
        <v>51</v>
      </c>
      <c r="E5" s="22">
        <v>2</v>
      </c>
      <c r="F5" s="7"/>
      <c r="G5" s="19" t="s">
        <v>46</v>
      </c>
      <c r="H5" s="18" t="s">
        <v>52</v>
      </c>
      <c r="I5" s="18" t="s">
        <v>46</v>
      </c>
      <c r="J5" s="18" t="s">
        <v>46</v>
      </c>
      <c r="K5" s="18" t="s">
        <v>48</v>
      </c>
      <c r="L5" s="18" t="s">
        <v>53</v>
      </c>
      <c r="M5" s="18" t="s">
        <v>54</v>
      </c>
      <c r="N5" s="18" t="s">
        <v>54</v>
      </c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18" t="s">
        <v>46</v>
      </c>
      <c r="AM5" s="18" t="s">
        <v>46</v>
      </c>
      <c r="AN5" s="23"/>
      <c r="AO5" s="18" t="s">
        <v>55</v>
      </c>
      <c r="AP5" s="23">
        <v>4</v>
      </c>
    </row>
    <row r="6" spans="1:42" ht="30" customHeight="1">
      <c r="A6" s="19"/>
      <c r="B6" s="19" t="s">
        <v>56</v>
      </c>
      <c r="C6" s="19" t="s">
        <v>57</v>
      </c>
      <c r="D6" s="19" t="s">
        <v>58</v>
      </c>
      <c r="E6" s="22">
        <f>244.87+81.88+16*6</f>
        <v>422.75</v>
      </c>
      <c r="F6" s="7" t="s">
        <v>543</v>
      </c>
      <c r="G6" s="19" t="s">
        <v>46</v>
      </c>
      <c r="H6" s="18" t="s">
        <v>59</v>
      </c>
      <c r="I6" s="18" t="s">
        <v>46</v>
      </c>
      <c r="J6" s="18" t="s">
        <v>46</v>
      </c>
      <c r="K6" s="18" t="s">
        <v>48</v>
      </c>
      <c r="L6" s="18" t="s">
        <v>53</v>
      </c>
      <c r="M6" s="18" t="s">
        <v>54</v>
      </c>
      <c r="N6" s="18" t="s">
        <v>54</v>
      </c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18" t="s">
        <v>46</v>
      </c>
      <c r="AM6" s="18" t="s">
        <v>46</v>
      </c>
      <c r="AN6" s="23"/>
      <c r="AO6" s="18" t="s">
        <v>60</v>
      </c>
      <c r="AP6" s="23">
        <v>5</v>
      </c>
    </row>
    <row r="7" spans="1:42" ht="30" customHeight="1">
      <c r="A7" s="22"/>
      <c r="B7" s="22"/>
      <c r="C7" s="22"/>
      <c r="D7" s="22"/>
      <c r="E7" s="22"/>
      <c r="F7" s="22"/>
      <c r="G7" s="22"/>
    </row>
    <row r="8" spans="1:42" ht="30" customHeight="1">
      <c r="A8" s="35" t="s">
        <v>525</v>
      </c>
      <c r="B8" s="36"/>
      <c r="C8" s="37"/>
      <c r="D8" s="37"/>
      <c r="E8" s="37"/>
      <c r="F8" s="37"/>
      <c r="G8" s="38"/>
      <c r="H8" s="23"/>
      <c r="I8" s="23"/>
      <c r="J8" s="23"/>
      <c r="K8" s="18" t="s">
        <v>65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</row>
    <row r="9" spans="1:42" ht="30" customHeight="1">
      <c r="A9" s="19"/>
      <c r="B9" s="19" t="s">
        <v>66</v>
      </c>
      <c r="C9" s="19" t="s">
        <v>67</v>
      </c>
      <c r="D9" s="19" t="s">
        <v>58</v>
      </c>
      <c r="E9" s="45">
        <f>244.87+81.88+16*6</f>
        <v>422.75</v>
      </c>
      <c r="F9" s="7" t="s">
        <v>543</v>
      </c>
      <c r="G9" s="19" t="s">
        <v>46</v>
      </c>
      <c r="H9" s="18" t="s">
        <v>68</v>
      </c>
      <c r="I9" s="18" t="s">
        <v>46</v>
      </c>
      <c r="J9" s="18" t="s">
        <v>46</v>
      </c>
      <c r="K9" s="18" t="s">
        <v>65</v>
      </c>
      <c r="L9" s="18" t="s">
        <v>53</v>
      </c>
      <c r="M9" s="18" t="s">
        <v>54</v>
      </c>
      <c r="N9" s="18" t="s">
        <v>54</v>
      </c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18" t="s">
        <v>46</v>
      </c>
      <c r="AM9" s="18" t="s">
        <v>46</v>
      </c>
      <c r="AN9" s="23"/>
      <c r="AO9" s="18" t="s">
        <v>69</v>
      </c>
      <c r="AP9" s="23">
        <v>27</v>
      </c>
    </row>
    <row r="10" spans="1:42" ht="30" customHeight="1">
      <c r="A10" s="22"/>
      <c r="B10" s="22"/>
      <c r="C10" s="22"/>
      <c r="D10" s="22"/>
      <c r="E10" s="22"/>
      <c r="F10" s="22"/>
      <c r="G10" s="22"/>
    </row>
    <row r="11" spans="1:42" ht="30" customHeight="1">
      <c r="A11" s="22"/>
      <c r="B11" s="22"/>
      <c r="C11" s="22"/>
      <c r="D11" s="22"/>
      <c r="E11" s="22"/>
      <c r="F11" s="22"/>
      <c r="G11" s="22"/>
    </row>
    <row r="12" spans="1:42" ht="30" customHeight="1">
      <c r="A12" s="22"/>
      <c r="B12" s="22"/>
      <c r="C12" s="22"/>
      <c r="D12" s="22"/>
      <c r="E12" s="22"/>
      <c r="F12" s="22"/>
      <c r="G12" s="22"/>
    </row>
    <row r="13" spans="1:42" ht="30" customHeight="1">
      <c r="A13" s="22"/>
      <c r="B13" s="22"/>
      <c r="C13" s="22"/>
      <c r="D13" s="22"/>
      <c r="E13" s="22"/>
      <c r="F13" s="22"/>
      <c r="G13" s="22"/>
    </row>
    <row r="14" spans="1:42" ht="30" customHeight="1">
      <c r="A14" s="22"/>
      <c r="B14" s="22"/>
      <c r="C14" s="22"/>
      <c r="D14" s="22"/>
      <c r="E14" s="22"/>
      <c r="F14" s="22"/>
      <c r="G14" s="22"/>
    </row>
    <row r="15" spans="1:42" ht="30" customHeight="1">
      <c r="A15" s="22"/>
      <c r="B15" s="22"/>
      <c r="C15" s="22"/>
      <c r="D15" s="22"/>
      <c r="E15" s="22"/>
      <c r="F15" s="22"/>
      <c r="G15" s="22"/>
    </row>
    <row r="16" spans="1:42" ht="30" customHeight="1">
      <c r="A16" s="22"/>
      <c r="B16" s="22"/>
      <c r="C16" s="22"/>
      <c r="D16" s="22"/>
      <c r="E16" s="22"/>
      <c r="F16" s="22"/>
      <c r="G16" s="22"/>
    </row>
    <row r="17" spans="1:7" ht="30" customHeight="1">
      <c r="A17" s="22"/>
      <c r="B17" s="22"/>
      <c r="C17" s="22"/>
      <c r="D17" s="22"/>
      <c r="E17" s="22"/>
      <c r="F17" s="22"/>
      <c r="G17" s="22"/>
    </row>
    <row r="18" spans="1:7" ht="30" customHeight="1">
      <c r="A18" s="22"/>
      <c r="B18" s="22"/>
      <c r="C18" s="22"/>
      <c r="D18" s="22"/>
      <c r="E18" s="22"/>
      <c r="F18" s="22"/>
      <c r="G18" s="22"/>
    </row>
    <row r="19" spans="1:7" ht="30" customHeight="1">
      <c r="A19" s="22"/>
      <c r="B19" s="22"/>
      <c r="C19" s="22"/>
      <c r="D19" s="22"/>
      <c r="E19" s="22"/>
      <c r="F19" s="22"/>
      <c r="G19" s="22"/>
    </row>
    <row r="20" spans="1:7" ht="30" customHeight="1">
      <c r="A20" s="22"/>
      <c r="B20" s="22"/>
      <c r="C20" s="22"/>
      <c r="D20" s="22"/>
      <c r="E20" s="22"/>
      <c r="F20" s="22"/>
      <c r="G20" s="22"/>
    </row>
  </sheetData>
  <mergeCells count="1">
    <mergeCell ref="B1:G1"/>
  </mergeCells>
  <phoneticPr fontId="1" type="noConversion"/>
  <pageMargins left="0.78740157480314954" right="0" top="0.39370078740157477" bottom="0.39370078740157477" header="0" footer="0"/>
  <pageSetup paperSize="9" scale="70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9</vt:i4>
      </vt:variant>
    </vt:vector>
  </HeadingPairs>
  <TitlesOfParts>
    <vt:vector size="15" baseType="lpstr">
      <vt:lpstr>원가계산서</vt:lpstr>
      <vt:lpstr>내역서</vt:lpstr>
      <vt:lpstr>일위대가</vt:lpstr>
      <vt:lpstr>단가대비표</vt:lpstr>
      <vt:lpstr> 공사설정 </vt:lpstr>
      <vt:lpstr>자재산출</vt:lpstr>
      <vt:lpstr>내역서!Print_Area</vt:lpstr>
      <vt:lpstr>단가대비표!Print_Area</vt:lpstr>
      <vt:lpstr>일위대가!Print_Area</vt:lpstr>
      <vt:lpstr>자재산출!Print_Area</vt:lpstr>
      <vt:lpstr>내역서!Print_Titles</vt:lpstr>
      <vt:lpstr>단가대비표!Print_Titles</vt:lpstr>
      <vt:lpstr>원가계산서!Print_Titles</vt:lpstr>
      <vt:lpstr>일위대가!Print_Titles</vt:lpstr>
      <vt:lpstr>자재산출!Print_Titles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2015-10-25T10:12:35Z</cp:lastPrinted>
  <dcterms:created xsi:type="dcterms:W3CDTF">2015-10-22T06:19:52Z</dcterms:created>
  <dcterms:modified xsi:type="dcterms:W3CDTF">2015-10-25T10:13:22Z</dcterms:modified>
</cp:coreProperties>
</file>