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080" yWindow="405" windowWidth="13665" windowHeight="7485" tabRatio="802"/>
  </bookViews>
  <sheets>
    <sheet name="14년 하반기~ 15년 상반기 수급 내역" sheetId="3" r:id="rId1"/>
    <sheet name="통합소포상자 산출물량 (15년)" sheetId="6" r:id="rId2"/>
    <sheet name="15년 물량(14.7-15.6)" sheetId="5" r:id="rId3"/>
  </sheets>
  <calcPr calcId="125725"/>
</workbook>
</file>

<file path=xl/calcChain.xml><?xml version="1.0" encoding="utf-8"?>
<calcChain xmlns="http://schemas.openxmlformats.org/spreadsheetml/2006/main">
  <c r="K15" i="6"/>
  <c r="F10" i="3" l="1"/>
  <c r="F9"/>
  <c r="C10" l="1"/>
  <c r="C9"/>
  <c r="H52" i="5"/>
  <c r="H53"/>
  <c r="H54" s="1"/>
  <c r="H41"/>
  <c r="H42"/>
  <c r="H43"/>
  <c r="H44"/>
  <c r="H45"/>
  <c r="H46"/>
  <c r="H47"/>
  <c r="H48"/>
  <c r="H49"/>
  <c r="H50"/>
  <c r="H51"/>
  <c r="H40"/>
  <c r="B34"/>
  <c r="B35"/>
  <c r="B36" s="1"/>
  <c r="H16"/>
  <c r="H17"/>
  <c r="H34"/>
  <c r="H36" s="1"/>
  <c r="H35"/>
  <c r="C40"/>
  <c r="D40"/>
  <c r="E40"/>
  <c r="F40"/>
  <c r="G40"/>
  <c r="I40"/>
  <c r="J40"/>
  <c r="C41"/>
  <c r="D41"/>
  <c r="E41"/>
  <c r="F41"/>
  <c r="G41"/>
  <c r="I41"/>
  <c r="J41"/>
  <c r="C42"/>
  <c r="D42"/>
  <c r="E42"/>
  <c r="F42"/>
  <c r="G42"/>
  <c r="I42"/>
  <c r="J42"/>
  <c r="C43"/>
  <c r="D43"/>
  <c r="E43"/>
  <c r="F43"/>
  <c r="G43"/>
  <c r="I43"/>
  <c r="J43"/>
  <c r="C44"/>
  <c r="D44"/>
  <c r="E44"/>
  <c r="F44"/>
  <c r="G44"/>
  <c r="I44"/>
  <c r="J44"/>
  <c r="C45"/>
  <c r="D45"/>
  <c r="E45"/>
  <c r="F45"/>
  <c r="G45"/>
  <c r="I45"/>
  <c r="J45"/>
  <c r="C46"/>
  <c r="D46"/>
  <c r="E46"/>
  <c r="F46"/>
  <c r="G46"/>
  <c r="I46"/>
  <c r="J46"/>
  <c r="C47"/>
  <c r="D47"/>
  <c r="E47"/>
  <c r="F47"/>
  <c r="G47"/>
  <c r="I47"/>
  <c r="J47"/>
  <c r="C48"/>
  <c r="D48"/>
  <c r="E48"/>
  <c r="F48"/>
  <c r="G48"/>
  <c r="I48"/>
  <c r="J48"/>
  <c r="C49"/>
  <c r="D49"/>
  <c r="E49"/>
  <c r="F49"/>
  <c r="G49"/>
  <c r="I49"/>
  <c r="J49"/>
  <c r="C50"/>
  <c r="D50"/>
  <c r="E50"/>
  <c r="F50"/>
  <c r="G50"/>
  <c r="I50"/>
  <c r="J50"/>
  <c r="C51"/>
  <c r="D51"/>
  <c r="E51"/>
  <c r="F51"/>
  <c r="G51"/>
  <c r="I51"/>
  <c r="J51"/>
  <c r="B41"/>
  <c r="B42"/>
  <c r="B43"/>
  <c r="B44"/>
  <c r="B45"/>
  <c r="B46"/>
  <c r="B47"/>
  <c r="B48"/>
  <c r="B49"/>
  <c r="B50"/>
  <c r="B51"/>
  <c r="B40"/>
  <c r="J35"/>
  <c r="I35"/>
  <c r="G35"/>
  <c r="F35"/>
  <c r="E35"/>
  <c r="D35"/>
  <c r="C35"/>
  <c r="J34"/>
  <c r="J36" s="1"/>
  <c r="I34"/>
  <c r="I36" s="1"/>
  <c r="G34"/>
  <c r="G36" s="1"/>
  <c r="F34"/>
  <c r="E34"/>
  <c r="E36" s="1"/>
  <c r="D34"/>
  <c r="C34"/>
  <c r="C36" s="1"/>
  <c r="K33"/>
  <c r="K32"/>
  <c r="K31"/>
  <c r="K30"/>
  <c r="K29"/>
  <c r="K28"/>
  <c r="K27"/>
  <c r="K26"/>
  <c r="K25"/>
  <c r="K24"/>
  <c r="K23"/>
  <c r="K22"/>
  <c r="K5"/>
  <c r="K6"/>
  <c r="K7"/>
  <c r="K8"/>
  <c r="K9"/>
  <c r="K10"/>
  <c r="K11"/>
  <c r="K12"/>
  <c r="K13"/>
  <c r="K14"/>
  <c r="K15"/>
  <c r="K4"/>
  <c r="C16"/>
  <c r="D16"/>
  <c r="E16"/>
  <c r="F16"/>
  <c r="G16"/>
  <c r="I16"/>
  <c r="J16"/>
  <c r="C17"/>
  <c r="D17"/>
  <c r="E17"/>
  <c r="F17"/>
  <c r="G17"/>
  <c r="I17"/>
  <c r="J17"/>
  <c r="B17"/>
  <c r="B16"/>
  <c r="D36" l="1"/>
  <c r="F36"/>
  <c r="H18"/>
  <c r="E52"/>
  <c r="J52"/>
  <c r="I18"/>
  <c r="G52"/>
  <c r="C52"/>
  <c r="K47"/>
  <c r="E18"/>
  <c r="D18"/>
  <c r="J18"/>
  <c r="I53"/>
  <c r="D53"/>
  <c r="G53"/>
  <c r="K42"/>
  <c r="F18"/>
  <c r="C53"/>
  <c r="G18"/>
  <c r="K40"/>
  <c r="C18"/>
  <c r="B18"/>
  <c r="K35"/>
  <c r="K34"/>
  <c r="B52"/>
  <c r="K51"/>
  <c r="K48"/>
  <c r="F52"/>
  <c r="K44"/>
  <c r="K43"/>
  <c r="K50"/>
  <c r="F53"/>
  <c r="J53"/>
  <c r="E53"/>
  <c r="K16"/>
  <c r="K17"/>
  <c r="K46"/>
  <c r="I52"/>
  <c r="D52"/>
  <c r="K49"/>
  <c r="K45"/>
  <c r="K41"/>
  <c r="B53"/>
  <c r="K36" l="1"/>
  <c r="J54"/>
  <c r="E54"/>
  <c r="G54"/>
  <c r="K52"/>
  <c r="C54"/>
  <c r="D54"/>
  <c r="I54"/>
  <c r="F54"/>
  <c r="K53"/>
  <c r="K18"/>
  <c r="B54"/>
  <c r="K54" l="1"/>
  <c r="D11" i="3"/>
  <c r="E11"/>
  <c r="F11"/>
  <c r="C11"/>
  <c r="D31" i="6"/>
  <c r="E31"/>
  <c r="F31"/>
  <c r="G31"/>
  <c r="I31"/>
  <c r="I32" s="1"/>
  <c r="I33" s="1"/>
  <c r="J31"/>
  <c r="J32" s="1"/>
  <c r="J33" s="1"/>
  <c r="C31"/>
  <c r="E18"/>
  <c r="H18"/>
  <c r="D16"/>
  <c r="E16"/>
  <c r="G16"/>
  <c r="H17"/>
  <c r="C16"/>
  <c r="G18"/>
  <c r="G17"/>
  <c r="H48"/>
  <c r="H51" s="1"/>
  <c r="G48"/>
  <c r="F48"/>
  <c r="F51" s="1"/>
  <c r="E48"/>
  <c r="D48"/>
  <c r="C48"/>
  <c r="H46"/>
  <c r="G46"/>
  <c r="F46"/>
  <c r="E46"/>
  <c r="D46"/>
  <c r="C46"/>
  <c r="K45"/>
  <c r="K46" s="1"/>
  <c r="K44"/>
  <c r="H40"/>
  <c r="G40"/>
  <c r="G47" s="1"/>
  <c r="F40"/>
  <c r="E40"/>
  <c r="E47" s="1"/>
  <c r="D40"/>
  <c r="C40"/>
  <c r="C47"/>
  <c r="H39"/>
  <c r="G39"/>
  <c r="F39"/>
  <c r="E39"/>
  <c r="D39"/>
  <c r="C39"/>
  <c r="K38"/>
  <c r="K37"/>
  <c r="K40" s="1"/>
  <c r="J27"/>
  <c r="J51" s="1"/>
  <c r="I27"/>
  <c r="I51" s="1"/>
  <c r="H27"/>
  <c r="G27"/>
  <c r="F27"/>
  <c r="E27"/>
  <c r="D27"/>
  <c r="C27"/>
  <c r="K27" s="1"/>
  <c r="J25"/>
  <c r="J26" s="1"/>
  <c r="I25"/>
  <c r="I26" s="1"/>
  <c r="H25"/>
  <c r="G25"/>
  <c r="F25"/>
  <c r="E25"/>
  <c r="D25"/>
  <c r="C25"/>
  <c r="K24"/>
  <c r="K23"/>
  <c r="H10"/>
  <c r="H11" s="1"/>
  <c r="H26" s="1"/>
  <c r="G10"/>
  <c r="G11" s="1"/>
  <c r="F10"/>
  <c r="E10"/>
  <c r="D10"/>
  <c r="D11" s="1"/>
  <c r="C10"/>
  <c r="H9"/>
  <c r="G9"/>
  <c r="F9"/>
  <c r="F11" s="1"/>
  <c r="F26" s="1"/>
  <c r="E9"/>
  <c r="E11" s="1"/>
  <c r="E26" s="1"/>
  <c r="D9"/>
  <c r="C9"/>
  <c r="J8"/>
  <c r="I8"/>
  <c r="H8"/>
  <c r="G8"/>
  <c r="F8"/>
  <c r="E8"/>
  <c r="D8"/>
  <c r="C8"/>
  <c r="K7"/>
  <c r="K10" s="1"/>
  <c r="K6"/>
  <c r="K5"/>
  <c r="H47"/>
  <c r="D17"/>
  <c r="J16"/>
  <c r="D18"/>
  <c r="F17"/>
  <c r="F16"/>
  <c r="F18"/>
  <c r="I16"/>
  <c r="E17"/>
  <c r="K14"/>
  <c r="K18" s="1"/>
  <c r="C18"/>
  <c r="C11"/>
  <c r="C26" s="1"/>
  <c r="C51"/>
  <c r="K8" l="1"/>
  <c r="D47"/>
  <c r="K48"/>
  <c r="K51" s="1"/>
  <c r="K9"/>
  <c r="K11" s="1"/>
  <c r="E51"/>
  <c r="F47"/>
  <c r="G51"/>
  <c r="E19"/>
  <c r="E32" s="1"/>
  <c r="E33" s="1"/>
  <c r="K25"/>
  <c r="K26" s="1"/>
  <c r="G26"/>
  <c r="D26"/>
  <c r="K31"/>
  <c r="D19"/>
  <c r="D32" s="1"/>
  <c r="D33" s="1"/>
  <c r="G19"/>
  <c r="G32" s="1"/>
  <c r="G33" s="1"/>
  <c r="K16"/>
  <c r="F19"/>
  <c r="H19"/>
  <c r="F32"/>
  <c r="F33" s="1"/>
  <c r="K47"/>
  <c r="H31"/>
  <c r="K17"/>
  <c r="K19" s="1"/>
  <c r="C17"/>
  <c r="C19" s="1"/>
  <c r="C32" s="1"/>
  <c r="C33" s="1"/>
  <c r="D51"/>
  <c r="H16"/>
  <c r="K39"/>
  <c r="H32" l="1"/>
  <c r="H33" s="1"/>
  <c r="K33" s="1"/>
  <c r="K32"/>
</calcChain>
</file>

<file path=xl/sharedStrings.xml><?xml version="1.0" encoding="utf-8"?>
<sst xmlns="http://schemas.openxmlformats.org/spreadsheetml/2006/main" count="196" uniqueCount="85">
  <si>
    <t>1. 최근 3년간 판매물량 및 물량증가율</t>
    <phoneticPr fontId="7" type="noConversion"/>
  </si>
  <si>
    <t>(단위: 개)</t>
    <phoneticPr fontId="7" type="noConversion"/>
  </si>
  <si>
    <t>구분</t>
    <phoneticPr fontId="7" type="noConversion"/>
  </si>
  <si>
    <t>기간</t>
    <phoneticPr fontId="7" type="noConversion"/>
  </si>
  <si>
    <t>1호</t>
    <phoneticPr fontId="7" type="noConversion"/>
  </si>
  <si>
    <t>2호</t>
  </si>
  <si>
    <t>3호</t>
  </si>
  <si>
    <t>4호</t>
  </si>
  <si>
    <t>5호</t>
  </si>
  <si>
    <t>6호</t>
  </si>
  <si>
    <t>농산물
상자</t>
    <phoneticPr fontId="7" type="noConversion"/>
  </si>
  <si>
    <t>보강패드</t>
    <phoneticPr fontId="7" type="noConversion"/>
  </si>
  <si>
    <t>합계</t>
    <phoneticPr fontId="7" type="noConversion"/>
  </si>
  <si>
    <t>(최근3년)</t>
    <phoneticPr fontId="7" type="noConversion"/>
  </si>
  <si>
    <t>(최근2년)</t>
    <phoneticPr fontId="7" type="noConversion"/>
  </si>
  <si>
    <t>(최근1년)</t>
    <phoneticPr fontId="7" type="noConversion"/>
  </si>
  <si>
    <t>2010.07~2011.06</t>
    <phoneticPr fontId="7" type="noConversion"/>
  </si>
  <si>
    <t>증감율</t>
    <phoneticPr fontId="7" type="noConversion"/>
  </si>
  <si>
    <t>2009대비 2010</t>
    <phoneticPr fontId="7" type="noConversion"/>
  </si>
  <si>
    <t>평균증가율</t>
    <phoneticPr fontId="7" type="noConversion"/>
  </si>
  <si>
    <t>판매수량</t>
    <phoneticPr fontId="7" type="noConversion"/>
  </si>
  <si>
    <t>2011 상반기</t>
    <phoneticPr fontId="7" type="noConversion"/>
  </si>
  <si>
    <t>예상증가율</t>
    <phoneticPr fontId="7" type="noConversion"/>
  </si>
  <si>
    <t>예상물량</t>
    <phoneticPr fontId="7" type="noConversion"/>
  </si>
  <si>
    <t xml:space="preserve"> * 최근 3개년 평균증가율(50%) + 2011상반기 전년동기대비 증가율(50%)</t>
    <phoneticPr fontId="7" type="noConversion"/>
  </si>
  <si>
    <t>2011.07~2012.06</t>
    <phoneticPr fontId="7" type="noConversion"/>
  </si>
  <si>
    <t>2011대비 2012</t>
    <phoneticPr fontId="7" type="noConversion"/>
  </si>
  <si>
    <t>2012 상반기</t>
    <phoneticPr fontId="7" type="noConversion"/>
  </si>
  <si>
    <t>2011 대비 2012</t>
    <phoneticPr fontId="7" type="noConversion"/>
  </si>
  <si>
    <t>2. 2012년 소포포장상자 위탁공급계약 예상판매증가율 및 예상판매물량</t>
    <phoneticPr fontId="7" type="noConversion"/>
  </si>
  <si>
    <t>0. EMS 포장상자</t>
    <phoneticPr fontId="2" type="noConversion"/>
  </si>
  <si>
    <t>통합상자 추정 물량</t>
    <phoneticPr fontId="2" type="noConversion"/>
  </si>
  <si>
    <t>소포상자 월별 판매 물량</t>
  </si>
  <si>
    <t>구분</t>
  </si>
  <si>
    <t>1호</t>
  </si>
  <si>
    <t>보강패드</t>
  </si>
  <si>
    <t>전용상자</t>
  </si>
  <si>
    <t>합계</t>
  </si>
  <si>
    <t>총합계</t>
  </si>
  <si>
    <t>0. 소포포장상자(국내 국제 합산)</t>
    <phoneticPr fontId="2" type="noConversion"/>
  </si>
  <si>
    <t>2012.07~2013.06</t>
    <phoneticPr fontId="7" type="noConversion"/>
  </si>
  <si>
    <t>(최근3년)C</t>
    <phoneticPr fontId="7" type="noConversion"/>
  </si>
  <si>
    <t>(최근2년) B</t>
    <phoneticPr fontId="7" type="noConversion"/>
  </si>
  <si>
    <t>(최근1년)A</t>
    <phoneticPr fontId="7" type="noConversion"/>
  </si>
  <si>
    <t>(B/C)</t>
  </si>
  <si>
    <t>(A/B)</t>
    <phoneticPr fontId="2" type="noConversion"/>
  </si>
  <si>
    <t>예상 판매증가율</t>
    <phoneticPr fontId="7" type="noConversion"/>
  </si>
  <si>
    <t>예상 판매물량</t>
    <phoneticPr fontId="7" type="noConversion"/>
  </si>
  <si>
    <t>2. 예 상 판 매 물 량  :   (최근1년) A * 예상증가율</t>
    <phoneticPr fontId="2" type="noConversion"/>
  </si>
  <si>
    <t>구분</t>
    <phoneticPr fontId="2" type="noConversion"/>
  </si>
  <si>
    <t>판매수량</t>
    <phoneticPr fontId="2" type="noConversion"/>
  </si>
  <si>
    <t>판매금액</t>
    <phoneticPr fontId="2" type="noConversion"/>
  </si>
  <si>
    <t>판매수수료</t>
    <phoneticPr fontId="2" type="noConversion"/>
  </si>
  <si>
    <t>공급액</t>
    <phoneticPr fontId="2" type="noConversion"/>
  </si>
  <si>
    <t>비 고</t>
    <phoneticPr fontId="2" type="noConversion"/>
  </si>
  <si>
    <t xml:space="preserve">국내상자 </t>
    <phoneticPr fontId="2" type="noConversion"/>
  </si>
  <si>
    <t>국제상자</t>
    <phoneticPr fontId="2" type="noConversion"/>
  </si>
  <si>
    <t>합      계</t>
    <phoneticPr fontId="2" type="noConversion"/>
  </si>
  <si>
    <t>ㅇ 부 서 명 : 경인지방우정청  소포영업과</t>
    <phoneticPr fontId="2" type="noConversion"/>
  </si>
  <si>
    <t>ㅇ 판매기간 : 2014년 7월 ~ 2015년 6월</t>
    <phoneticPr fontId="2" type="noConversion"/>
  </si>
  <si>
    <t>15년</t>
    <phoneticPr fontId="2" type="noConversion"/>
  </si>
  <si>
    <t>14년</t>
    <phoneticPr fontId="2" type="noConversion"/>
  </si>
  <si>
    <t>2014.10</t>
    <phoneticPr fontId="2" type="noConversion"/>
  </si>
  <si>
    <t>o 국내상자</t>
    <phoneticPr fontId="2" type="noConversion"/>
  </si>
  <si>
    <t>o EMS 상자</t>
    <phoneticPr fontId="2" type="noConversion"/>
  </si>
  <si>
    <t xml:space="preserve">o 국내 국제 합산 </t>
    <phoneticPr fontId="2" type="noConversion"/>
  </si>
  <si>
    <t>7호</t>
    <phoneticPr fontId="2" type="noConversion"/>
  </si>
  <si>
    <r>
      <t xml:space="preserve">★  산출기준 </t>
    </r>
    <r>
      <rPr>
        <b/>
        <sz val="12"/>
        <color indexed="12"/>
        <rFont val="맑은 고딕"/>
        <family val="3"/>
        <charset val="129"/>
        <scheme val="minor"/>
      </rPr>
      <t>★</t>
    </r>
    <phoneticPr fontId="2" type="noConversion"/>
  </si>
  <si>
    <t>2. 2015년 소포포장상자 위탁공급계약 예상판매증가율 및 예상판매물량</t>
    <phoneticPr fontId="7" type="noConversion"/>
  </si>
  <si>
    <t>2015 상반기</t>
    <phoneticPr fontId="7" type="noConversion"/>
  </si>
  <si>
    <t>2012.07~2013.06</t>
  </si>
  <si>
    <t>2013.07~2014.06</t>
    <phoneticPr fontId="7" type="noConversion"/>
  </si>
  <si>
    <t>2014.07~2015.06</t>
    <phoneticPr fontId="7" type="noConversion"/>
  </si>
  <si>
    <t>2015년 통합포장상자 물량 산출 내역</t>
    <phoneticPr fontId="2" type="noConversion"/>
  </si>
  <si>
    <t>(단위: 천개)</t>
    <phoneticPr fontId="7" type="noConversion"/>
  </si>
  <si>
    <t>2014 하반기</t>
    <phoneticPr fontId="7" type="noConversion"/>
  </si>
  <si>
    <t>2014 대비 2015</t>
    <phoneticPr fontId="7" type="noConversion"/>
  </si>
  <si>
    <t>(천개)</t>
    <phoneticPr fontId="2" type="noConversion"/>
  </si>
  <si>
    <t>14년 하반기 ~ 15년 상반기 소포포장상자 수급내역</t>
    <phoneticPr fontId="2" type="noConversion"/>
  </si>
  <si>
    <t>(단위 : 천건, 천원)</t>
    <phoneticPr fontId="2" type="noConversion"/>
  </si>
  <si>
    <t>2013 하반기</t>
    <phoneticPr fontId="7" type="noConversion"/>
  </si>
  <si>
    <t>2014 상반기</t>
    <phoneticPr fontId="7" type="noConversion"/>
  </si>
  <si>
    <t xml:space="preserve">1. 예상 판매증가율   : 최근 3개년 평균증가율(50%) + 2013년 하반기 대비 2014년 상반기 증가율(50%) </t>
    <phoneticPr fontId="2" type="noConversion"/>
  </si>
  <si>
    <t xml:space="preserve">          ※ 토요배달 재개에 따라 정확한 예상 판매수량 산출을 위해 2013년 하반기, 2014년 상반기 판매실적 비교</t>
    <phoneticPr fontId="2" type="noConversion"/>
  </si>
  <si>
    <t xml:space="preserve">           → 2014년 하반기 ~ 2015년 상반기 판매 수량은 토요배달 휴무에 따른 금요일 창구 물량 감소 영향으로 예상물량 산출 시 왜곡발생</t>
    <phoneticPr fontId="2" type="noConversion"/>
  </si>
</sst>
</file>

<file path=xl/styles.xml><?xml version="1.0" encoding="utf-8"?>
<styleSheet xmlns="http://schemas.openxmlformats.org/spreadsheetml/2006/main">
  <numFmts count="7">
    <numFmt numFmtId="41" formatCode="_-* #,##0_-;\-* #,##0_-;_-* &quot;-&quot;_-;_-@_-"/>
    <numFmt numFmtId="43" formatCode="_-* #,##0.00_-;\-* #,##0.00_-;_-* &quot;-&quot;??_-;_-@_-"/>
    <numFmt numFmtId="176" formatCode="#,##0_ "/>
    <numFmt numFmtId="177" formatCode="_ * #,##0_ ;_ * \-#,##0_ ;_ * &quot;-&quot;_ ;_ @_ "/>
    <numFmt numFmtId="178" formatCode="0.0%"/>
    <numFmt numFmtId="179" formatCode="#,###,"/>
    <numFmt numFmtId="180" formatCode="yyyy&quot;년&quot;\ m&quot;월&quot;;@"/>
  </numFmts>
  <fonts count="26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u/>
      <sz val="20"/>
      <name val="돋움"/>
      <family val="3"/>
      <charset val="129"/>
    </font>
    <font>
      <b/>
      <u/>
      <sz val="22"/>
      <name val="돋움"/>
      <family val="3"/>
      <charset val="129"/>
    </font>
    <font>
      <sz val="12"/>
      <name val="바탕체"/>
      <family val="1"/>
      <charset val="129"/>
    </font>
    <font>
      <b/>
      <sz val="11"/>
      <name val="돋움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u/>
      <sz val="20"/>
      <name val="맑은 고딕"/>
      <family val="3"/>
      <charset val="129"/>
      <scheme val="major"/>
    </font>
    <font>
      <b/>
      <u/>
      <sz val="20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u/>
      <sz val="22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3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8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0"/>
      <color rgb="FF0E00C0"/>
      <name val="맑은 고딕"/>
      <family val="3"/>
      <charset val="129"/>
      <scheme val="minor"/>
    </font>
    <font>
      <b/>
      <sz val="12"/>
      <color rgb="FF0E00C0"/>
      <name val="맑은 고딕"/>
      <family val="3"/>
      <charset val="129"/>
      <scheme val="minor"/>
    </font>
    <font>
      <b/>
      <sz val="12"/>
      <color indexed="12"/>
      <name val="맑은 고딕"/>
      <family val="3"/>
      <charset val="129"/>
      <scheme val="minor"/>
    </font>
    <font>
      <sz val="11"/>
      <color rgb="FFFF0000"/>
      <name val="돋움"/>
      <family val="3"/>
      <charset val="129"/>
    </font>
  </fonts>
  <fills count="1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ck">
        <color rgb="FFFF0000"/>
      </left>
      <right style="thin">
        <color indexed="64"/>
      </right>
      <top style="thick">
        <color rgb="FFFF0000"/>
      </top>
      <bottom style="thick">
        <color rgb="FFFF0000"/>
      </bottom>
      <diagonal/>
    </border>
    <border>
      <left style="thin">
        <color indexed="64"/>
      </left>
      <right style="thin">
        <color indexed="64"/>
      </right>
      <top style="thick">
        <color rgb="FFFF0000"/>
      </top>
      <bottom style="thick">
        <color rgb="FFFF0000"/>
      </bottom>
      <diagonal/>
    </border>
    <border>
      <left style="thin">
        <color indexed="64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/>
      <right/>
      <top style="thick">
        <color rgb="FFFF0000"/>
      </top>
      <bottom/>
      <diagonal/>
    </border>
    <border>
      <left style="medium">
        <color rgb="FFFF0000"/>
      </left>
      <right style="thin">
        <color indexed="64"/>
      </right>
      <top style="medium">
        <color rgb="FFFF0000"/>
      </top>
      <bottom style="medium">
        <color rgb="FFFF0000"/>
      </bottom>
      <diagonal/>
    </border>
    <border>
      <left/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medium">
        <color rgb="FFFF0000"/>
      </left>
      <right/>
      <top style="medium">
        <color rgb="FFFF0000"/>
      </top>
      <bottom style="medium">
        <color rgb="FFFF0000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177" fontId="5" fillId="0" borderId="0" applyFont="0" applyFill="0" applyBorder="0" applyAlignment="0" applyProtection="0"/>
  </cellStyleXfs>
  <cellXfs count="126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0" fontId="9" fillId="0" borderId="0" xfId="0" applyFont="1">
      <alignment vertical="center"/>
    </xf>
    <xf numFmtId="41" fontId="8" fillId="4" borderId="2" xfId="1" applyFont="1" applyFill="1" applyBorder="1" applyAlignment="1">
      <alignment horizontal="center" vertical="center"/>
    </xf>
    <xf numFmtId="41" fontId="8" fillId="4" borderId="2" xfId="1" applyFont="1" applyFill="1" applyBorder="1" applyAlignment="1">
      <alignment horizontal="center" vertical="center" wrapText="1"/>
    </xf>
    <xf numFmtId="41" fontId="10" fillId="0" borderId="2" xfId="1" applyFont="1" applyBorder="1">
      <alignment vertical="center"/>
    </xf>
    <xf numFmtId="41" fontId="8" fillId="4" borderId="12" xfId="1" applyFont="1" applyFill="1" applyBorder="1" applyAlignment="1">
      <alignment horizontal="center" vertical="center"/>
    </xf>
    <xf numFmtId="41" fontId="8" fillId="4" borderId="12" xfId="1" applyFont="1" applyFill="1" applyBorder="1" applyAlignment="1">
      <alignment horizontal="center" vertical="center" wrapText="1"/>
    </xf>
    <xf numFmtId="41" fontId="8" fillId="4" borderId="13" xfId="1" applyFont="1" applyFill="1" applyBorder="1" applyAlignment="1">
      <alignment horizontal="center" vertical="center"/>
    </xf>
    <xf numFmtId="0" fontId="11" fillId="0" borderId="0" xfId="0" applyFont="1">
      <alignment vertical="center"/>
    </xf>
    <xf numFmtId="0" fontId="11" fillId="0" borderId="22" xfId="0" applyFont="1" applyFill="1" applyBorder="1">
      <alignment vertical="center"/>
    </xf>
    <xf numFmtId="41" fontId="11" fillId="4" borderId="2" xfId="1" applyFont="1" applyFill="1" applyBorder="1" applyAlignment="1">
      <alignment horizontal="center" vertical="center"/>
    </xf>
    <xf numFmtId="41" fontId="11" fillId="0" borderId="2" xfId="1" applyFont="1" applyBorder="1">
      <alignment vertical="center"/>
    </xf>
    <xf numFmtId="0" fontId="12" fillId="0" borderId="0" xfId="0" applyFont="1" applyAlignment="1">
      <alignment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vertical="center"/>
    </xf>
    <xf numFmtId="0" fontId="15" fillId="0" borderId="0" xfId="0" applyFont="1" applyAlignment="1">
      <alignment horizontal="center" vertical="center"/>
    </xf>
    <xf numFmtId="0" fontId="16" fillId="0" borderId="0" xfId="0" applyFont="1">
      <alignment vertical="center"/>
    </xf>
    <xf numFmtId="0" fontId="17" fillId="10" borderId="11" xfId="0" applyFont="1" applyFill="1" applyBorder="1" applyAlignment="1">
      <alignment horizontal="center" vertical="center"/>
    </xf>
    <xf numFmtId="0" fontId="17" fillId="10" borderId="12" xfId="0" applyFont="1" applyFill="1" applyBorder="1" applyAlignment="1">
      <alignment horizontal="center" vertical="center"/>
    </xf>
    <xf numFmtId="0" fontId="17" fillId="10" borderId="13" xfId="0" applyFont="1" applyFill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41" fontId="17" fillId="0" borderId="8" xfId="1" applyFont="1" applyBorder="1" applyAlignment="1">
      <alignment horizontal="right" vertical="center"/>
    </xf>
    <xf numFmtId="0" fontId="17" fillId="11" borderId="4" xfId="0" applyFont="1" applyFill="1" applyBorder="1" applyAlignment="1">
      <alignment horizontal="center" vertical="center"/>
    </xf>
    <xf numFmtId="41" fontId="17" fillId="11" borderId="6" xfId="1" applyFont="1" applyFill="1" applyBorder="1" applyAlignment="1">
      <alignment horizontal="right" vertical="center"/>
    </xf>
    <xf numFmtId="41" fontId="16" fillId="0" borderId="0" xfId="1" applyFont="1">
      <alignment vertical="center"/>
    </xf>
    <xf numFmtId="41" fontId="16" fillId="0" borderId="0" xfId="0" applyNumberFormat="1" applyFont="1">
      <alignment vertical="center"/>
    </xf>
    <xf numFmtId="0" fontId="16" fillId="0" borderId="0" xfId="0" applyFont="1" applyAlignment="1">
      <alignment horizontal="center" vertical="center"/>
    </xf>
    <xf numFmtId="41" fontId="16" fillId="0" borderId="2" xfId="1" applyFont="1" applyBorder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0" fontId="16" fillId="0" borderId="2" xfId="0" quotePrefix="1" applyFont="1" applyBorder="1" applyAlignment="1">
      <alignment horizontal="center" vertical="center"/>
    </xf>
    <xf numFmtId="0" fontId="18" fillId="0" borderId="0" xfId="0" applyFont="1" applyAlignment="1">
      <alignment horizontal="left" vertical="center"/>
    </xf>
    <xf numFmtId="41" fontId="16" fillId="12" borderId="2" xfId="1" applyFont="1" applyFill="1" applyBorder="1" applyAlignment="1">
      <alignment horizontal="center" vertical="center"/>
    </xf>
    <xf numFmtId="41" fontId="16" fillId="13" borderId="2" xfId="1" applyFont="1" applyFill="1" applyBorder="1" applyAlignment="1">
      <alignment horizontal="center" vertical="center"/>
    </xf>
    <xf numFmtId="0" fontId="20" fillId="0" borderId="0" xfId="0" applyFont="1">
      <alignment vertical="center"/>
    </xf>
    <xf numFmtId="0" fontId="16" fillId="0" borderId="0" xfId="0" applyFont="1" applyAlignment="1">
      <alignment horizontal="right" vertical="center"/>
    </xf>
    <xf numFmtId="180" fontId="16" fillId="4" borderId="2" xfId="0" applyNumberFormat="1" applyFont="1" applyFill="1" applyBorder="1" applyAlignment="1">
      <alignment horizontal="center" vertical="center"/>
    </xf>
    <xf numFmtId="176" fontId="21" fillId="0" borderId="2" xfId="0" applyNumberFormat="1" applyFont="1" applyBorder="1">
      <alignment vertical="center"/>
    </xf>
    <xf numFmtId="176" fontId="21" fillId="0" borderId="2" xfId="0" applyNumberFormat="1" applyFont="1" applyBorder="1" applyAlignment="1">
      <alignment horizontal="center" vertical="center"/>
    </xf>
    <xf numFmtId="176" fontId="21" fillId="5" borderId="2" xfId="0" applyNumberFormat="1" applyFont="1" applyFill="1" applyBorder="1">
      <alignment vertical="center"/>
    </xf>
    <xf numFmtId="176" fontId="21" fillId="5" borderId="2" xfId="0" applyNumberFormat="1" applyFont="1" applyFill="1" applyBorder="1" applyAlignment="1">
      <alignment horizontal="center" vertical="center"/>
    </xf>
    <xf numFmtId="10" fontId="21" fillId="0" borderId="2" xfId="0" applyNumberFormat="1" applyFont="1" applyBorder="1">
      <alignment vertical="center"/>
    </xf>
    <xf numFmtId="0" fontId="21" fillId="0" borderId="2" xfId="0" applyFont="1" applyBorder="1">
      <alignment vertical="center"/>
    </xf>
    <xf numFmtId="176" fontId="16" fillId="9" borderId="3" xfId="0" applyNumberFormat="1" applyFont="1" applyFill="1" applyBorder="1">
      <alignment vertical="center"/>
    </xf>
    <xf numFmtId="0" fontId="16" fillId="9" borderId="3" xfId="0" applyFont="1" applyFill="1" applyBorder="1" applyAlignment="1">
      <alignment horizontal="center" vertical="center"/>
    </xf>
    <xf numFmtId="10" fontId="16" fillId="9" borderId="3" xfId="0" applyNumberFormat="1" applyFont="1" applyFill="1" applyBorder="1">
      <alignment vertical="center"/>
    </xf>
    <xf numFmtId="180" fontId="16" fillId="4" borderId="11" xfId="0" applyNumberFormat="1" applyFont="1" applyFill="1" applyBorder="1" applyAlignment="1">
      <alignment horizontal="center" vertical="center"/>
    </xf>
    <xf numFmtId="180" fontId="16" fillId="4" borderId="12" xfId="0" applyNumberFormat="1" applyFont="1" applyFill="1" applyBorder="1" applyAlignment="1">
      <alignment horizontal="center" vertical="center"/>
    </xf>
    <xf numFmtId="176" fontId="21" fillId="0" borderId="1" xfId="0" applyNumberFormat="1" applyFont="1" applyBorder="1">
      <alignment vertical="center"/>
    </xf>
    <xf numFmtId="176" fontId="21" fillId="5" borderId="1" xfId="0" applyNumberFormat="1" applyFont="1" applyFill="1" applyBorder="1">
      <alignment vertical="center"/>
    </xf>
    <xf numFmtId="10" fontId="21" fillId="0" borderId="8" xfId="0" applyNumberFormat="1" applyFont="1" applyBorder="1">
      <alignment vertical="center"/>
    </xf>
    <xf numFmtId="176" fontId="16" fillId="9" borderId="4" xfId="0" applyNumberFormat="1" applyFont="1" applyFill="1" applyBorder="1">
      <alignment vertical="center"/>
    </xf>
    <xf numFmtId="0" fontId="16" fillId="9" borderId="5" xfId="0" applyFont="1" applyFill="1" applyBorder="1" applyAlignment="1">
      <alignment horizontal="center" vertical="center"/>
    </xf>
    <xf numFmtId="10" fontId="16" fillId="9" borderId="5" xfId="0" applyNumberFormat="1" applyFont="1" applyFill="1" applyBorder="1">
      <alignment vertical="center"/>
    </xf>
    <xf numFmtId="10" fontId="16" fillId="9" borderId="6" xfId="0" applyNumberFormat="1" applyFont="1" applyFill="1" applyBorder="1">
      <alignment vertical="center"/>
    </xf>
    <xf numFmtId="176" fontId="16" fillId="0" borderId="0" xfId="0" applyNumberFormat="1" applyFont="1">
      <alignment vertical="center"/>
    </xf>
    <xf numFmtId="0" fontId="21" fillId="0" borderId="2" xfId="0" applyFont="1" applyBorder="1" applyAlignment="1">
      <alignment horizontal="center" vertical="center"/>
    </xf>
    <xf numFmtId="0" fontId="21" fillId="6" borderId="2" xfId="0" applyFont="1" applyFill="1" applyBorder="1">
      <alignment vertical="center"/>
    </xf>
    <xf numFmtId="0" fontId="21" fillId="6" borderId="2" xfId="0" applyFont="1" applyFill="1" applyBorder="1" applyAlignment="1">
      <alignment horizontal="center" vertical="center"/>
    </xf>
    <xf numFmtId="178" fontId="21" fillId="6" borderId="2" xfId="0" applyNumberFormat="1" applyFont="1" applyFill="1" applyBorder="1">
      <alignment vertical="center"/>
    </xf>
    <xf numFmtId="0" fontId="21" fillId="3" borderId="3" xfId="0" applyFont="1" applyFill="1" applyBorder="1">
      <alignment vertical="center"/>
    </xf>
    <xf numFmtId="0" fontId="21" fillId="3" borderId="3" xfId="0" applyFont="1" applyFill="1" applyBorder="1" applyAlignment="1">
      <alignment horizontal="center" vertical="center"/>
    </xf>
    <xf numFmtId="10" fontId="21" fillId="3" borderId="3" xfId="0" applyNumberFormat="1" applyFont="1" applyFill="1" applyBorder="1">
      <alignment vertical="center"/>
    </xf>
    <xf numFmtId="0" fontId="21" fillId="0" borderId="19" xfId="0" applyFont="1" applyBorder="1">
      <alignment vertical="center"/>
    </xf>
    <xf numFmtId="0" fontId="21" fillId="0" borderId="20" xfId="0" applyFont="1" applyBorder="1" applyAlignment="1">
      <alignment horizontal="center" vertical="center"/>
    </xf>
    <xf numFmtId="176" fontId="21" fillId="0" borderId="20" xfId="0" applyNumberFormat="1" applyFont="1" applyBorder="1">
      <alignment vertical="center"/>
    </xf>
    <xf numFmtId="176" fontId="21" fillId="0" borderId="21" xfId="0" applyNumberFormat="1" applyFont="1" applyBorder="1">
      <alignment vertical="center"/>
    </xf>
    <xf numFmtId="0" fontId="21" fillId="6" borderId="3" xfId="0" applyFont="1" applyFill="1" applyBorder="1">
      <alignment vertical="center"/>
    </xf>
    <xf numFmtId="0" fontId="21" fillId="6" borderId="3" xfId="0" applyFont="1" applyFill="1" applyBorder="1" applyAlignment="1">
      <alignment horizontal="center" vertical="center"/>
    </xf>
    <xf numFmtId="178" fontId="21" fillId="6" borderId="3" xfId="0" applyNumberFormat="1" applyFont="1" applyFill="1" applyBorder="1">
      <alignment vertical="center"/>
    </xf>
    <xf numFmtId="10" fontId="22" fillId="3" borderId="14" xfId="0" applyNumberFormat="1" applyFont="1" applyFill="1" applyBorder="1">
      <alignment vertical="center"/>
    </xf>
    <xf numFmtId="10" fontId="22" fillId="3" borderId="15" xfId="0" applyNumberFormat="1" applyFont="1" applyFill="1" applyBorder="1">
      <alignment vertical="center"/>
    </xf>
    <xf numFmtId="0" fontId="14" fillId="0" borderId="0" xfId="0" applyFont="1">
      <alignment vertical="center"/>
    </xf>
    <xf numFmtId="0" fontId="14" fillId="0" borderId="0" xfId="0" applyFont="1" applyAlignment="1">
      <alignment horizontal="center" vertical="center"/>
    </xf>
    <xf numFmtId="180" fontId="14" fillId="4" borderId="2" xfId="0" applyNumberFormat="1" applyFont="1" applyFill="1" applyBorder="1" applyAlignment="1">
      <alignment horizontal="center" vertical="center"/>
    </xf>
    <xf numFmtId="176" fontId="14" fillId="0" borderId="2" xfId="0" applyNumberFormat="1" applyFont="1" applyBorder="1">
      <alignment vertical="center"/>
    </xf>
    <xf numFmtId="176" fontId="14" fillId="0" borderId="2" xfId="0" applyNumberFormat="1" applyFont="1" applyBorder="1" applyAlignment="1">
      <alignment horizontal="center" vertical="center"/>
    </xf>
    <xf numFmtId="176" fontId="14" fillId="5" borderId="2" xfId="0" applyNumberFormat="1" applyFont="1" applyFill="1" applyBorder="1">
      <alignment vertical="center"/>
    </xf>
    <xf numFmtId="176" fontId="14" fillId="5" borderId="2" xfId="0" applyNumberFormat="1" applyFont="1" applyFill="1" applyBorder="1" applyAlignment="1">
      <alignment horizontal="center" vertical="center"/>
    </xf>
    <xf numFmtId="10" fontId="14" fillId="0" borderId="2" xfId="0" applyNumberFormat="1" applyFont="1" applyBorder="1">
      <alignment vertical="center"/>
    </xf>
    <xf numFmtId="0" fontId="14" fillId="0" borderId="2" xfId="0" applyFont="1" applyBorder="1">
      <alignment vertical="center"/>
    </xf>
    <xf numFmtId="0" fontId="14" fillId="0" borderId="2" xfId="0" applyFont="1" applyBorder="1" applyAlignment="1">
      <alignment horizontal="center" vertical="center"/>
    </xf>
    <xf numFmtId="0" fontId="14" fillId="6" borderId="2" xfId="0" applyFont="1" applyFill="1" applyBorder="1">
      <alignment vertical="center"/>
    </xf>
    <xf numFmtId="0" fontId="14" fillId="6" borderId="2" xfId="0" applyFont="1" applyFill="1" applyBorder="1" applyAlignment="1">
      <alignment horizontal="center" vertical="center"/>
    </xf>
    <xf numFmtId="178" fontId="14" fillId="6" borderId="2" xfId="0" applyNumberFormat="1" applyFont="1" applyFill="1" applyBorder="1">
      <alignment vertical="center"/>
    </xf>
    <xf numFmtId="0" fontId="14" fillId="3" borderId="3" xfId="0" applyFont="1" applyFill="1" applyBorder="1">
      <alignment vertical="center"/>
    </xf>
    <xf numFmtId="0" fontId="14" fillId="3" borderId="3" xfId="0" applyFont="1" applyFill="1" applyBorder="1" applyAlignment="1">
      <alignment horizontal="center" vertical="center"/>
    </xf>
    <xf numFmtId="10" fontId="14" fillId="3" borderId="3" xfId="0" applyNumberFormat="1" applyFont="1" applyFill="1" applyBorder="1">
      <alignment vertical="center"/>
    </xf>
    <xf numFmtId="0" fontId="14" fillId="0" borderId="19" xfId="0" applyFont="1" applyBorder="1">
      <alignment vertical="center"/>
    </xf>
    <xf numFmtId="0" fontId="14" fillId="0" borderId="20" xfId="0" applyFont="1" applyBorder="1" applyAlignment="1">
      <alignment horizontal="center" vertical="center"/>
    </xf>
    <xf numFmtId="176" fontId="14" fillId="0" borderId="20" xfId="0" applyNumberFormat="1" applyFont="1" applyBorder="1">
      <alignment vertical="center"/>
    </xf>
    <xf numFmtId="176" fontId="14" fillId="7" borderId="14" xfId="0" applyNumberFormat="1" applyFont="1" applyFill="1" applyBorder="1">
      <alignment vertical="center"/>
    </xf>
    <xf numFmtId="176" fontId="18" fillId="7" borderId="9" xfId="0" applyNumberFormat="1" applyFont="1" applyFill="1" applyBorder="1">
      <alignment vertical="center"/>
    </xf>
    <xf numFmtId="176" fontId="18" fillId="7" borderId="10" xfId="0" applyNumberFormat="1" applyFont="1" applyFill="1" applyBorder="1">
      <alignment vertical="center"/>
    </xf>
    <xf numFmtId="0" fontId="14" fillId="2" borderId="0" xfId="0" applyFont="1" applyFill="1" applyBorder="1" applyAlignment="1">
      <alignment horizontal="center" vertical="center"/>
    </xf>
    <xf numFmtId="176" fontId="14" fillId="2" borderId="0" xfId="0" applyNumberFormat="1" applyFont="1" applyFill="1" applyBorder="1">
      <alignment vertical="center"/>
    </xf>
    <xf numFmtId="176" fontId="18" fillId="2" borderId="0" xfId="0" applyNumberFormat="1" applyFont="1" applyFill="1" applyBorder="1">
      <alignment vertical="center"/>
    </xf>
    <xf numFmtId="0" fontId="16" fillId="2" borderId="0" xfId="0" applyFont="1" applyFill="1">
      <alignment vertical="center"/>
    </xf>
    <xf numFmtId="0" fontId="23" fillId="0" borderId="0" xfId="0" applyFont="1" applyBorder="1" applyAlignment="1">
      <alignment horizontal="left" vertical="center"/>
    </xf>
    <xf numFmtId="0" fontId="16" fillId="0" borderId="0" xfId="0" applyFont="1" applyBorder="1">
      <alignment vertical="center"/>
    </xf>
    <xf numFmtId="179" fontId="21" fillId="0" borderId="2" xfId="1" applyNumberFormat="1" applyFont="1" applyBorder="1">
      <alignment vertical="center"/>
    </xf>
    <xf numFmtId="179" fontId="21" fillId="0" borderId="8" xfId="1" applyNumberFormat="1" applyFont="1" applyBorder="1">
      <alignment vertical="center"/>
    </xf>
    <xf numFmtId="179" fontId="21" fillId="8" borderId="2" xfId="1" applyNumberFormat="1" applyFont="1" applyFill="1" applyBorder="1">
      <alignment vertical="center"/>
    </xf>
    <xf numFmtId="179" fontId="21" fillId="5" borderId="2" xfId="1" applyNumberFormat="1" applyFont="1" applyFill="1" applyBorder="1">
      <alignment vertical="center"/>
    </xf>
    <xf numFmtId="179" fontId="21" fillId="5" borderId="8" xfId="1" applyNumberFormat="1" applyFont="1" applyFill="1" applyBorder="1">
      <alignment vertical="center"/>
    </xf>
    <xf numFmtId="179" fontId="10" fillId="0" borderId="2" xfId="1" applyNumberFormat="1" applyFont="1" applyBorder="1">
      <alignment vertical="center"/>
    </xf>
    <xf numFmtId="179" fontId="22" fillId="0" borderId="23" xfId="0" applyNumberFormat="1" applyFont="1" applyBorder="1">
      <alignment vertical="center"/>
    </xf>
    <xf numFmtId="179" fontId="17" fillId="0" borderId="2" xfId="1" applyNumberFormat="1" applyFont="1" applyBorder="1" applyAlignment="1">
      <alignment horizontal="right" vertical="center"/>
    </xf>
    <xf numFmtId="179" fontId="17" fillId="11" borderId="5" xfId="1" applyNumberFormat="1" applyFont="1" applyFill="1" applyBorder="1" applyAlignment="1">
      <alignment horizontal="right" vertical="center"/>
    </xf>
    <xf numFmtId="43" fontId="16" fillId="0" borderId="0" xfId="0" applyNumberFormat="1" applyFont="1">
      <alignment vertical="center"/>
    </xf>
    <xf numFmtId="179" fontId="25" fillId="0" borderId="0" xfId="0" applyNumberFormat="1" applyFont="1">
      <alignment vertical="center"/>
    </xf>
    <xf numFmtId="0" fontId="16" fillId="0" borderId="7" xfId="0" applyFont="1" applyBorder="1" applyAlignment="1">
      <alignment horizontal="right" vertical="center"/>
    </xf>
    <xf numFmtId="0" fontId="13" fillId="0" borderId="0" xfId="0" applyFont="1" applyAlignment="1">
      <alignment horizontal="center" vertical="center"/>
    </xf>
    <xf numFmtId="0" fontId="23" fillId="0" borderId="0" xfId="0" applyFont="1" applyBorder="1" applyAlignment="1">
      <alignment horizontal="left" vertical="center"/>
    </xf>
    <xf numFmtId="0" fontId="18" fillId="0" borderId="0" xfId="0" applyFont="1" applyAlignment="1">
      <alignment horizontal="center" vertical="center"/>
    </xf>
    <xf numFmtId="0" fontId="14" fillId="7" borderId="16" xfId="0" applyFont="1" applyFill="1" applyBorder="1" applyAlignment="1">
      <alignment horizontal="center" vertical="center"/>
    </xf>
    <xf numFmtId="0" fontId="14" fillId="7" borderId="14" xfId="0" applyFont="1" applyFill="1" applyBorder="1" applyAlignment="1">
      <alignment horizontal="center" vertical="center"/>
    </xf>
    <xf numFmtId="0" fontId="23" fillId="0" borderId="0" xfId="0" applyFont="1" applyBorder="1" applyAlignment="1">
      <alignment vertical="center"/>
    </xf>
    <xf numFmtId="0" fontId="22" fillId="3" borderId="17" xfId="0" applyFont="1" applyFill="1" applyBorder="1" applyAlignment="1">
      <alignment horizontal="center" vertical="center"/>
    </xf>
    <xf numFmtId="0" fontId="22" fillId="3" borderId="18" xfId="0" applyFont="1" applyFill="1" applyBorder="1" applyAlignment="1">
      <alignment horizontal="center" vertical="center"/>
    </xf>
    <xf numFmtId="0" fontId="22" fillId="0" borderId="25" xfId="0" applyFont="1" applyBorder="1" applyAlignment="1">
      <alignment horizontal="center" vertical="center"/>
    </xf>
    <xf numFmtId="0" fontId="22" fillId="0" borderId="24" xfId="0" applyFont="1" applyBorder="1" applyAlignment="1">
      <alignment horizontal="center" vertical="center"/>
    </xf>
    <xf numFmtId="0" fontId="18" fillId="0" borderId="26" xfId="0" applyFont="1" applyBorder="1" applyAlignment="1">
      <alignment horizontal="left" vertical="center"/>
    </xf>
    <xf numFmtId="0" fontId="19" fillId="0" borderId="0" xfId="0" applyFont="1" applyAlignment="1">
      <alignment horizontal="center" vertical="center"/>
    </xf>
  </cellXfs>
  <cellStyles count="3">
    <cellStyle name="쉼표 [0]" xfId="1" builtinId="6"/>
    <cellStyle name="콤마 [0]_10월마지막" xfId="2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N16"/>
  <sheetViews>
    <sheetView showGridLines="0" tabSelected="1" zoomScaleNormal="100" zoomScaleSheetLayoutView="100" workbookViewId="0">
      <selection activeCell="D17" sqref="D17"/>
    </sheetView>
  </sheetViews>
  <sheetFormatPr defaultRowHeight="20.100000000000001" customHeight="1"/>
  <cols>
    <col min="1" max="1" width="2.109375" customWidth="1"/>
    <col min="2" max="2" width="14.21875" customWidth="1"/>
    <col min="3" max="3" width="17.21875" customWidth="1"/>
    <col min="4" max="6" width="20.109375" customWidth="1"/>
    <col min="7" max="7" width="9" customWidth="1"/>
    <col min="8" max="8" width="11.33203125" customWidth="1"/>
    <col min="9" max="9" width="10.33203125" customWidth="1"/>
    <col min="10" max="10" width="6.88671875" customWidth="1"/>
    <col min="11" max="11" width="11.44140625" customWidth="1"/>
    <col min="12" max="12" width="9.33203125" customWidth="1"/>
    <col min="13" max="13" width="12.6640625" style="3" customWidth="1"/>
    <col min="14" max="14" width="8.44140625" customWidth="1"/>
    <col min="15" max="15" width="11.33203125" customWidth="1"/>
    <col min="16" max="16" width="9.77734375" bestFit="1" customWidth="1"/>
  </cols>
  <sheetData>
    <row r="1" spans="2:14" ht="9.75" customHeight="1"/>
    <row r="2" spans="2:14" ht="37.5" customHeight="1">
      <c r="B2" s="114" t="s">
        <v>78</v>
      </c>
      <c r="C2" s="114"/>
      <c r="D2" s="114"/>
      <c r="E2" s="114"/>
      <c r="F2" s="114"/>
      <c r="G2" s="114"/>
      <c r="H2" s="15"/>
      <c r="I2" s="15"/>
      <c r="J2" s="15"/>
      <c r="K2" s="15"/>
      <c r="L2" s="15"/>
      <c r="M2" s="15"/>
      <c r="N2" s="15"/>
    </row>
    <row r="3" spans="2:14" ht="19.5" customHeight="1">
      <c r="B3" s="16"/>
      <c r="C3" s="16"/>
      <c r="D3" s="16"/>
      <c r="E3" s="16"/>
      <c r="F3" s="16"/>
      <c r="G3" s="16"/>
      <c r="H3" s="1"/>
      <c r="I3" s="1"/>
      <c r="J3" s="1"/>
      <c r="K3" s="1"/>
      <c r="L3" s="1"/>
      <c r="M3" s="1"/>
    </row>
    <row r="4" spans="2:14" ht="24.75" customHeight="1">
      <c r="B4" s="17" t="s">
        <v>58</v>
      </c>
      <c r="C4" s="18"/>
      <c r="D4" s="18"/>
      <c r="E4" s="18"/>
      <c r="F4" s="18"/>
      <c r="G4" s="18"/>
      <c r="H4" s="2"/>
      <c r="I4" s="2"/>
      <c r="J4" s="2"/>
      <c r="K4" s="2"/>
      <c r="L4" s="2"/>
      <c r="M4" s="2"/>
    </row>
    <row r="5" spans="2:14" s="3" customFormat="1" ht="24.75" customHeight="1">
      <c r="B5" s="17" t="s">
        <v>59</v>
      </c>
      <c r="C5" s="18"/>
      <c r="D5" s="18"/>
      <c r="E5" s="18"/>
      <c r="F5" s="18"/>
      <c r="G5" s="18"/>
      <c r="H5" s="2"/>
      <c r="I5" s="2"/>
      <c r="J5" s="2"/>
      <c r="K5" s="2"/>
      <c r="L5" s="2"/>
      <c r="M5" s="2"/>
    </row>
    <row r="6" spans="2:14" ht="6.75" customHeight="1">
      <c r="B6" s="19"/>
      <c r="C6" s="19"/>
      <c r="D6" s="19"/>
      <c r="E6" s="19"/>
      <c r="F6" s="19"/>
      <c r="G6" s="19"/>
    </row>
    <row r="7" spans="2:14" ht="20.100000000000001" customHeight="1" thickBot="1">
      <c r="B7" s="19"/>
      <c r="C7" s="19"/>
      <c r="D7" s="19"/>
      <c r="E7" s="19"/>
      <c r="F7" s="113" t="s">
        <v>79</v>
      </c>
      <c r="G7" s="113"/>
    </row>
    <row r="8" spans="2:14" ht="33" customHeight="1">
      <c r="B8" s="20" t="s">
        <v>49</v>
      </c>
      <c r="C8" s="21" t="s">
        <v>50</v>
      </c>
      <c r="D8" s="21" t="s">
        <v>51</v>
      </c>
      <c r="E8" s="21" t="s">
        <v>52</v>
      </c>
      <c r="F8" s="21" t="s">
        <v>53</v>
      </c>
      <c r="G8" s="22" t="s">
        <v>54</v>
      </c>
    </row>
    <row r="9" spans="2:14" ht="33" customHeight="1">
      <c r="B9" s="23" t="s">
        <v>55</v>
      </c>
      <c r="C9" s="109">
        <f>'15년 물량(14.7-15.6)'!K18</f>
        <v>4965548</v>
      </c>
      <c r="D9" s="109">
        <v>4314718210</v>
      </c>
      <c r="E9" s="109">
        <v>521473700</v>
      </c>
      <c r="F9" s="109">
        <f>D9-E9</f>
        <v>3793244510</v>
      </c>
      <c r="G9" s="24"/>
    </row>
    <row r="10" spans="2:14" ht="33" customHeight="1">
      <c r="B10" s="23" t="s">
        <v>56</v>
      </c>
      <c r="C10" s="109">
        <f>'15년 물량(14.7-15.6)'!K36</f>
        <v>1233</v>
      </c>
      <c r="D10" s="109">
        <v>940700</v>
      </c>
      <c r="E10" s="109">
        <v>45140</v>
      </c>
      <c r="F10" s="109">
        <f>D10-E10</f>
        <v>895560</v>
      </c>
      <c r="G10" s="24"/>
    </row>
    <row r="11" spans="2:14" ht="33" customHeight="1" thickBot="1">
      <c r="B11" s="25" t="s">
        <v>57</v>
      </c>
      <c r="C11" s="110">
        <f>SUM(C9:C10)</f>
        <v>4966781</v>
      </c>
      <c r="D11" s="110">
        <f>SUM(D9:D10)</f>
        <v>4315658910</v>
      </c>
      <c r="E11" s="110">
        <f>SUM(E9:E10)</f>
        <v>521518840</v>
      </c>
      <c r="F11" s="110">
        <f>SUM(F9:F10)</f>
        <v>3794140070</v>
      </c>
      <c r="G11" s="26"/>
    </row>
    <row r="12" spans="2:14" ht="20.100000000000001" customHeight="1">
      <c r="B12" s="19"/>
      <c r="C12" s="19"/>
      <c r="D12" s="19"/>
      <c r="E12" s="19"/>
      <c r="F12" s="19"/>
      <c r="G12" s="19"/>
    </row>
    <row r="13" spans="2:14" ht="20.100000000000001" customHeight="1">
      <c r="B13" s="19"/>
      <c r="C13" s="19"/>
      <c r="D13" s="27"/>
      <c r="E13" s="27"/>
      <c r="F13" s="27"/>
      <c r="G13" s="19"/>
    </row>
    <row r="14" spans="2:14" ht="20.100000000000001" customHeight="1">
      <c r="B14" s="19"/>
      <c r="C14" s="19"/>
      <c r="D14" s="27"/>
      <c r="E14" s="27"/>
      <c r="F14" s="27"/>
      <c r="G14" s="19"/>
    </row>
    <row r="15" spans="2:14" ht="20.100000000000001" customHeight="1">
      <c r="B15" s="19"/>
      <c r="C15" s="19"/>
      <c r="D15" s="28"/>
      <c r="E15" s="28"/>
      <c r="F15" s="28"/>
      <c r="G15" s="19"/>
    </row>
    <row r="16" spans="2:14" ht="20.100000000000001" customHeight="1">
      <c r="C16" s="112"/>
    </row>
  </sheetData>
  <mergeCells count="2">
    <mergeCell ref="F7:G7"/>
    <mergeCell ref="B2:G2"/>
  </mergeCells>
  <phoneticPr fontId="2" type="noConversion"/>
  <printOptions horizontalCentered="1"/>
  <pageMargins left="0.74" right="0.7" top="0.98425196850393704" bottom="0.98425196850393704" header="0.51181102362204722" footer="0.51181102362204722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K62"/>
  <sheetViews>
    <sheetView showGridLines="0" workbookViewId="0">
      <selection activeCell="I58" sqref="I58"/>
    </sheetView>
  </sheetViews>
  <sheetFormatPr defaultRowHeight="16.5"/>
  <cols>
    <col min="1" max="1" width="11.77734375" style="19" customWidth="1"/>
    <col min="2" max="2" width="15.109375" style="19" customWidth="1"/>
    <col min="3" max="3" width="11.5546875" style="19" customWidth="1"/>
    <col min="4" max="4" width="12.33203125" style="19" customWidth="1"/>
    <col min="5" max="6" width="9.88671875" style="19" customWidth="1"/>
    <col min="7" max="7" width="13.109375" style="19" customWidth="1"/>
    <col min="8" max="10" width="9.88671875" style="19" customWidth="1"/>
    <col min="11" max="11" width="13.5546875" style="19" customWidth="1"/>
    <col min="12" max="16384" width="8.88671875" style="19"/>
  </cols>
  <sheetData>
    <row r="1" spans="1:11" ht="25.5" customHeight="1">
      <c r="A1" s="116" t="s">
        <v>73</v>
      </c>
      <c r="B1" s="116"/>
      <c r="C1" s="116"/>
      <c r="D1" s="116"/>
      <c r="E1" s="116"/>
      <c r="F1" s="116"/>
      <c r="G1" s="116"/>
      <c r="H1" s="116"/>
      <c r="I1" s="116"/>
      <c r="J1" s="116"/>
      <c r="K1" s="116"/>
    </row>
    <row r="2" spans="1:11" ht="20.25">
      <c r="A2" s="36" t="s">
        <v>39</v>
      </c>
      <c r="B2" s="29"/>
    </row>
    <row r="3" spans="1:11" ht="17.25" thickBot="1">
      <c r="A3" s="4" t="s">
        <v>0</v>
      </c>
      <c r="B3" s="29"/>
      <c r="K3" s="37" t="s">
        <v>74</v>
      </c>
    </row>
    <row r="4" spans="1:11" ht="33.75" hidden="1" thickBot="1">
      <c r="A4" s="38" t="s">
        <v>2</v>
      </c>
      <c r="B4" s="38" t="s">
        <v>3</v>
      </c>
      <c r="C4" s="5" t="s">
        <v>4</v>
      </c>
      <c r="D4" s="5" t="s">
        <v>5</v>
      </c>
      <c r="E4" s="5" t="s">
        <v>6</v>
      </c>
      <c r="F4" s="5" t="s">
        <v>7</v>
      </c>
      <c r="G4" s="5" t="s">
        <v>8</v>
      </c>
      <c r="H4" s="5" t="s">
        <v>9</v>
      </c>
      <c r="I4" s="6" t="s">
        <v>10</v>
      </c>
      <c r="J4" s="5" t="s">
        <v>11</v>
      </c>
      <c r="K4" s="5" t="s">
        <v>12</v>
      </c>
    </row>
    <row r="5" spans="1:11" ht="17.25" hidden="1" thickBot="1">
      <c r="A5" s="39" t="s">
        <v>13</v>
      </c>
      <c r="B5" s="40" t="s">
        <v>16</v>
      </c>
      <c r="C5" s="39">
        <v>703248</v>
      </c>
      <c r="D5" s="39">
        <v>832876</v>
      </c>
      <c r="E5" s="39">
        <v>700492</v>
      </c>
      <c r="F5" s="39">
        <v>521821</v>
      </c>
      <c r="G5" s="39">
        <v>499771</v>
      </c>
      <c r="H5" s="39">
        <v>330142</v>
      </c>
      <c r="I5" s="39">
        <v>4404</v>
      </c>
      <c r="J5" s="39">
        <v>4469</v>
      </c>
      <c r="K5" s="39">
        <f>SUM(C5:J5)</f>
        <v>3597223</v>
      </c>
    </row>
    <row r="6" spans="1:11" ht="17.25" hidden="1" thickBot="1">
      <c r="A6" s="39" t="s">
        <v>14</v>
      </c>
      <c r="B6" s="40" t="s">
        <v>25</v>
      </c>
      <c r="C6" s="39">
        <v>741995</v>
      </c>
      <c r="D6" s="39">
        <v>925606</v>
      </c>
      <c r="E6" s="39">
        <v>763391</v>
      </c>
      <c r="F6" s="39">
        <v>576321</v>
      </c>
      <c r="G6" s="39">
        <v>566002</v>
      </c>
      <c r="H6" s="39">
        <v>392329</v>
      </c>
      <c r="I6" s="39">
        <v>6341</v>
      </c>
      <c r="J6" s="39">
        <v>6363</v>
      </c>
      <c r="K6" s="39">
        <f>SUM(C6:J6)</f>
        <v>3978348</v>
      </c>
    </row>
    <row r="7" spans="1:11" ht="17.25" hidden="1" thickBot="1">
      <c r="A7" s="39" t="s">
        <v>15</v>
      </c>
      <c r="B7" s="40" t="s">
        <v>40</v>
      </c>
      <c r="C7" s="39"/>
      <c r="D7" s="39"/>
      <c r="E7" s="39"/>
      <c r="F7" s="39"/>
      <c r="G7" s="39"/>
      <c r="H7" s="39"/>
      <c r="I7" s="39"/>
      <c r="J7" s="39"/>
      <c r="K7" s="39">
        <f>SUM(C7:J7)</f>
        <v>0</v>
      </c>
    </row>
    <row r="8" spans="1:11" ht="17.25" hidden="1" thickBot="1">
      <c r="A8" s="41" t="s">
        <v>12</v>
      </c>
      <c r="B8" s="42"/>
      <c r="C8" s="41">
        <f>SUM(C5:C7)</f>
        <v>1445243</v>
      </c>
      <c r="D8" s="41">
        <f t="shared" ref="D8:K8" si="0">SUM(D5:D7)</f>
        <v>1758482</v>
      </c>
      <c r="E8" s="41">
        <f t="shared" si="0"/>
        <v>1463883</v>
      </c>
      <c r="F8" s="41">
        <f t="shared" si="0"/>
        <v>1098142</v>
      </c>
      <c r="G8" s="41">
        <f t="shared" si="0"/>
        <v>1065773</v>
      </c>
      <c r="H8" s="41">
        <f t="shared" si="0"/>
        <v>722471</v>
      </c>
      <c r="I8" s="41">
        <f t="shared" si="0"/>
        <v>10745</v>
      </c>
      <c r="J8" s="41">
        <f t="shared" si="0"/>
        <v>10832</v>
      </c>
      <c r="K8" s="41">
        <f t="shared" si="0"/>
        <v>7575571</v>
      </c>
    </row>
    <row r="9" spans="1:11" ht="17.25" hidden="1" thickBot="1">
      <c r="A9" s="39" t="s">
        <v>17</v>
      </c>
      <c r="B9" s="40" t="s">
        <v>18</v>
      </c>
      <c r="C9" s="43">
        <f>C6/C5-1</f>
        <v>5.5097206106522911E-2</v>
      </c>
      <c r="D9" s="43">
        <f t="shared" ref="D9:H10" si="1">D6/D5-1</f>
        <v>0.11133710180146861</v>
      </c>
      <c r="E9" s="43">
        <f t="shared" si="1"/>
        <v>8.979260291338087E-2</v>
      </c>
      <c r="F9" s="43">
        <f t="shared" si="1"/>
        <v>0.10444194465151835</v>
      </c>
      <c r="G9" s="43">
        <f t="shared" si="1"/>
        <v>0.13252269539449069</v>
      </c>
      <c r="H9" s="43">
        <f t="shared" si="1"/>
        <v>0.18836440077300076</v>
      </c>
      <c r="I9" s="44"/>
      <c r="J9" s="44"/>
      <c r="K9" s="43">
        <f>K6/K5-1</f>
        <v>0.1059497840417456</v>
      </c>
    </row>
    <row r="10" spans="1:11" ht="17.25" hidden="1" thickBot="1">
      <c r="A10" s="39" t="s">
        <v>17</v>
      </c>
      <c r="B10" s="40" t="s">
        <v>26</v>
      </c>
      <c r="C10" s="43">
        <f>C7/C6-1</f>
        <v>-1</v>
      </c>
      <c r="D10" s="43">
        <f t="shared" si="1"/>
        <v>-1</v>
      </c>
      <c r="E10" s="43">
        <f t="shared" si="1"/>
        <v>-1</v>
      </c>
      <c r="F10" s="43">
        <f t="shared" si="1"/>
        <v>-1</v>
      </c>
      <c r="G10" s="43">
        <f t="shared" si="1"/>
        <v>-1</v>
      </c>
      <c r="H10" s="43">
        <f t="shared" si="1"/>
        <v>-1</v>
      </c>
      <c r="I10" s="43">
        <v>0.32</v>
      </c>
      <c r="J10" s="43">
        <v>0.30499999999999999</v>
      </c>
      <c r="K10" s="43">
        <f>K7/K6-1</f>
        <v>-1</v>
      </c>
    </row>
    <row r="11" spans="1:11" ht="17.25" hidden="1" thickBot="1">
      <c r="A11" s="45" t="s">
        <v>19</v>
      </c>
      <c r="B11" s="46"/>
      <c r="C11" s="47">
        <f t="shared" ref="C11:H11" si="2">(C9+C10)/2</f>
        <v>-0.47245139694673854</v>
      </c>
      <c r="D11" s="47">
        <f t="shared" si="2"/>
        <v>-0.4443314490992657</v>
      </c>
      <c r="E11" s="47">
        <f t="shared" si="2"/>
        <v>-0.45510369854330956</v>
      </c>
      <c r="F11" s="47">
        <f t="shared" si="2"/>
        <v>-0.44777902767424083</v>
      </c>
      <c r="G11" s="47">
        <f t="shared" si="2"/>
        <v>-0.43373865230275466</v>
      </c>
      <c r="H11" s="47">
        <f t="shared" si="2"/>
        <v>-0.40581779961349962</v>
      </c>
      <c r="I11" s="47">
        <v>0.32</v>
      </c>
      <c r="J11" s="47">
        <v>0.30499999999999999</v>
      </c>
      <c r="K11" s="47">
        <f>(K9+K10)/2</f>
        <v>-0.4470251079791272</v>
      </c>
    </row>
    <row r="12" spans="1:11" ht="33">
      <c r="A12" s="48" t="s">
        <v>2</v>
      </c>
      <c r="B12" s="49" t="s">
        <v>3</v>
      </c>
      <c r="C12" s="8" t="s">
        <v>4</v>
      </c>
      <c r="D12" s="8" t="s">
        <v>5</v>
      </c>
      <c r="E12" s="8" t="s">
        <v>6</v>
      </c>
      <c r="F12" s="8" t="s">
        <v>7</v>
      </c>
      <c r="G12" s="8" t="s">
        <v>8</v>
      </c>
      <c r="H12" s="8" t="s">
        <v>9</v>
      </c>
      <c r="I12" s="9" t="s">
        <v>10</v>
      </c>
      <c r="J12" s="8" t="s">
        <v>11</v>
      </c>
      <c r="K12" s="10" t="s">
        <v>12</v>
      </c>
    </row>
    <row r="13" spans="1:11">
      <c r="A13" s="50" t="s">
        <v>41</v>
      </c>
      <c r="B13" s="40" t="s">
        <v>70</v>
      </c>
      <c r="C13" s="102">
        <v>968405</v>
      </c>
      <c r="D13" s="102">
        <v>881051</v>
      </c>
      <c r="E13" s="102">
        <v>930601</v>
      </c>
      <c r="F13" s="102">
        <v>675251</v>
      </c>
      <c r="G13" s="102">
        <v>630086</v>
      </c>
      <c r="H13" s="102">
        <v>300693</v>
      </c>
      <c r="I13" s="102">
        <v>6717</v>
      </c>
      <c r="J13" s="102">
        <v>8177</v>
      </c>
      <c r="K13" s="103">
        <v>4400981</v>
      </c>
    </row>
    <row r="14" spans="1:11">
      <c r="A14" s="50" t="s">
        <v>42</v>
      </c>
      <c r="B14" s="40" t="s">
        <v>71</v>
      </c>
      <c r="C14" s="102">
        <v>1174789</v>
      </c>
      <c r="D14" s="102">
        <v>817080</v>
      </c>
      <c r="E14" s="102">
        <v>1070445</v>
      </c>
      <c r="F14" s="102">
        <v>749902</v>
      </c>
      <c r="G14" s="102">
        <v>576975</v>
      </c>
      <c r="H14" s="102">
        <v>327048</v>
      </c>
      <c r="I14" s="102">
        <v>10224</v>
      </c>
      <c r="J14" s="102">
        <v>8074</v>
      </c>
      <c r="K14" s="103">
        <f>SUM(C14:J14)</f>
        <v>4734537</v>
      </c>
    </row>
    <row r="15" spans="1:11">
      <c r="A15" s="50" t="s">
        <v>43</v>
      </c>
      <c r="B15" s="40" t="s">
        <v>72</v>
      </c>
      <c r="C15" s="104">
        <v>1225125</v>
      </c>
      <c r="D15" s="104">
        <v>849221</v>
      </c>
      <c r="E15" s="104">
        <v>1162000</v>
      </c>
      <c r="F15" s="104">
        <v>799062</v>
      </c>
      <c r="G15" s="104">
        <v>553522</v>
      </c>
      <c r="H15" s="104">
        <v>358822</v>
      </c>
      <c r="I15" s="104">
        <v>10946</v>
      </c>
      <c r="J15" s="104">
        <v>8056</v>
      </c>
      <c r="K15" s="104">
        <f>SUM(C15:J15)</f>
        <v>4966754</v>
      </c>
    </row>
    <row r="16" spans="1:11">
      <c r="A16" s="51" t="s">
        <v>12</v>
      </c>
      <c r="B16" s="42"/>
      <c r="C16" s="105">
        <f>SUM(C13:C15)</f>
        <v>3368319</v>
      </c>
      <c r="D16" s="105">
        <f t="shared" ref="D16:K16" si="3">SUM(D13:D15)</f>
        <v>2547352</v>
      </c>
      <c r="E16" s="105">
        <f t="shared" si="3"/>
        <v>3163046</v>
      </c>
      <c r="F16" s="105">
        <f t="shared" si="3"/>
        <v>2224215</v>
      </c>
      <c r="G16" s="105">
        <f t="shared" si="3"/>
        <v>1760583</v>
      </c>
      <c r="H16" s="105">
        <f t="shared" si="3"/>
        <v>986563</v>
      </c>
      <c r="I16" s="105">
        <f t="shared" si="3"/>
        <v>27887</v>
      </c>
      <c r="J16" s="105">
        <f t="shared" si="3"/>
        <v>24307</v>
      </c>
      <c r="K16" s="106">
        <f t="shared" si="3"/>
        <v>14102272</v>
      </c>
    </row>
    <row r="17" spans="1:11">
      <c r="A17" s="50" t="s">
        <v>17</v>
      </c>
      <c r="B17" s="40" t="s">
        <v>44</v>
      </c>
      <c r="C17" s="43">
        <f t="shared" ref="C17:H18" si="4">C14/C13-1</f>
        <v>0.21311744569679014</v>
      </c>
      <c r="D17" s="43">
        <f t="shared" si="4"/>
        <v>-7.2607601603085437E-2</v>
      </c>
      <c r="E17" s="43">
        <f t="shared" si="4"/>
        <v>0.15027278070838102</v>
      </c>
      <c r="F17" s="43">
        <f t="shared" si="4"/>
        <v>0.11055296474940435</v>
      </c>
      <c r="G17" s="43">
        <f t="shared" si="4"/>
        <v>-8.4291668121494578E-2</v>
      </c>
      <c r="H17" s="43">
        <f t="shared" si="4"/>
        <v>8.7647534196007237E-2</v>
      </c>
      <c r="I17" s="44"/>
      <c r="J17" s="44"/>
      <c r="K17" s="52">
        <f>K14/K13-1</f>
        <v>7.5791283806951215E-2</v>
      </c>
    </row>
    <row r="18" spans="1:11">
      <c r="A18" s="50" t="s">
        <v>17</v>
      </c>
      <c r="B18" s="40" t="s">
        <v>45</v>
      </c>
      <c r="C18" s="43">
        <f t="shared" si="4"/>
        <v>4.2846843135235346E-2</v>
      </c>
      <c r="D18" s="43">
        <f t="shared" si="4"/>
        <v>3.9336417486659725E-2</v>
      </c>
      <c r="E18" s="43">
        <f t="shared" si="4"/>
        <v>8.5529849735390462E-2</v>
      </c>
      <c r="F18" s="43">
        <f t="shared" si="4"/>
        <v>6.5555232550386533E-2</v>
      </c>
      <c r="G18" s="43">
        <f t="shared" si="4"/>
        <v>-4.0648208327917157E-2</v>
      </c>
      <c r="H18" s="43">
        <f t="shared" si="4"/>
        <v>9.7153934590641144E-2</v>
      </c>
      <c r="I18" s="43">
        <v>0.32</v>
      </c>
      <c r="J18" s="43">
        <v>0.30499999999999999</v>
      </c>
      <c r="K18" s="52">
        <f>K15/K14-1</f>
        <v>4.9047457016388352E-2</v>
      </c>
    </row>
    <row r="19" spans="1:11" ht="17.25" thickBot="1">
      <c r="A19" s="53" t="s">
        <v>19</v>
      </c>
      <c r="B19" s="54"/>
      <c r="C19" s="55">
        <f t="shared" ref="C19:H19" si="5">(C17+C18)/2</f>
        <v>0.12798214441601274</v>
      </c>
      <c r="D19" s="55">
        <f t="shared" si="5"/>
        <v>-1.6635592058212856E-2</v>
      </c>
      <c r="E19" s="55">
        <f t="shared" si="5"/>
        <v>0.11790131522188574</v>
      </c>
      <c r="F19" s="55">
        <f t="shared" si="5"/>
        <v>8.805409864989544E-2</v>
      </c>
      <c r="G19" s="55">
        <f t="shared" si="5"/>
        <v>-6.2469938224705868E-2</v>
      </c>
      <c r="H19" s="55">
        <f t="shared" si="5"/>
        <v>9.2400734393324191E-2</v>
      </c>
      <c r="I19" s="55">
        <v>0.32</v>
      </c>
      <c r="J19" s="55">
        <v>0.30499999999999999</v>
      </c>
      <c r="K19" s="56">
        <f>(K17+K18)/2</f>
        <v>6.2419370411669783E-2</v>
      </c>
    </row>
    <row r="20" spans="1:11" ht="25.5" customHeight="1">
      <c r="B20" s="29"/>
      <c r="I20" s="57"/>
    </row>
    <row r="21" spans="1:11" ht="21" customHeight="1">
      <c r="A21" s="4" t="s">
        <v>68</v>
      </c>
      <c r="B21" s="29"/>
      <c r="K21" s="37" t="s">
        <v>77</v>
      </c>
    </row>
    <row r="22" spans="1:11" ht="33" hidden="1" customHeight="1">
      <c r="A22" s="38" t="s">
        <v>2</v>
      </c>
      <c r="B22" s="38" t="s">
        <v>3</v>
      </c>
      <c r="C22" s="5" t="s">
        <v>4</v>
      </c>
      <c r="D22" s="5" t="s">
        <v>5</v>
      </c>
      <c r="E22" s="5" t="s">
        <v>6</v>
      </c>
      <c r="F22" s="5" t="s">
        <v>7</v>
      </c>
      <c r="G22" s="5" t="s">
        <v>8</v>
      </c>
      <c r="H22" s="5" t="s">
        <v>9</v>
      </c>
      <c r="I22" s="6" t="s">
        <v>10</v>
      </c>
      <c r="J22" s="5" t="s">
        <v>11</v>
      </c>
      <c r="K22" s="5" t="s">
        <v>12</v>
      </c>
    </row>
    <row r="23" spans="1:11" ht="16.5" hidden="1" customHeight="1">
      <c r="A23" s="44" t="s">
        <v>20</v>
      </c>
      <c r="B23" s="58" t="s">
        <v>75</v>
      </c>
      <c r="C23" s="7">
        <v>615192</v>
      </c>
      <c r="D23" s="7">
        <v>430040</v>
      </c>
      <c r="E23" s="7">
        <v>590712</v>
      </c>
      <c r="F23" s="7">
        <v>421094</v>
      </c>
      <c r="G23" s="7">
        <v>294312</v>
      </c>
      <c r="H23" s="7">
        <v>183823</v>
      </c>
      <c r="I23" s="7">
        <v>8534</v>
      </c>
      <c r="J23" s="7">
        <v>6426</v>
      </c>
      <c r="K23" s="7">
        <f>SUM(C23:J23)</f>
        <v>2550133</v>
      </c>
    </row>
    <row r="24" spans="1:11" ht="16.5" hidden="1" customHeight="1">
      <c r="A24" s="44" t="s">
        <v>20</v>
      </c>
      <c r="B24" s="58" t="s">
        <v>69</v>
      </c>
      <c r="C24" s="7">
        <v>609933</v>
      </c>
      <c r="D24" s="7">
        <v>419181</v>
      </c>
      <c r="E24" s="7">
        <v>570685</v>
      </c>
      <c r="F24" s="7">
        <v>377968</v>
      </c>
      <c r="G24" s="7">
        <v>259210</v>
      </c>
      <c r="H24" s="7">
        <v>174999</v>
      </c>
      <c r="I24" s="7">
        <v>2412</v>
      </c>
      <c r="J24" s="7">
        <v>1630</v>
      </c>
      <c r="K24" s="7">
        <f>SUM(C24:J24)</f>
        <v>2416018</v>
      </c>
    </row>
    <row r="25" spans="1:11" ht="16.5" hidden="1" customHeight="1">
      <c r="A25" s="59" t="s">
        <v>17</v>
      </c>
      <c r="B25" s="60" t="s">
        <v>28</v>
      </c>
      <c r="C25" s="61">
        <f t="shared" ref="C25:K25" si="6">C24/C23-1</f>
        <v>-8.5485506963679514E-3</v>
      </c>
      <c r="D25" s="61">
        <f t="shared" si="6"/>
        <v>-2.5251139428890346E-2</v>
      </c>
      <c r="E25" s="61">
        <f t="shared" si="6"/>
        <v>-3.390315415972589E-2</v>
      </c>
      <c r="F25" s="61">
        <f t="shared" si="6"/>
        <v>-0.10241418780604805</v>
      </c>
      <c r="G25" s="61">
        <f t="shared" si="6"/>
        <v>-0.11926798771371883</v>
      </c>
      <c r="H25" s="61">
        <f t="shared" si="6"/>
        <v>-4.8002698247770925E-2</v>
      </c>
      <c r="I25" s="61">
        <f t="shared" si="6"/>
        <v>-0.71736583079446925</v>
      </c>
      <c r="J25" s="61">
        <f t="shared" si="6"/>
        <v>-0.74634298163709922</v>
      </c>
      <c r="K25" s="61">
        <f t="shared" si="6"/>
        <v>-5.2591374645949873E-2</v>
      </c>
    </row>
    <row r="26" spans="1:11" ht="17.25" hidden="1" customHeight="1" thickBot="1">
      <c r="A26" s="62" t="s">
        <v>22</v>
      </c>
      <c r="B26" s="63"/>
      <c r="C26" s="64">
        <f t="shared" ref="C26:K26" si="7">(C11+C25)/2</f>
        <v>-0.24049997382155325</v>
      </c>
      <c r="D26" s="64">
        <f t="shared" si="7"/>
        <v>-0.23479129426407802</v>
      </c>
      <c r="E26" s="64">
        <f t="shared" si="7"/>
        <v>-0.24450342635151773</v>
      </c>
      <c r="F26" s="64">
        <f t="shared" si="7"/>
        <v>-0.27509660774014444</v>
      </c>
      <c r="G26" s="64">
        <f t="shared" si="7"/>
        <v>-0.27650332000823674</v>
      </c>
      <c r="H26" s="64">
        <f t="shared" si="7"/>
        <v>-0.22691024893063527</v>
      </c>
      <c r="I26" s="64">
        <f t="shared" si="7"/>
        <v>-0.19868291539723462</v>
      </c>
      <c r="J26" s="64">
        <f t="shared" si="7"/>
        <v>-0.22067149081854961</v>
      </c>
      <c r="K26" s="64">
        <f t="shared" si="7"/>
        <v>-0.24980824131253854</v>
      </c>
    </row>
    <row r="27" spans="1:11" ht="18" hidden="1" customHeight="1" thickTop="1" thickBot="1">
      <c r="A27" s="65" t="s">
        <v>23</v>
      </c>
      <c r="B27" s="66"/>
      <c r="C27" s="67">
        <f>C7*106.24%</f>
        <v>0</v>
      </c>
      <c r="D27" s="67">
        <f>D7*110.5%</f>
        <v>0</v>
      </c>
      <c r="E27" s="67">
        <f>E7*107.67%</f>
        <v>0</v>
      </c>
      <c r="F27" s="67">
        <f>F7*109.54%</f>
        <v>0</v>
      </c>
      <c r="G27" s="67">
        <f>G7*111.43%</f>
        <v>0</v>
      </c>
      <c r="H27" s="67">
        <f>H7*117.41%</f>
        <v>0</v>
      </c>
      <c r="I27" s="67">
        <f>I7*116%</f>
        <v>0</v>
      </c>
      <c r="J27" s="67">
        <f>J7*116.7%</f>
        <v>0</v>
      </c>
      <c r="K27" s="68">
        <f>SUM(C27:J27)</f>
        <v>0</v>
      </c>
    </row>
    <row r="28" spans="1:11" ht="33">
      <c r="A28" s="38" t="s">
        <v>2</v>
      </c>
      <c r="B28" s="38" t="s">
        <v>3</v>
      </c>
      <c r="C28" s="5" t="s">
        <v>4</v>
      </c>
      <c r="D28" s="5" t="s">
        <v>5</v>
      </c>
      <c r="E28" s="5" t="s">
        <v>6</v>
      </c>
      <c r="F28" s="5" t="s">
        <v>7</v>
      </c>
      <c r="G28" s="5" t="s">
        <v>8</v>
      </c>
      <c r="H28" s="5" t="s">
        <v>9</v>
      </c>
      <c r="I28" s="6" t="s">
        <v>10</v>
      </c>
      <c r="J28" s="5" t="s">
        <v>11</v>
      </c>
      <c r="K28" s="5" t="s">
        <v>12</v>
      </c>
    </row>
    <row r="29" spans="1:11">
      <c r="A29" s="44" t="s">
        <v>20</v>
      </c>
      <c r="B29" s="58" t="s">
        <v>80</v>
      </c>
      <c r="C29" s="107">
        <v>581906</v>
      </c>
      <c r="D29" s="107">
        <v>415408</v>
      </c>
      <c r="E29" s="107">
        <v>556232</v>
      </c>
      <c r="F29" s="107">
        <v>405790</v>
      </c>
      <c r="G29" s="107">
        <v>317782</v>
      </c>
      <c r="H29" s="107">
        <v>160302</v>
      </c>
      <c r="I29" s="107">
        <v>6187</v>
      </c>
      <c r="J29" s="107">
        <v>7684</v>
      </c>
      <c r="K29" s="107">
        <v>2451291</v>
      </c>
    </row>
    <row r="30" spans="1:11">
      <c r="A30" s="44" t="s">
        <v>20</v>
      </c>
      <c r="B30" s="58" t="s">
        <v>81</v>
      </c>
      <c r="C30" s="107">
        <v>592883</v>
      </c>
      <c r="D30" s="107">
        <v>401672</v>
      </c>
      <c r="E30" s="107">
        <v>514213</v>
      </c>
      <c r="F30" s="107">
        <v>344112</v>
      </c>
      <c r="G30" s="107">
        <v>259193</v>
      </c>
      <c r="H30" s="107">
        <v>166746</v>
      </c>
      <c r="I30" s="107">
        <v>1887</v>
      </c>
      <c r="J30" s="107">
        <v>2540</v>
      </c>
      <c r="K30" s="107">
        <v>2283246</v>
      </c>
    </row>
    <row r="31" spans="1:11" ht="17.25" thickBot="1">
      <c r="A31" s="69" t="s">
        <v>17</v>
      </c>
      <c r="B31" s="70" t="s">
        <v>76</v>
      </c>
      <c r="C31" s="71">
        <f t="shared" ref="C31:K31" si="8">C30/C29-1</f>
        <v>1.8863871484397832E-2</v>
      </c>
      <c r="D31" s="71">
        <f t="shared" si="8"/>
        <v>-3.3066286638678166E-2</v>
      </c>
      <c r="E31" s="71">
        <f t="shared" si="8"/>
        <v>-7.5542219793179877E-2</v>
      </c>
      <c r="F31" s="71">
        <f t="shared" si="8"/>
        <v>-0.15199487419601276</v>
      </c>
      <c r="G31" s="71">
        <f t="shared" si="8"/>
        <v>-0.18436852936919024</v>
      </c>
      <c r="H31" s="71">
        <f t="shared" si="8"/>
        <v>4.0199124153160959E-2</v>
      </c>
      <c r="I31" s="71">
        <f t="shared" si="8"/>
        <v>-0.69500565702278971</v>
      </c>
      <c r="J31" s="71">
        <f t="shared" si="8"/>
        <v>-0.66944299843831345</v>
      </c>
      <c r="K31" s="71">
        <f t="shared" si="8"/>
        <v>-6.8553672330212923E-2</v>
      </c>
    </row>
    <row r="32" spans="1:11" ht="21" customHeight="1" thickBot="1">
      <c r="A32" s="120" t="s">
        <v>46</v>
      </c>
      <c r="B32" s="121"/>
      <c r="C32" s="72">
        <f>(C19+C31)/2</f>
        <v>7.3423007950205288E-2</v>
      </c>
      <c r="D32" s="72">
        <f t="shared" ref="D32:K32" si="9">(D19+D31)/2</f>
        <v>-2.4850939348445511E-2</v>
      </c>
      <c r="E32" s="72">
        <f t="shared" si="9"/>
        <v>2.1179547714352931E-2</v>
      </c>
      <c r="F32" s="72">
        <f t="shared" si="9"/>
        <v>-3.1970387773058662E-2</v>
      </c>
      <c r="G32" s="72">
        <f t="shared" si="9"/>
        <v>-0.12341923379694805</v>
      </c>
      <c r="H32" s="72">
        <f t="shared" si="9"/>
        <v>6.6299929273242575E-2</v>
      </c>
      <c r="I32" s="72">
        <f t="shared" si="9"/>
        <v>-0.18750282851139485</v>
      </c>
      <c r="J32" s="72">
        <f t="shared" si="9"/>
        <v>-0.18222149921915673</v>
      </c>
      <c r="K32" s="73">
        <f t="shared" si="9"/>
        <v>-3.0671509592715696E-3</v>
      </c>
    </row>
    <row r="33" spans="1:11" ht="21" customHeight="1" thickBot="1">
      <c r="A33" s="122" t="s">
        <v>47</v>
      </c>
      <c r="B33" s="123"/>
      <c r="C33" s="108">
        <f>C15*(100%+C32)</f>
        <v>1315077.3626149953</v>
      </c>
      <c r="D33" s="108">
        <f t="shared" ref="D33:J33" si="10">D15*(100%+D32)</f>
        <v>828117.0604355738</v>
      </c>
      <c r="E33" s="108">
        <f t="shared" si="10"/>
        <v>1186610.6344440782</v>
      </c>
      <c r="F33" s="108">
        <f t="shared" si="10"/>
        <v>773515.67800528428</v>
      </c>
      <c r="G33" s="108">
        <f t="shared" si="10"/>
        <v>485206.7388702457</v>
      </c>
      <c r="H33" s="108">
        <f t="shared" si="10"/>
        <v>382611.87322168349</v>
      </c>
      <c r="I33" s="108">
        <f t="shared" si="10"/>
        <v>8893.5940391142722</v>
      </c>
      <c r="J33" s="108">
        <f t="shared" si="10"/>
        <v>6588.0236022904728</v>
      </c>
      <c r="K33" s="108">
        <f>SUM(C33:J33)</f>
        <v>4986620.9652332654</v>
      </c>
    </row>
    <row r="34" spans="1:11" ht="17.25" hidden="1">
      <c r="A34" s="74" t="s">
        <v>30</v>
      </c>
      <c r="B34" s="75"/>
      <c r="C34" s="74"/>
      <c r="D34" s="74"/>
      <c r="E34" s="74"/>
      <c r="F34" s="74"/>
    </row>
    <row r="35" spans="1:11" ht="17.25" hidden="1">
      <c r="A35" s="11" t="s">
        <v>0</v>
      </c>
      <c r="B35" s="75"/>
      <c r="C35" s="74"/>
      <c r="D35" s="74"/>
      <c r="E35" s="74"/>
      <c r="F35" s="74"/>
      <c r="K35" s="37" t="s">
        <v>1</v>
      </c>
    </row>
    <row r="36" spans="1:11" ht="21.75" hidden="1" customHeight="1">
      <c r="A36" s="76" t="s">
        <v>2</v>
      </c>
      <c r="B36" s="76" t="s">
        <v>3</v>
      </c>
      <c r="C36" s="13" t="s">
        <v>4</v>
      </c>
      <c r="D36" s="13" t="s">
        <v>5</v>
      </c>
      <c r="E36" s="13" t="s">
        <v>6</v>
      </c>
      <c r="F36" s="13" t="s">
        <v>7</v>
      </c>
      <c r="G36" s="5" t="s">
        <v>8</v>
      </c>
      <c r="H36" s="5" t="s">
        <v>9</v>
      </c>
      <c r="I36" s="6"/>
      <c r="J36" s="5"/>
      <c r="K36" s="5" t="s">
        <v>12</v>
      </c>
    </row>
    <row r="37" spans="1:11" ht="29.25" hidden="1" customHeight="1">
      <c r="A37" s="77" t="s">
        <v>14</v>
      </c>
      <c r="B37" s="78" t="s">
        <v>16</v>
      </c>
      <c r="C37" s="77">
        <v>20046</v>
      </c>
      <c r="D37" s="77">
        <v>18008</v>
      </c>
      <c r="E37" s="77">
        <v>21350</v>
      </c>
      <c r="F37" s="77">
        <v>24772</v>
      </c>
      <c r="G37" s="39">
        <v>25841</v>
      </c>
      <c r="H37" s="39">
        <v>11626</v>
      </c>
      <c r="I37" s="39"/>
      <c r="J37" s="39"/>
      <c r="K37" s="39">
        <f>SUM(C37:J37)</f>
        <v>121643</v>
      </c>
    </row>
    <row r="38" spans="1:11" ht="17.25" hidden="1">
      <c r="A38" s="77" t="s">
        <v>15</v>
      </c>
      <c r="B38" s="78" t="s">
        <v>25</v>
      </c>
      <c r="C38" s="77">
        <v>26680</v>
      </c>
      <c r="D38" s="77">
        <v>23650</v>
      </c>
      <c r="E38" s="77">
        <v>25183</v>
      </c>
      <c r="F38" s="77">
        <v>29538</v>
      </c>
      <c r="G38" s="39">
        <v>31155</v>
      </c>
      <c r="H38" s="39">
        <v>12571</v>
      </c>
      <c r="I38" s="39"/>
      <c r="J38" s="39"/>
      <c r="K38" s="39">
        <f>SUM(C38:J38)</f>
        <v>148777</v>
      </c>
    </row>
    <row r="39" spans="1:11" ht="17.25" hidden="1">
      <c r="A39" s="79" t="s">
        <v>12</v>
      </c>
      <c r="B39" s="80"/>
      <c r="C39" s="79">
        <f t="shared" ref="C39:H39" si="11">SUM(C37:C38)</f>
        <v>46726</v>
      </c>
      <c r="D39" s="79">
        <f t="shared" si="11"/>
        <v>41658</v>
      </c>
      <c r="E39" s="79">
        <f t="shared" si="11"/>
        <v>46533</v>
      </c>
      <c r="F39" s="79">
        <f t="shared" si="11"/>
        <v>54310</v>
      </c>
      <c r="G39" s="41">
        <f t="shared" si="11"/>
        <v>56996</v>
      </c>
      <c r="H39" s="41">
        <f t="shared" si="11"/>
        <v>24197</v>
      </c>
      <c r="I39" s="41"/>
      <c r="J39" s="41"/>
      <c r="K39" s="41">
        <f>SUM(K37:K38)</f>
        <v>270420</v>
      </c>
    </row>
    <row r="40" spans="1:11" ht="17.25" hidden="1">
      <c r="A40" s="77" t="s">
        <v>17</v>
      </c>
      <c r="B40" s="78" t="s">
        <v>26</v>
      </c>
      <c r="C40" s="81">
        <f t="shared" ref="C40:H40" si="12">C38/C37-1</f>
        <v>0.33093884066646706</v>
      </c>
      <c r="D40" s="81">
        <f t="shared" si="12"/>
        <v>0.31330519768991549</v>
      </c>
      <c r="E40" s="81">
        <f t="shared" si="12"/>
        <v>0.17953161592505862</v>
      </c>
      <c r="F40" s="81">
        <f t="shared" si="12"/>
        <v>0.19239463910867105</v>
      </c>
      <c r="G40" s="43">
        <f t="shared" si="12"/>
        <v>0.20564219650942306</v>
      </c>
      <c r="H40" s="43">
        <f t="shared" si="12"/>
        <v>8.1283330466196402E-2</v>
      </c>
      <c r="I40" s="43"/>
      <c r="J40" s="43"/>
      <c r="K40" s="43">
        <f>K38/K37-1</f>
        <v>0.22306256833521032</v>
      </c>
    </row>
    <row r="41" spans="1:11" ht="17.25" hidden="1">
      <c r="A41" s="74"/>
      <c r="B41" s="75"/>
      <c r="C41" s="74"/>
      <c r="D41" s="74"/>
      <c r="E41" s="74"/>
      <c r="F41" s="74"/>
      <c r="I41" s="57"/>
    </row>
    <row r="42" spans="1:11" ht="17.25" hidden="1">
      <c r="A42" s="11" t="s">
        <v>29</v>
      </c>
      <c r="B42" s="75"/>
      <c r="C42" s="74"/>
      <c r="D42" s="74"/>
      <c r="E42" s="74"/>
      <c r="F42" s="74"/>
    </row>
    <row r="43" spans="1:11" ht="17.25" hidden="1">
      <c r="A43" s="76" t="s">
        <v>2</v>
      </c>
      <c r="B43" s="76" t="s">
        <v>3</v>
      </c>
      <c r="C43" s="13" t="s">
        <v>4</v>
      </c>
      <c r="D43" s="13" t="s">
        <v>5</v>
      </c>
      <c r="E43" s="13" t="s">
        <v>6</v>
      </c>
      <c r="F43" s="13" t="s">
        <v>7</v>
      </c>
      <c r="G43" s="5" t="s">
        <v>8</v>
      </c>
      <c r="H43" s="5" t="s">
        <v>9</v>
      </c>
      <c r="I43" s="6"/>
      <c r="J43" s="5"/>
      <c r="K43" s="5" t="s">
        <v>12</v>
      </c>
    </row>
    <row r="44" spans="1:11" ht="17.25" hidden="1">
      <c r="A44" s="82" t="s">
        <v>20</v>
      </c>
      <c r="B44" s="83" t="s">
        <v>21</v>
      </c>
      <c r="C44" s="14">
        <v>10561</v>
      </c>
      <c r="D44" s="14">
        <v>9126</v>
      </c>
      <c r="E44" s="14">
        <v>10579</v>
      </c>
      <c r="F44" s="14">
        <v>12076</v>
      </c>
      <c r="G44" s="7">
        <v>12605</v>
      </c>
      <c r="H44" s="7">
        <v>5713</v>
      </c>
      <c r="I44" s="7"/>
      <c r="J44" s="7"/>
      <c r="K44" s="7">
        <f>SUM(C44:J44)</f>
        <v>60660</v>
      </c>
    </row>
    <row r="45" spans="1:11" ht="17.25" hidden="1">
      <c r="A45" s="82" t="s">
        <v>20</v>
      </c>
      <c r="B45" s="83" t="s">
        <v>27</v>
      </c>
      <c r="C45" s="14">
        <v>14145</v>
      </c>
      <c r="D45" s="14">
        <v>12397</v>
      </c>
      <c r="E45" s="14">
        <v>12276</v>
      </c>
      <c r="F45" s="14">
        <v>14257</v>
      </c>
      <c r="G45" s="7">
        <v>14673</v>
      </c>
      <c r="H45" s="7">
        <v>6214</v>
      </c>
      <c r="I45" s="7"/>
      <c r="J45" s="7"/>
      <c r="K45" s="7">
        <f>SUM(C45:J45)</f>
        <v>73962</v>
      </c>
    </row>
    <row r="46" spans="1:11" ht="17.25" hidden="1">
      <c r="A46" s="84" t="s">
        <v>17</v>
      </c>
      <c r="B46" s="85" t="s">
        <v>28</v>
      </c>
      <c r="C46" s="86">
        <f t="shared" ref="C46:K46" si="13">C45/C44-1</f>
        <v>0.33936180285957773</v>
      </c>
      <c r="D46" s="86">
        <f t="shared" si="13"/>
        <v>0.35842647381108916</v>
      </c>
      <c r="E46" s="86">
        <f t="shared" si="13"/>
        <v>0.16041213725304848</v>
      </c>
      <c r="F46" s="86">
        <f t="shared" si="13"/>
        <v>0.18060616098045701</v>
      </c>
      <c r="G46" s="61">
        <f t="shared" si="13"/>
        <v>0.16406188020626744</v>
      </c>
      <c r="H46" s="61">
        <f t="shared" si="13"/>
        <v>8.7694731314545749E-2</v>
      </c>
      <c r="I46" s="61"/>
      <c r="J46" s="61"/>
      <c r="K46" s="61">
        <f t="shared" si="13"/>
        <v>0.21928783382789319</v>
      </c>
    </row>
    <row r="47" spans="1:11" ht="17.25" hidden="1">
      <c r="A47" s="87" t="s">
        <v>22</v>
      </c>
      <c r="B47" s="88"/>
      <c r="C47" s="89">
        <f>(C40+C46)/2</f>
        <v>0.3351503217630224</v>
      </c>
      <c r="D47" s="89">
        <f t="shared" ref="D47:K47" si="14">(D40+D46)/2</f>
        <v>0.33586583575050233</v>
      </c>
      <c r="E47" s="89">
        <f t="shared" si="14"/>
        <v>0.16997187658905355</v>
      </c>
      <c r="F47" s="89">
        <f t="shared" si="14"/>
        <v>0.18650040004456403</v>
      </c>
      <c r="G47" s="64">
        <f t="shared" si="14"/>
        <v>0.18485203835784525</v>
      </c>
      <c r="H47" s="64">
        <f t="shared" si="14"/>
        <v>8.4489030890371075E-2</v>
      </c>
      <c r="I47" s="64"/>
      <c r="J47" s="64"/>
      <c r="K47" s="64">
        <f t="shared" si="14"/>
        <v>0.22117520108155175</v>
      </c>
    </row>
    <row r="48" spans="1:11" ht="18.75" hidden="1" thickTop="1" thickBot="1">
      <c r="A48" s="90" t="s">
        <v>23</v>
      </c>
      <c r="B48" s="91"/>
      <c r="C48" s="92">
        <f>C38*133.52%</f>
        <v>35623.136000000006</v>
      </c>
      <c r="D48" s="92">
        <f>D38*133.59%</f>
        <v>31594.035000000003</v>
      </c>
      <c r="E48" s="92">
        <f>E38*117%</f>
        <v>29464.109999999997</v>
      </c>
      <c r="F48" s="92">
        <f>F38*118.65%</f>
        <v>35046.837000000007</v>
      </c>
      <c r="G48" s="67">
        <f>G38*118.49%</f>
        <v>36915.559499999996</v>
      </c>
      <c r="H48" s="67">
        <f>H38*108.45%</f>
        <v>13633.2495</v>
      </c>
      <c r="I48" s="67"/>
      <c r="J48" s="67"/>
      <c r="K48" s="68">
        <f>SUM(C48:J48)</f>
        <v>182276.92700000003</v>
      </c>
    </row>
    <row r="49" spans="1:11" ht="18" hidden="1" thickTop="1">
      <c r="A49" s="12" t="s">
        <v>24</v>
      </c>
      <c r="B49" s="75"/>
      <c r="C49" s="74"/>
      <c r="D49" s="74"/>
      <c r="E49" s="74"/>
      <c r="F49" s="74"/>
    </row>
    <row r="50" spans="1:11" ht="17.25" hidden="1">
      <c r="A50" s="74"/>
      <c r="B50" s="74"/>
      <c r="C50" s="74"/>
      <c r="D50" s="74"/>
      <c r="E50" s="74"/>
      <c r="F50" s="74"/>
    </row>
    <row r="51" spans="1:11" ht="6.75" hidden="1" customHeight="1" thickBot="1">
      <c r="A51" s="117" t="s">
        <v>31</v>
      </c>
      <c r="B51" s="118"/>
      <c r="C51" s="93">
        <f>C48+C27</f>
        <v>35623.136000000006</v>
      </c>
      <c r="D51" s="93">
        <f>D48+D27</f>
        <v>31594.035000000003</v>
      </c>
      <c r="E51" s="93">
        <f>E48+E27</f>
        <v>29464.109999999997</v>
      </c>
      <c r="F51" s="93">
        <f>F48+F27</f>
        <v>35046.837000000007</v>
      </c>
      <c r="G51" s="94">
        <f>G48+G27+H27</f>
        <v>36915.559499999996</v>
      </c>
      <c r="H51" s="94">
        <f>H48</f>
        <v>13633.2495</v>
      </c>
      <c r="I51" s="94">
        <f>I48+I27</f>
        <v>0</v>
      </c>
      <c r="J51" s="94">
        <f>J48+J27</f>
        <v>0</v>
      </c>
      <c r="K51" s="95">
        <f>K48+K27</f>
        <v>182276.92700000003</v>
      </c>
    </row>
    <row r="52" spans="1:11" s="99" customFormat="1" ht="11.25" customHeight="1">
      <c r="A52" s="96"/>
      <c r="B52" s="96"/>
      <c r="C52" s="97"/>
      <c r="D52" s="97"/>
      <c r="E52" s="97"/>
      <c r="F52" s="97"/>
      <c r="G52" s="98"/>
      <c r="H52" s="98"/>
      <c r="I52" s="98"/>
      <c r="J52" s="98"/>
      <c r="K52" s="98"/>
    </row>
    <row r="53" spans="1:11" ht="26.25" customHeight="1">
      <c r="A53" s="119" t="s">
        <v>67</v>
      </c>
      <c r="B53" s="119"/>
      <c r="C53" s="119"/>
      <c r="D53" s="119"/>
      <c r="E53" s="119"/>
      <c r="F53" s="119"/>
    </row>
    <row r="54" spans="1:11" ht="23.25" customHeight="1">
      <c r="A54" s="115" t="s">
        <v>82</v>
      </c>
      <c r="B54" s="115"/>
      <c r="C54" s="115"/>
      <c r="D54" s="115"/>
      <c r="E54" s="115"/>
      <c r="F54" s="115"/>
      <c r="G54" s="115"/>
      <c r="H54" s="115"/>
    </row>
    <row r="55" spans="1:11" ht="23.25" customHeight="1">
      <c r="A55" s="100"/>
      <c r="B55" s="100" t="s">
        <v>83</v>
      </c>
      <c r="C55" s="100"/>
      <c r="D55" s="100"/>
      <c r="E55" s="100"/>
      <c r="F55" s="100"/>
      <c r="G55" s="100"/>
      <c r="H55" s="100"/>
    </row>
    <row r="56" spans="1:11" ht="23.25" customHeight="1">
      <c r="A56" s="100"/>
      <c r="B56" s="100" t="s">
        <v>84</v>
      </c>
      <c r="C56" s="100"/>
      <c r="D56" s="100"/>
      <c r="E56" s="100"/>
      <c r="F56" s="100"/>
      <c r="G56" s="100"/>
      <c r="H56" s="100"/>
    </row>
    <row r="57" spans="1:11" ht="23.25" customHeight="1">
      <c r="A57" s="115" t="s">
        <v>48</v>
      </c>
      <c r="B57" s="115"/>
      <c r="C57" s="115"/>
      <c r="D57" s="115"/>
      <c r="E57" s="115"/>
      <c r="F57" s="115"/>
      <c r="G57" s="115"/>
      <c r="H57" s="115"/>
    </row>
    <row r="58" spans="1:11">
      <c r="A58" s="101"/>
      <c r="B58" s="101"/>
      <c r="C58" s="101"/>
      <c r="D58" s="101"/>
      <c r="E58" s="101"/>
      <c r="F58" s="101"/>
    </row>
    <row r="59" spans="1:11">
      <c r="A59" s="101"/>
      <c r="B59" s="101"/>
      <c r="C59" s="101"/>
      <c r="D59" s="101"/>
      <c r="E59" s="101"/>
      <c r="F59" s="101"/>
    </row>
    <row r="61" spans="1:11">
      <c r="C61" s="27"/>
      <c r="D61" s="27"/>
      <c r="E61" s="27"/>
      <c r="F61" s="27"/>
      <c r="G61" s="27"/>
      <c r="H61" s="27"/>
      <c r="I61" s="27"/>
      <c r="J61" s="27"/>
    </row>
    <row r="62" spans="1:11">
      <c r="C62" s="111"/>
      <c r="D62" s="111"/>
      <c r="E62" s="111"/>
      <c r="F62" s="111"/>
      <c r="G62" s="111"/>
      <c r="H62" s="111"/>
      <c r="I62" s="111"/>
      <c r="J62" s="111"/>
    </row>
  </sheetData>
  <mergeCells count="7">
    <mergeCell ref="A57:H57"/>
    <mergeCell ref="A1:K1"/>
    <mergeCell ref="A51:B51"/>
    <mergeCell ref="A53:F53"/>
    <mergeCell ref="A32:B32"/>
    <mergeCell ref="A33:B33"/>
    <mergeCell ref="A54:H54"/>
  </mergeCells>
  <phoneticPr fontId="2" type="noConversion"/>
  <pageMargins left="0.70866141732283472" right="0.70866141732283472" top="0.27559055118110237" bottom="0.31496062992125984" header="0.31496062992125984" footer="0.31496062992125984"/>
  <pageSetup paperSize="9" scale="8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K54"/>
  <sheetViews>
    <sheetView showGridLines="0" workbookViewId="0">
      <pane xSplit="1" ySplit="3" topLeftCell="B4" activePane="bottomRight" state="frozen"/>
      <selection pane="topRight" activeCell="B1" sqref="B1"/>
      <selection pane="bottomLeft" activeCell="A5" sqref="A5"/>
      <selection pane="bottomRight" activeCell="B37" sqref="B37"/>
    </sheetView>
  </sheetViews>
  <sheetFormatPr defaultRowHeight="16.5"/>
  <cols>
    <col min="1" max="1" width="13.6640625" style="29" customWidth="1"/>
    <col min="2" max="11" width="13.6640625" style="19" customWidth="1"/>
    <col min="12" max="16384" width="8.88671875" style="19"/>
  </cols>
  <sheetData>
    <row r="1" spans="1:11" ht="26.25">
      <c r="A1" s="125" t="s">
        <v>32</v>
      </c>
      <c r="B1" s="125"/>
      <c r="C1" s="125"/>
      <c r="D1" s="125"/>
      <c r="E1" s="125"/>
      <c r="F1" s="125"/>
      <c r="G1" s="125"/>
      <c r="H1" s="125"/>
      <c r="I1" s="125"/>
      <c r="J1" s="125"/>
      <c r="K1" s="125"/>
    </row>
    <row r="2" spans="1:11">
      <c r="A2" s="33" t="s">
        <v>63</v>
      </c>
    </row>
    <row r="3" spans="1:11">
      <c r="A3" s="34" t="s">
        <v>33</v>
      </c>
      <c r="B3" s="34" t="s">
        <v>34</v>
      </c>
      <c r="C3" s="34" t="s">
        <v>5</v>
      </c>
      <c r="D3" s="34" t="s">
        <v>6</v>
      </c>
      <c r="E3" s="34" t="s">
        <v>7</v>
      </c>
      <c r="F3" s="34" t="s">
        <v>8</v>
      </c>
      <c r="G3" s="34" t="s">
        <v>9</v>
      </c>
      <c r="H3" s="34" t="s">
        <v>66</v>
      </c>
      <c r="I3" s="34" t="s">
        <v>35</v>
      </c>
      <c r="J3" s="34" t="s">
        <v>36</v>
      </c>
      <c r="K3" s="34" t="s">
        <v>37</v>
      </c>
    </row>
    <row r="4" spans="1:11">
      <c r="A4" s="31">
        <v>2014.07</v>
      </c>
      <c r="B4" s="30">
        <v>109211</v>
      </c>
      <c r="C4" s="30">
        <v>68661</v>
      </c>
      <c r="D4" s="30">
        <v>82817</v>
      </c>
      <c r="E4" s="30">
        <v>53342</v>
      </c>
      <c r="F4" s="30">
        <v>40500</v>
      </c>
      <c r="G4" s="30">
        <v>25460</v>
      </c>
      <c r="H4" s="30">
        <v>71</v>
      </c>
      <c r="I4" s="30">
        <v>225</v>
      </c>
      <c r="J4" s="30">
        <v>398</v>
      </c>
      <c r="K4" s="30">
        <f>SUM(B4:J4)</f>
        <v>380685</v>
      </c>
    </row>
    <row r="5" spans="1:11">
      <c r="A5" s="31">
        <v>2014.08</v>
      </c>
      <c r="B5" s="30">
        <v>99764</v>
      </c>
      <c r="C5" s="30">
        <v>63671</v>
      </c>
      <c r="D5" s="30">
        <v>79487</v>
      </c>
      <c r="E5" s="30">
        <v>51850</v>
      </c>
      <c r="F5" s="30">
        <v>42022</v>
      </c>
      <c r="G5" s="30">
        <v>31420</v>
      </c>
      <c r="H5" s="30">
        <v>147</v>
      </c>
      <c r="I5" s="30">
        <v>160</v>
      </c>
      <c r="J5" s="30">
        <v>248</v>
      </c>
      <c r="K5" s="30">
        <f t="shared" ref="K5:K15" si="0">SUM(B5:J5)</f>
        <v>368769</v>
      </c>
    </row>
    <row r="6" spans="1:11">
      <c r="A6" s="31">
        <v>2014.09</v>
      </c>
      <c r="B6" s="30">
        <v>101024</v>
      </c>
      <c r="C6" s="30">
        <v>68038</v>
      </c>
      <c r="D6" s="30">
        <v>94021</v>
      </c>
      <c r="E6" s="30">
        <v>64136</v>
      </c>
      <c r="F6" s="30">
        <v>45640</v>
      </c>
      <c r="G6" s="30">
        <v>29075</v>
      </c>
      <c r="H6" s="30">
        <v>87</v>
      </c>
      <c r="I6" s="30">
        <v>222</v>
      </c>
      <c r="J6" s="30">
        <v>525</v>
      </c>
      <c r="K6" s="30">
        <f t="shared" si="0"/>
        <v>402768</v>
      </c>
    </row>
    <row r="7" spans="1:11">
      <c r="A7" s="32" t="s">
        <v>62</v>
      </c>
      <c r="B7" s="30">
        <v>104240</v>
      </c>
      <c r="C7" s="30">
        <v>76225</v>
      </c>
      <c r="D7" s="30">
        <v>103931</v>
      </c>
      <c r="E7" s="30">
        <v>76895</v>
      </c>
      <c r="F7" s="30">
        <v>53754</v>
      </c>
      <c r="G7" s="30">
        <v>31831</v>
      </c>
      <c r="H7" s="30">
        <v>113</v>
      </c>
      <c r="I7" s="30">
        <v>843</v>
      </c>
      <c r="J7" s="30">
        <v>1110</v>
      </c>
      <c r="K7" s="30">
        <f t="shared" si="0"/>
        <v>448942</v>
      </c>
    </row>
    <row r="8" spans="1:11">
      <c r="A8" s="31">
        <v>2014.11</v>
      </c>
      <c r="B8" s="30">
        <v>94017</v>
      </c>
      <c r="C8" s="30">
        <v>71212</v>
      </c>
      <c r="D8" s="30">
        <v>107745</v>
      </c>
      <c r="E8" s="30">
        <v>85596</v>
      </c>
      <c r="F8" s="30">
        <v>54918</v>
      </c>
      <c r="G8" s="30">
        <v>30220</v>
      </c>
      <c r="H8" s="30">
        <v>66</v>
      </c>
      <c r="I8" s="30">
        <v>4023</v>
      </c>
      <c r="J8" s="30">
        <v>4810</v>
      </c>
      <c r="K8" s="30">
        <f t="shared" si="0"/>
        <v>452607</v>
      </c>
    </row>
    <row r="9" spans="1:11">
      <c r="A9" s="31">
        <v>2014.12</v>
      </c>
      <c r="B9" s="30">
        <v>106914</v>
      </c>
      <c r="C9" s="30">
        <v>82164</v>
      </c>
      <c r="D9" s="30">
        <v>122382</v>
      </c>
      <c r="E9" s="30">
        <v>89120</v>
      </c>
      <c r="F9" s="30">
        <v>57460</v>
      </c>
      <c r="G9" s="30">
        <v>35782</v>
      </c>
      <c r="H9" s="30">
        <v>33</v>
      </c>
      <c r="I9" s="30">
        <v>953</v>
      </c>
      <c r="J9" s="30">
        <v>1443</v>
      </c>
      <c r="K9" s="30">
        <f t="shared" si="0"/>
        <v>496251</v>
      </c>
    </row>
    <row r="10" spans="1:11">
      <c r="A10" s="31">
        <v>2015.01</v>
      </c>
      <c r="B10" s="30">
        <v>99693</v>
      </c>
      <c r="C10" s="30">
        <v>69975</v>
      </c>
      <c r="D10" s="30">
        <v>99645</v>
      </c>
      <c r="E10" s="30">
        <v>67075</v>
      </c>
      <c r="F10" s="30">
        <v>46520</v>
      </c>
      <c r="G10" s="30">
        <v>29087</v>
      </c>
      <c r="H10" s="30">
        <v>21</v>
      </c>
      <c r="I10" s="30">
        <v>366</v>
      </c>
      <c r="J10" s="30">
        <v>544</v>
      </c>
      <c r="K10" s="30">
        <f t="shared" si="0"/>
        <v>412926</v>
      </c>
    </row>
    <row r="11" spans="1:11">
      <c r="A11" s="31">
        <v>2015.02</v>
      </c>
      <c r="B11" s="30">
        <v>85553</v>
      </c>
      <c r="C11" s="30">
        <v>61763</v>
      </c>
      <c r="D11" s="30">
        <v>91045</v>
      </c>
      <c r="E11" s="30">
        <v>61479</v>
      </c>
      <c r="F11" s="30">
        <v>43717</v>
      </c>
      <c r="G11" s="30">
        <v>33347</v>
      </c>
      <c r="H11" s="30">
        <v>26</v>
      </c>
      <c r="I11" s="30">
        <v>219</v>
      </c>
      <c r="J11" s="30">
        <v>349</v>
      </c>
      <c r="K11" s="30">
        <f t="shared" si="0"/>
        <v>377498</v>
      </c>
    </row>
    <row r="12" spans="1:11">
      <c r="A12" s="31">
        <v>2015.03</v>
      </c>
      <c r="B12" s="30">
        <v>107247</v>
      </c>
      <c r="C12" s="30">
        <v>73752</v>
      </c>
      <c r="D12" s="30">
        <v>103275</v>
      </c>
      <c r="E12" s="30">
        <v>68361</v>
      </c>
      <c r="F12" s="30">
        <v>47846</v>
      </c>
      <c r="G12" s="30">
        <v>31228</v>
      </c>
      <c r="H12" s="30">
        <v>12</v>
      </c>
      <c r="I12" s="30">
        <v>275</v>
      </c>
      <c r="J12" s="30">
        <v>411</v>
      </c>
      <c r="K12" s="30">
        <f t="shared" si="0"/>
        <v>432407</v>
      </c>
    </row>
    <row r="13" spans="1:11">
      <c r="A13" s="31">
        <v>2015.04</v>
      </c>
      <c r="B13" s="30">
        <v>103386</v>
      </c>
      <c r="C13" s="30">
        <v>70466</v>
      </c>
      <c r="D13" s="30">
        <v>94481</v>
      </c>
      <c r="E13" s="30">
        <v>61965</v>
      </c>
      <c r="F13" s="30">
        <v>41757</v>
      </c>
      <c r="G13" s="30">
        <v>27134</v>
      </c>
      <c r="H13" s="30">
        <v>25</v>
      </c>
      <c r="I13" s="30">
        <v>279</v>
      </c>
      <c r="J13" s="30">
        <v>424</v>
      </c>
      <c r="K13" s="30">
        <f t="shared" si="0"/>
        <v>399917</v>
      </c>
    </row>
    <row r="14" spans="1:11">
      <c r="A14" s="31">
        <v>2015.05</v>
      </c>
      <c r="B14" s="30">
        <v>100221</v>
      </c>
      <c r="C14" s="30">
        <v>66971</v>
      </c>
      <c r="D14" s="30">
        <v>87325</v>
      </c>
      <c r="E14" s="30">
        <v>57369</v>
      </c>
      <c r="F14" s="30">
        <v>37589</v>
      </c>
      <c r="G14" s="30">
        <v>24383</v>
      </c>
      <c r="H14" s="30">
        <v>18</v>
      </c>
      <c r="I14" s="30">
        <v>218</v>
      </c>
      <c r="J14" s="30">
        <v>297</v>
      </c>
      <c r="K14" s="30">
        <f t="shared" si="0"/>
        <v>374391</v>
      </c>
    </row>
    <row r="15" spans="1:11">
      <c r="A15" s="31">
        <v>2015.06</v>
      </c>
      <c r="B15" s="30">
        <v>113708</v>
      </c>
      <c r="C15" s="30">
        <v>76097</v>
      </c>
      <c r="D15" s="30">
        <v>94748</v>
      </c>
      <c r="E15" s="30">
        <v>61593</v>
      </c>
      <c r="F15" s="30">
        <v>41757</v>
      </c>
      <c r="G15" s="30">
        <v>29813</v>
      </c>
      <c r="H15" s="30">
        <v>11</v>
      </c>
      <c r="I15" s="30">
        <v>273</v>
      </c>
      <c r="J15" s="30">
        <v>387</v>
      </c>
      <c r="K15" s="30">
        <f t="shared" si="0"/>
        <v>418387</v>
      </c>
    </row>
    <row r="16" spans="1:11">
      <c r="A16" s="35" t="s">
        <v>60</v>
      </c>
      <c r="B16" s="35">
        <f>SUM(B10:B15)</f>
        <v>609808</v>
      </c>
      <c r="C16" s="35">
        <f t="shared" ref="C16:K16" si="1">SUM(C10:C15)</f>
        <v>419024</v>
      </c>
      <c r="D16" s="35">
        <f t="shared" si="1"/>
        <v>570519</v>
      </c>
      <c r="E16" s="35">
        <f t="shared" si="1"/>
        <v>377842</v>
      </c>
      <c r="F16" s="35">
        <f t="shared" si="1"/>
        <v>259186</v>
      </c>
      <c r="G16" s="35">
        <f t="shared" si="1"/>
        <v>174992</v>
      </c>
      <c r="H16" s="35">
        <f t="shared" si="1"/>
        <v>113</v>
      </c>
      <c r="I16" s="35">
        <f t="shared" si="1"/>
        <v>1630</v>
      </c>
      <c r="J16" s="35">
        <f t="shared" si="1"/>
        <v>2412</v>
      </c>
      <c r="K16" s="35">
        <f t="shared" si="1"/>
        <v>2415526</v>
      </c>
    </row>
    <row r="17" spans="1:11">
      <c r="A17" s="35" t="s">
        <v>61</v>
      </c>
      <c r="B17" s="35">
        <f>SUM(B4:B9)</f>
        <v>615170</v>
      </c>
      <c r="C17" s="35">
        <f t="shared" ref="C17:K17" si="2">SUM(C4:C9)</f>
        <v>429971</v>
      </c>
      <c r="D17" s="35">
        <f t="shared" si="2"/>
        <v>590383</v>
      </c>
      <c r="E17" s="35">
        <f t="shared" si="2"/>
        <v>420939</v>
      </c>
      <c r="F17" s="35">
        <f t="shared" si="2"/>
        <v>294294</v>
      </c>
      <c r="G17" s="35">
        <f t="shared" si="2"/>
        <v>183788</v>
      </c>
      <c r="H17" s="35">
        <f t="shared" ref="H17" si="3">SUM(H4:H9)</f>
        <v>517</v>
      </c>
      <c r="I17" s="35">
        <f t="shared" si="2"/>
        <v>6426</v>
      </c>
      <c r="J17" s="35">
        <f t="shared" si="2"/>
        <v>8534</v>
      </c>
      <c r="K17" s="35">
        <f t="shared" si="2"/>
        <v>2550022</v>
      </c>
    </row>
    <row r="18" spans="1:11">
      <c r="A18" s="35" t="s">
        <v>38</v>
      </c>
      <c r="B18" s="35">
        <f>SUM(B16:B17)</f>
        <v>1224978</v>
      </c>
      <c r="C18" s="35">
        <f t="shared" ref="C18:K18" si="4">SUM(C16:C17)</f>
        <v>848995</v>
      </c>
      <c r="D18" s="35">
        <f t="shared" si="4"/>
        <v>1160902</v>
      </c>
      <c r="E18" s="35">
        <f t="shared" si="4"/>
        <v>798781</v>
      </c>
      <c r="F18" s="35">
        <f t="shared" si="4"/>
        <v>553480</v>
      </c>
      <c r="G18" s="35">
        <f t="shared" si="4"/>
        <v>358780</v>
      </c>
      <c r="H18" s="35">
        <f t="shared" si="4"/>
        <v>630</v>
      </c>
      <c r="I18" s="35">
        <f t="shared" si="4"/>
        <v>8056</v>
      </c>
      <c r="J18" s="35">
        <f t="shared" si="4"/>
        <v>10946</v>
      </c>
      <c r="K18" s="35">
        <f t="shared" si="4"/>
        <v>4965548</v>
      </c>
    </row>
    <row r="20" spans="1:11">
      <c r="A20" s="33" t="s">
        <v>64</v>
      </c>
    </row>
    <row r="21" spans="1:11">
      <c r="A21" s="34" t="s">
        <v>33</v>
      </c>
      <c r="B21" s="34" t="s">
        <v>34</v>
      </c>
      <c r="C21" s="34" t="s">
        <v>5</v>
      </c>
      <c r="D21" s="34" t="s">
        <v>6</v>
      </c>
      <c r="E21" s="34" t="s">
        <v>7</v>
      </c>
      <c r="F21" s="34" t="s">
        <v>8</v>
      </c>
      <c r="G21" s="34" t="s">
        <v>9</v>
      </c>
      <c r="H21" s="34" t="s">
        <v>66</v>
      </c>
      <c r="I21" s="34" t="s">
        <v>35</v>
      </c>
      <c r="J21" s="34" t="s">
        <v>36</v>
      </c>
      <c r="K21" s="34" t="s">
        <v>37</v>
      </c>
    </row>
    <row r="22" spans="1:11">
      <c r="A22" s="31">
        <v>2014.07</v>
      </c>
      <c r="B22" s="30"/>
      <c r="C22" s="30"/>
      <c r="D22" s="30">
        <v>4</v>
      </c>
      <c r="E22" s="30"/>
      <c r="F22" s="30"/>
      <c r="G22" s="30">
        <v>29</v>
      </c>
      <c r="H22" s="30"/>
      <c r="I22" s="30"/>
      <c r="J22" s="30"/>
      <c r="K22" s="30">
        <f>SUM(B22:J22)</f>
        <v>33</v>
      </c>
    </row>
    <row r="23" spans="1:11">
      <c r="A23" s="31">
        <v>2014.08</v>
      </c>
      <c r="B23" s="30"/>
      <c r="C23" s="30"/>
      <c r="D23" s="30"/>
      <c r="E23" s="30">
        <v>2</v>
      </c>
      <c r="F23" s="30"/>
      <c r="G23" s="30"/>
      <c r="H23" s="30"/>
      <c r="I23" s="30"/>
      <c r="J23" s="30"/>
      <c r="K23" s="30">
        <f t="shared" ref="K23:K33" si="5">SUM(B23:J23)</f>
        <v>2</v>
      </c>
    </row>
    <row r="24" spans="1:11">
      <c r="A24" s="31">
        <v>2014.09</v>
      </c>
      <c r="B24" s="30"/>
      <c r="C24" s="30">
        <v>22</v>
      </c>
      <c r="D24" s="30">
        <v>36</v>
      </c>
      <c r="E24" s="30">
        <v>18</v>
      </c>
      <c r="F24" s="30"/>
      <c r="G24" s="30">
        <v>4</v>
      </c>
      <c r="H24" s="30"/>
      <c r="I24" s="30"/>
      <c r="J24" s="30"/>
      <c r="K24" s="30">
        <f t="shared" si="5"/>
        <v>80</v>
      </c>
    </row>
    <row r="25" spans="1:11">
      <c r="A25" s="32" t="s">
        <v>62</v>
      </c>
      <c r="B25" s="30"/>
      <c r="C25" s="30">
        <v>42</v>
      </c>
      <c r="D25" s="30">
        <v>120</v>
      </c>
      <c r="E25" s="30">
        <v>129</v>
      </c>
      <c r="F25" s="30">
        <v>13</v>
      </c>
      <c r="G25" s="30">
        <v>2</v>
      </c>
      <c r="H25" s="30"/>
      <c r="I25" s="30"/>
      <c r="J25" s="30"/>
      <c r="K25" s="30">
        <f t="shared" si="5"/>
        <v>306</v>
      </c>
    </row>
    <row r="26" spans="1:11">
      <c r="A26" s="31">
        <v>2014.11</v>
      </c>
      <c r="B26" s="30">
        <v>20</v>
      </c>
      <c r="C26" s="30"/>
      <c r="D26" s="30">
        <v>66</v>
      </c>
      <c r="E26" s="30">
        <v>1</v>
      </c>
      <c r="F26" s="30"/>
      <c r="G26" s="30"/>
      <c r="H26" s="30"/>
      <c r="I26" s="30"/>
      <c r="J26" s="30"/>
      <c r="K26" s="30">
        <f t="shared" si="5"/>
        <v>87</v>
      </c>
    </row>
    <row r="27" spans="1:11">
      <c r="A27" s="31">
        <v>2014.12</v>
      </c>
      <c r="B27" s="30">
        <v>2</v>
      </c>
      <c r="C27" s="30">
        <v>5</v>
      </c>
      <c r="D27" s="30">
        <v>103</v>
      </c>
      <c r="E27" s="30">
        <v>5</v>
      </c>
      <c r="F27" s="30">
        <v>5</v>
      </c>
      <c r="G27" s="30"/>
      <c r="H27" s="30"/>
      <c r="I27" s="30"/>
      <c r="J27" s="30"/>
      <c r="K27" s="30">
        <f t="shared" si="5"/>
        <v>120</v>
      </c>
    </row>
    <row r="28" spans="1:11">
      <c r="A28" s="31">
        <v>2015.01</v>
      </c>
      <c r="B28" s="30">
        <v>1</v>
      </c>
      <c r="C28" s="30">
        <v>1</v>
      </c>
      <c r="D28" s="30">
        <v>18</v>
      </c>
      <c r="E28" s="30">
        <v>4</v>
      </c>
      <c r="F28" s="30">
        <v>2</v>
      </c>
      <c r="G28" s="30">
        <v>4</v>
      </c>
      <c r="H28" s="30"/>
      <c r="I28" s="30"/>
      <c r="J28" s="30"/>
      <c r="K28" s="30">
        <f t="shared" si="5"/>
        <v>30</v>
      </c>
    </row>
    <row r="29" spans="1:11">
      <c r="A29" s="31">
        <v>2015.02</v>
      </c>
      <c r="B29" s="30"/>
      <c r="C29" s="30">
        <v>3</v>
      </c>
      <c r="D29" s="30">
        <v>22</v>
      </c>
      <c r="E29" s="30">
        <v>26</v>
      </c>
      <c r="F29" s="30">
        <v>1</v>
      </c>
      <c r="G29" s="30"/>
      <c r="H29" s="30"/>
      <c r="I29" s="30"/>
      <c r="J29" s="30"/>
      <c r="K29" s="30">
        <f t="shared" si="5"/>
        <v>52</v>
      </c>
    </row>
    <row r="30" spans="1:11">
      <c r="A30" s="31">
        <v>2015.03</v>
      </c>
      <c r="B30" s="30">
        <v>5</v>
      </c>
      <c r="C30" s="30">
        <v>3</v>
      </c>
      <c r="D30" s="30">
        <v>8</v>
      </c>
      <c r="E30" s="30">
        <v>4</v>
      </c>
      <c r="F30" s="30">
        <v>1</v>
      </c>
      <c r="G30" s="30">
        <v>2</v>
      </c>
      <c r="H30" s="30"/>
      <c r="I30" s="30"/>
      <c r="J30" s="30"/>
      <c r="K30" s="30">
        <f t="shared" si="5"/>
        <v>23</v>
      </c>
    </row>
    <row r="31" spans="1:11">
      <c r="A31" s="31">
        <v>2015.04</v>
      </c>
      <c r="B31" s="30"/>
      <c r="C31" s="30">
        <v>1</v>
      </c>
      <c r="D31" s="30"/>
      <c r="E31" s="30">
        <v>30</v>
      </c>
      <c r="F31" s="30"/>
      <c r="G31" s="30"/>
      <c r="H31" s="30"/>
      <c r="I31" s="30"/>
      <c r="J31" s="30"/>
      <c r="K31" s="30">
        <f t="shared" si="5"/>
        <v>31</v>
      </c>
    </row>
    <row r="32" spans="1:11">
      <c r="A32" s="31">
        <v>2015.05</v>
      </c>
      <c r="B32" s="30">
        <v>33</v>
      </c>
      <c r="C32" s="30">
        <v>42</v>
      </c>
      <c r="D32" s="30">
        <v>41</v>
      </c>
      <c r="E32" s="30">
        <v>38</v>
      </c>
      <c r="F32" s="30">
        <v>19</v>
      </c>
      <c r="G32" s="30"/>
      <c r="H32" s="30"/>
      <c r="I32" s="30"/>
      <c r="J32" s="30"/>
      <c r="K32" s="30">
        <f t="shared" si="5"/>
        <v>173</v>
      </c>
    </row>
    <row r="33" spans="1:11">
      <c r="A33" s="31">
        <v>2015.06</v>
      </c>
      <c r="B33" s="30">
        <v>86</v>
      </c>
      <c r="C33" s="30">
        <v>107</v>
      </c>
      <c r="D33" s="30">
        <v>77</v>
      </c>
      <c r="E33" s="30">
        <v>24</v>
      </c>
      <c r="F33" s="30">
        <v>1</v>
      </c>
      <c r="G33" s="30">
        <v>1</v>
      </c>
      <c r="H33" s="30"/>
      <c r="I33" s="30"/>
      <c r="J33" s="30"/>
      <c r="K33" s="30">
        <f t="shared" si="5"/>
        <v>296</v>
      </c>
    </row>
    <row r="34" spans="1:11">
      <c r="A34" s="35" t="s">
        <v>60</v>
      </c>
      <c r="B34" s="35">
        <f>SUM(B28:B33)</f>
        <v>125</v>
      </c>
      <c r="C34" s="35">
        <f t="shared" ref="C34" si="6">SUM(C28:C33)</f>
        <v>157</v>
      </c>
      <c r="D34" s="35">
        <f t="shared" ref="D34" si="7">SUM(D28:D33)</f>
        <v>166</v>
      </c>
      <c r="E34" s="35">
        <f t="shared" ref="E34" si="8">SUM(E28:E33)</f>
        <v>126</v>
      </c>
      <c r="F34" s="35">
        <f t="shared" ref="F34" si="9">SUM(F28:F33)</f>
        <v>24</v>
      </c>
      <c r="G34" s="35">
        <f t="shared" ref="G34:H34" si="10">SUM(G28:G33)</f>
        <v>7</v>
      </c>
      <c r="H34" s="35">
        <f t="shared" si="10"/>
        <v>0</v>
      </c>
      <c r="I34" s="35">
        <f t="shared" ref="I34" si="11">SUM(I28:I33)</f>
        <v>0</v>
      </c>
      <c r="J34" s="35">
        <f t="shared" ref="J34" si="12">SUM(J28:J33)</f>
        <v>0</v>
      </c>
      <c r="K34" s="35">
        <f t="shared" ref="K34" si="13">SUM(K28:K33)</f>
        <v>605</v>
      </c>
    </row>
    <row r="35" spans="1:11">
      <c r="A35" s="35" t="s">
        <v>61</v>
      </c>
      <c r="B35" s="35">
        <f>SUM(B22:B27)</f>
        <v>22</v>
      </c>
      <c r="C35" s="35">
        <f t="shared" ref="C35:K35" si="14">SUM(C22:C27)</f>
        <v>69</v>
      </c>
      <c r="D35" s="35">
        <f t="shared" si="14"/>
        <v>329</v>
      </c>
      <c r="E35" s="35">
        <f t="shared" si="14"/>
        <v>155</v>
      </c>
      <c r="F35" s="35">
        <f t="shared" si="14"/>
        <v>18</v>
      </c>
      <c r="G35" s="35">
        <f t="shared" si="14"/>
        <v>35</v>
      </c>
      <c r="H35" s="35">
        <f t="shared" ref="H35" si="15">SUM(H22:H27)</f>
        <v>0</v>
      </c>
      <c r="I35" s="35">
        <f t="shared" si="14"/>
        <v>0</v>
      </c>
      <c r="J35" s="35">
        <f t="shared" si="14"/>
        <v>0</v>
      </c>
      <c r="K35" s="35">
        <f t="shared" si="14"/>
        <v>628</v>
      </c>
    </row>
    <row r="36" spans="1:11">
      <c r="A36" s="35" t="s">
        <v>38</v>
      </c>
      <c r="B36" s="35">
        <f>SUM(B34:B35)</f>
        <v>147</v>
      </c>
      <c r="C36" s="35">
        <f t="shared" ref="C36" si="16">SUM(C34:C35)</f>
        <v>226</v>
      </c>
      <c r="D36" s="35">
        <f t="shared" ref="D36" si="17">SUM(D34:D35)</f>
        <v>495</v>
      </c>
      <c r="E36" s="35">
        <f t="shared" ref="E36" si="18">SUM(E34:E35)</f>
        <v>281</v>
      </c>
      <c r="F36" s="35">
        <f t="shared" ref="F36" si="19">SUM(F34:F35)</f>
        <v>42</v>
      </c>
      <c r="G36" s="35">
        <f t="shared" ref="G36:H36" si="20">SUM(G34:G35)</f>
        <v>42</v>
      </c>
      <c r="H36" s="35">
        <f t="shared" si="20"/>
        <v>0</v>
      </c>
      <c r="I36" s="35">
        <f t="shared" ref="I36" si="21">SUM(I34:I35)</f>
        <v>0</v>
      </c>
      <c r="J36" s="35">
        <f t="shared" ref="J36" si="22">SUM(J34:J35)</f>
        <v>0</v>
      </c>
      <c r="K36" s="35">
        <f t="shared" ref="K36" si="23">SUM(K34:K35)</f>
        <v>1233</v>
      </c>
    </row>
    <row r="38" spans="1:11">
      <c r="A38" s="124" t="s">
        <v>65</v>
      </c>
      <c r="B38" s="124"/>
      <c r="C38" s="124"/>
    </row>
    <row r="39" spans="1:11">
      <c r="A39" s="34" t="s">
        <v>33</v>
      </c>
      <c r="B39" s="34" t="s">
        <v>34</v>
      </c>
      <c r="C39" s="34" t="s">
        <v>5</v>
      </c>
      <c r="D39" s="34" t="s">
        <v>6</v>
      </c>
      <c r="E39" s="34" t="s">
        <v>7</v>
      </c>
      <c r="F39" s="34" t="s">
        <v>8</v>
      </c>
      <c r="G39" s="34" t="s">
        <v>9</v>
      </c>
      <c r="H39" s="34" t="s">
        <v>66</v>
      </c>
      <c r="I39" s="34" t="s">
        <v>35</v>
      </c>
      <c r="J39" s="34" t="s">
        <v>36</v>
      </c>
      <c r="K39" s="34" t="s">
        <v>37</v>
      </c>
    </row>
    <row r="40" spans="1:11">
      <c r="A40" s="31">
        <v>2014.07</v>
      </c>
      <c r="B40" s="30">
        <f>SUM(B4,B22)</f>
        <v>109211</v>
      </c>
      <c r="C40" s="30">
        <f t="shared" ref="C40:J40" si="24">SUM(C4,C22)</f>
        <v>68661</v>
      </c>
      <c r="D40" s="30">
        <f t="shared" si="24"/>
        <v>82821</v>
      </c>
      <c r="E40" s="30">
        <f t="shared" si="24"/>
        <v>53342</v>
      </c>
      <c r="F40" s="30">
        <f t="shared" si="24"/>
        <v>40500</v>
      </c>
      <c r="G40" s="30">
        <f t="shared" si="24"/>
        <v>25489</v>
      </c>
      <c r="H40" s="30">
        <f t="shared" si="24"/>
        <v>71</v>
      </c>
      <c r="I40" s="30">
        <f t="shared" si="24"/>
        <v>225</v>
      </c>
      <c r="J40" s="30">
        <f t="shared" si="24"/>
        <v>398</v>
      </c>
      <c r="K40" s="30">
        <f>SUM(B40:J40)</f>
        <v>380718</v>
      </c>
    </row>
    <row r="41" spans="1:11">
      <c r="A41" s="31">
        <v>2014.08</v>
      </c>
      <c r="B41" s="30">
        <f t="shared" ref="B41:J51" si="25">SUM(B5,B23)</f>
        <v>99764</v>
      </c>
      <c r="C41" s="30">
        <f t="shared" si="25"/>
        <v>63671</v>
      </c>
      <c r="D41" s="30">
        <f t="shared" si="25"/>
        <v>79487</v>
      </c>
      <c r="E41" s="30">
        <f t="shared" si="25"/>
        <v>51852</v>
      </c>
      <c r="F41" s="30">
        <f t="shared" si="25"/>
        <v>42022</v>
      </c>
      <c r="G41" s="30">
        <f t="shared" si="25"/>
        <v>31420</v>
      </c>
      <c r="H41" s="30">
        <f t="shared" si="25"/>
        <v>147</v>
      </c>
      <c r="I41" s="30">
        <f t="shared" si="25"/>
        <v>160</v>
      </c>
      <c r="J41" s="30">
        <f t="shared" si="25"/>
        <v>248</v>
      </c>
      <c r="K41" s="30">
        <f t="shared" ref="K41:K51" si="26">SUM(B41:J41)</f>
        <v>368771</v>
      </c>
    </row>
    <row r="42" spans="1:11">
      <c r="A42" s="31">
        <v>2014.09</v>
      </c>
      <c r="B42" s="30">
        <f t="shared" si="25"/>
        <v>101024</v>
      </c>
      <c r="C42" s="30">
        <f t="shared" si="25"/>
        <v>68060</v>
      </c>
      <c r="D42" s="30">
        <f t="shared" si="25"/>
        <v>94057</v>
      </c>
      <c r="E42" s="30">
        <f t="shared" si="25"/>
        <v>64154</v>
      </c>
      <c r="F42" s="30">
        <f t="shared" si="25"/>
        <v>45640</v>
      </c>
      <c r="G42" s="30">
        <f t="shared" si="25"/>
        <v>29079</v>
      </c>
      <c r="H42" s="30">
        <f t="shared" si="25"/>
        <v>87</v>
      </c>
      <c r="I42" s="30">
        <f t="shared" si="25"/>
        <v>222</v>
      </c>
      <c r="J42" s="30">
        <f t="shared" si="25"/>
        <v>525</v>
      </c>
      <c r="K42" s="30">
        <f t="shared" si="26"/>
        <v>402848</v>
      </c>
    </row>
    <row r="43" spans="1:11">
      <c r="A43" s="32" t="s">
        <v>62</v>
      </c>
      <c r="B43" s="30">
        <f t="shared" si="25"/>
        <v>104240</v>
      </c>
      <c r="C43" s="30">
        <f t="shared" si="25"/>
        <v>76267</v>
      </c>
      <c r="D43" s="30">
        <f t="shared" si="25"/>
        <v>104051</v>
      </c>
      <c r="E43" s="30">
        <f t="shared" si="25"/>
        <v>77024</v>
      </c>
      <c r="F43" s="30">
        <f t="shared" si="25"/>
        <v>53767</v>
      </c>
      <c r="G43" s="30">
        <f t="shared" si="25"/>
        <v>31833</v>
      </c>
      <c r="H43" s="30">
        <f t="shared" si="25"/>
        <v>113</v>
      </c>
      <c r="I43" s="30">
        <f t="shared" si="25"/>
        <v>843</v>
      </c>
      <c r="J43" s="30">
        <f t="shared" si="25"/>
        <v>1110</v>
      </c>
      <c r="K43" s="30">
        <f t="shared" si="26"/>
        <v>449248</v>
      </c>
    </row>
    <row r="44" spans="1:11">
      <c r="A44" s="31">
        <v>2014.11</v>
      </c>
      <c r="B44" s="30">
        <f t="shared" si="25"/>
        <v>94037</v>
      </c>
      <c r="C44" s="30">
        <f t="shared" si="25"/>
        <v>71212</v>
      </c>
      <c r="D44" s="30">
        <f t="shared" si="25"/>
        <v>107811</v>
      </c>
      <c r="E44" s="30">
        <f t="shared" si="25"/>
        <v>85597</v>
      </c>
      <c r="F44" s="30">
        <f t="shared" si="25"/>
        <v>54918</v>
      </c>
      <c r="G44" s="30">
        <f t="shared" si="25"/>
        <v>30220</v>
      </c>
      <c r="H44" s="30">
        <f t="shared" si="25"/>
        <v>66</v>
      </c>
      <c r="I44" s="30">
        <f t="shared" si="25"/>
        <v>4023</v>
      </c>
      <c r="J44" s="30">
        <f t="shared" si="25"/>
        <v>4810</v>
      </c>
      <c r="K44" s="30">
        <f t="shared" si="26"/>
        <v>452694</v>
      </c>
    </row>
    <row r="45" spans="1:11">
      <c r="A45" s="31">
        <v>2014.12</v>
      </c>
      <c r="B45" s="30">
        <f t="shared" si="25"/>
        <v>106916</v>
      </c>
      <c r="C45" s="30">
        <f t="shared" si="25"/>
        <v>82169</v>
      </c>
      <c r="D45" s="30">
        <f t="shared" si="25"/>
        <v>122485</v>
      </c>
      <c r="E45" s="30">
        <f t="shared" si="25"/>
        <v>89125</v>
      </c>
      <c r="F45" s="30">
        <f t="shared" si="25"/>
        <v>57465</v>
      </c>
      <c r="G45" s="30">
        <f t="shared" si="25"/>
        <v>35782</v>
      </c>
      <c r="H45" s="30">
        <f t="shared" si="25"/>
        <v>33</v>
      </c>
      <c r="I45" s="30">
        <f t="shared" si="25"/>
        <v>953</v>
      </c>
      <c r="J45" s="30">
        <f t="shared" si="25"/>
        <v>1443</v>
      </c>
      <c r="K45" s="30">
        <f t="shared" si="26"/>
        <v>496371</v>
      </c>
    </row>
    <row r="46" spans="1:11">
      <c r="A46" s="31">
        <v>2015.01</v>
      </c>
      <c r="B46" s="30">
        <f t="shared" si="25"/>
        <v>99694</v>
      </c>
      <c r="C46" s="30">
        <f t="shared" si="25"/>
        <v>69976</v>
      </c>
      <c r="D46" s="30">
        <f t="shared" si="25"/>
        <v>99663</v>
      </c>
      <c r="E46" s="30">
        <f t="shared" si="25"/>
        <v>67079</v>
      </c>
      <c r="F46" s="30">
        <f t="shared" si="25"/>
        <v>46522</v>
      </c>
      <c r="G46" s="30">
        <f t="shared" si="25"/>
        <v>29091</v>
      </c>
      <c r="H46" s="30">
        <f t="shared" si="25"/>
        <v>21</v>
      </c>
      <c r="I46" s="30">
        <f t="shared" si="25"/>
        <v>366</v>
      </c>
      <c r="J46" s="30">
        <f t="shared" si="25"/>
        <v>544</v>
      </c>
      <c r="K46" s="30">
        <f t="shared" si="26"/>
        <v>412956</v>
      </c>
    </row>
    <row r="47" spans="1:11">
      <c r="A47" s="31">
        <v>2015.02</v>
      </c>
      <c r="B47" s="30">
        <f t="shared" si="25"/>
        <v>85553</v>
      </c>
      <c r="C47" s="30">
        <f t="shared" si="25"/>
        <v>61766</v>
      </c>
      <c r="D47" s="30">
        <f t="shared" si="25"/>
        <v>91067</v>
      </c>
      <c r="E47" s="30">
        <f t="shared" si="25"/>
        <v>61505</v>
      </c>
      <c r="F47" s="30">
        <f t="shared" si="25"/>
        <v>43718</v>
      </c>
      <c r="G47" s="30">
        <f t="shared" si="25"/>
        <v>33347</v>
      </c>
      <c r="H47" s="30">
        <f t="shared" si="25"/>
        <v>26</v>
      </c>
      <c r="I47" s="30">
        <f t="shared" si="25"/>
        <v>219</v>
      </c>
      <c r="J47" s="30">
        <f t="shared" si="25"/>
        <v>349</v>
      </c>
      <c r="K47" s="30">
        <f t="shared" si="26"/>
        <v>377550</v>
      </c>
    </row>
    <row r="48" spans="1:11">
      <c r="A48" s="31">
        <v>2015.03</v>
      </c>
      <c r="B48" s="30">
        <f t="shared" si="25"/>
        <v>107252</v>
      </c>
      <c r="C48" s="30">
        <f t="shared" si="25"/>
        <v>73755</v>
      </c>
      <c r="D48" s="30">
        <f t="shared" si="25"/>
        <v>103283</v>
      </c>
      <c r="E48" s="30">
        <f t="shared" si="25"/>
        <v>68365</v>
      </c>
      <c r="F48" s="30">
        <f t="shared" si="25"/>
        <v>47847</v>
      </c>
      <c r="G48" s="30">
        <f t="shared" si="25"/>
        <v>31230</v>
      </c>
      <c r="H48" s="30">
        <f t="shared" si="25"/>
        <v>12</v>
      </c>
      <c r="I48" s="30">
        <f t="shared" si="25"/>
        <v>275</v>
      </c>
      <c r="J48" s="30">
        <f t="shared" si="25"/>
        <v>411</v>
      </c>
      <c r="K48" s="30">
        <f t="shared" si="26"/>
        <v>432430</v>
      </c>
    </row>
    <row r="49" spans="1:11">
      <c r="A49" s="31">
        <v>2015.04</v>
      </c>
      <c r="B49" s="30">
        <f t="shared" si="25"/>
        <v>103386</v>
      </c>
      <c r="C49" s="30">
        <f t="shared" si="25"/>
        <v>70467</v>
      </c>
      <c r="D49" s="30">
        <f t="shared" si="25"/>
        <v>94481</v>
      </c>
      <c r="E49" s="30">
        <f t="shared" si="25"/>
        <v>61995</v>
      </c>
      <c r="F49" s="30">
        <f t="shared" si="25"/>
        <v>41757</v>
      </c>
      <c r="G49" s="30">
        <f t="shared" si="25"/>
        <v>27134</v>
      </c>
      <c r="H49" s="30">
        <f t="shared" si="25"/>
        <v>25</v>
      </c>
      <c r="I49" s="30">
        <f t="shared" si="25"/>
        <v>279</v>
      </c>
      <c r="J49" s="30">
        <f t="shared" si="25"/>
        <v>424</v>
      </c>
      <c r="K49" s="30">
        <f t="shared" si="26"/>
        <v>399948</v>
      </c>
    </row>
    <row r="50" spans="1:11">
      <c r="A50" s="31">
        <v>2015.05</v>
      </c>
      <c r="B50" s="30">
        <f t="shared" si="25"/>
        <v>100254</v>
      </c>
      <c r="C50" s="30">
        <f t="shared" si="25"/>
        <v>67013</v>
      </c>
      <c r="D50" s="30">
        <f t="shared" si="25"/>
        <v>87366</v>
      </c>
      <c r="E50" s="30">
        <f t="shared" si="25"/>
        <v>57407</v>
      </c>
      <c r="F50" s="30">
        <f t="shared" si="25"/>
        <v>37608</v>
      </c>
      <c r="G50" s="30">
        <f t="shared" si="25"/>
        <v>24383</v>
      </c>
      <c r="H50" s="30">
        <f t="shared" si="25"/>
        <v>18</v>
      </c>
      <c r="I50" s="30">
        <f t="shared" si="25"/>
        <v>218</v>
      </c>
      <c r="J50" s="30">
        <f t="shared" si="25"/>
        <v>297</v>
      </c>
      <c r="K50" s="30">
        <f t="shared" si="26"/>
        <v>374564</v>
      </c>
    </row>
    <row r="51" spans="1:11">
      <c r="A51" s="31">
        <v>2015.06</v>
      </c>
      <c r="B51" s="30">
        <f t="shared" si="25"/>
        <v>113794</v>
      </c>
      <c r="C51" s="30">
        <f t="shared" si="25"/>
        <v>76204</v>
      </c>
      <c r="D51" s="30">
        <f t="shared" si="25"/>
        <v>94825</v>
      </c>
      <c r="E51" s="30">
        <f t="shared" si="25"/>
        <v>61617</v>
      </c>
      <c r="F51" s="30">
        <f t="shared" si="25"/>
        <v>41758</v>
      </c>
      <c r="G51" s="30">
        <f t="shared" si="25"/>
        <v>29814</v>
      </c>
      <c r="H51" s="30">
        <f t="shared" si="25"/>
        <v>11</v>
      </c>
      <c r="I51" s="30">
        <f t="shared" si="25"/>
        <v>273</v>
      </c>
      <c r="J51" s="30">
        <f t="shared" si="25"/>
        <v>387</v>
      </c>
      <c r="K51" s="30">
        <f t="shared" si="26"/>
        <v>418683</v>
      </c>
    </row>
    <row r="52" spans="1:11">
      <c r="A52" s="35" t="s">
        <v>60</v>
      </c>
      <c r="B52" s="35">
        <f>SUM(B46:B51)</f>
        <v>609933</v>
      </c>
      <c r="C52" s="35">
        <f t="shared" ref="C52" si="27">SUM(C46:C51)</f>
        <v>419181</v>
      </c>
      <c r="D52" s="35">
        <f t="shared" ref="D52" si="28">SUM(D46:D51)</f>
        <v>570685</v>
      </c>
      <c r="E52" s="35">
        <f t="shared" ref="E52" si="29">SUM(E46:E51)</f>
        <v>377968</v>
      </c>
      <c r="F52" s="35">
        <f t="shared" ref="F52" si="30">SUM(F46:F51)</f>
        <v>259210</v>
      </c>
      <c r="G52" s="35">
        <f t="shared" ref="G52:H52" si="31">SUM(G46:G51)</f>
        <v>174999</v>
      </c>
      <c r="H52" s="35">
        <f t="shared" si="31"/>
        <v>113</v>
      </c>
      <c r="I52" s="35">
        <f t="shared" ref="I52" si="32">SUM(I46:I51)</f>
        <v>1630</v>
      </c>
      <c r="J52" s="35">
        <f t="shared" ref="J52" si="33">SUM(J46:J51)</f>
        <v>2412</v>
      </c>
      <c r="K52" s="35">
        <f t="shared" ref="K52" si="34">SUM(K46:K51)</f>
        <v>2416131</v>
      </c>
    </row>
    <row r="53" spans="1:11">
      <c r="A53" s="35" t="s">
        <v>61</v>
      </c>
      <c r="B53" s="35">
        <f>SUM(B40:B45)</f>
        <v>615192</v>
      </c>
      <c r="C53" s="35">
        <f t="shared" ref="C53:K53" si="35">SUM(C40:C45)</f>
        <v>430040</v>
      </c>
      <c r="D53" s="35">
        <f t="shared" si="35"/>
        <v>590712</v>
      </c>
      <c r="E53" s="35">
        <f t="shared" si="35"/>
        <v>421094</v>
      </c>
      <c r="F53" s="35">
        <f t="shared" si="35"/>
        <v>294312</v>
      </c>
      <c r="G53" s="35">
        <f t="shared" si="35"/>
        <v>183823</v>
      </c>
      <c r="H53" s="35">
        <f t="shared" ref="H53" si="36">SUM(H40:H45)</f>
        <v>517</v>
      </c>
      <c r="I53" s="35">
        <f t="shared" si="35"/>
        <v>6426</v>
      </c>
      <c r="J53" s="35">
        <f t="shared" si="35"/>
        <v>8534</v>
      </c>
      <c r="K53" s="35">
        <f t="shared" si="35"/>
        <v>2550650</v>
      </c>
    </row>
    <row r="54" spans="1:11">
      <c r="A54" s="35" t="s">
        <v>38</v>
      </c>
      <c r="B54" s="35">
        <f>SUM(B52:B53)</f>
        <v>1225125</v>
      </c>
      <c r="C54" s="35">
        <f t="shared" ref="C54" si="37">SUM(C52:C53)</f>
        <v>849221</v>
      </c>
      <c r="D54" s="35">
        <f t="shared" ref="D54" si="38">SUM(D52:D53)</f>
        <v>1161397</v>
      </c>
      <c r="E54" s="35">
        <f t="shared" ref="E54" si="39">SUM(E52:E53)</f>
        <v>799062</v>
      </c>
      <c r="F54" s="35">
        <f t="shared" ref="F54" si="40">SUM(F52:F53)</f>
        <v>553522</v>
      </c>
      <c r="G54" s="35">
        <f t="shared" ref="G54:H54" si="41">SUM(G52:G53)</f>
        <v>358822</v>
      </c>
      <c r="H54" s="35">
        <f t="shared" si="41"/>
        <v>630</v>
      </c>
      <c r="I54" s="35">
        <f t="shared" ref="I54" si="42">SUM(I52:I53)</f>
        <v>8056</v>
      </c>
      <c r="J54" s="35">
        <f t="shared" ref="J54" si="43">SUM(J52:J53)</f>
        <v>10946</v>
      </c>
      <c r="K54" s="35">
        <f t="shared" ref="K54" si="44">SUM(K52:K53)</f>
        <v>4966781</v>
      </c>
    </row>
  </sheetData>
  <mergeCells count="2">
    <mergeCell ref="A38:C38"/>
    <mergeCell ref="A1:K1"/>
  </mergeCells>
  <phoneticPr fontId="2" type="noConversion"/>
  <pageMargins left="0.70866141732283472" right="0.70866141732283472" top="0.31496062992125984" bottom="0.23622047244094491" header="0.31496062992125984" footer="0.31496062992125984"/>
  <pageSetup paperSize="9" scale="70" orientation="landscape" r:id="rId1"/>
  <ignoredErrors>
    <ignoredError sqref="I16:K17 K4:K15 K26:K33 K22:K24 B16:G17 H16:H17 C34:G35 B34:B35" formulaRange="1"/>
    <ignoredError sqref="A7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14년 하반기~ 15년 상반기 수급 내역</vt:lpstr>
      <vt:lpstr>통합소포상자 산출물량 (15년)</vt:lpstr>
      <vt:lpstr>15년 물량(14.7-15.6)</vt:lpstr>
    </vt:vector>
  </TitlesOfParts>
  <Company>골판지조합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moon</dc:creator>
  <cp:lastModifiedBy>user</cp:lastModifiedBy>
  <cp:lastPrinted>2013-10-14T01:06:27Z</cp:lastPrinted>
  <dcterms:created xsi:type="dcterms:W3CDTF">2005-10-26T07:38:10Z</dcterms:created>
  <dcterms:modified xsi:type="dcterms:W3CDTF">2015-09-21T06:41:47Z</dcterms:modified>
</cp:coreProperties>
</file>