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4640" tabRatio="947"/>
  </bookViews>
  <sheets>
    <sheet name="원가계산서" sheetId="23" r:id="rId1"/>
    <sheet name="내역서" sheetId="7" r:id="rId2"/>
    <sheet name="일위대가목록" sheetId="6" r:id="rId3"/>
    <sheet name="일위대가표" sheetId="5" r:id="rId4"/>
    <sheet name="공량산출" sheetId="21" r:id="rId5"/>
  </sheets>
  <definedNames>
    <definedName name="_xlnm.Print_Area" localSheetId="1">내역서!$A$1:$M$52</definedName>
    <definedName name="_xlnm.Print_Area" localSheetId="0">원가계산서!$A$1:$F$29</definedName>
    <definedName name="_xlnm.Print_Area" localSheetId="2">일위대가목록!$A$1:$N$17</definedName>
    <definedName name="_xlnm.Print_Area" localSheetId="3">일위대가표!$A$1:$M$58</definedName>
    <definedName name="_xlnm.Print_Titles" localSheetId="1">내역서!$1:$4</definedName>
    <definedName name="_xlnm.Print_Titles" localSheetId="0">원가계산서!$3:$4</definedName>
    <definedName name="_xlnm.Print_Titles" localSheetId="2">일위대가목록!$1:$4</definedName>
    <definedName name="_xlnm.Print_Titles" localSheetId="3">일위대가표!$1:$4</definedName>
  </definedNames>
  <calcPr calcId="124519" iterate="1"/>
</workbook>
</file>

<file path=xl/calcChain.xml><?xml version="1.0" encoding="utf-8"?>
<calcChain xmlns="http://schemas.openxmlformats.org/spreadsheetml/2006/main">
  <c r="E26" i="23"/>
  <c r="E12"/>
  <c r="E9"/>
  <c r="E10" s="1"/>
  <c r="E11" s="1"/>
  <c r="E5"/>
  <c r="E8" s="1"/>
  <c r="E21" l="1"/>
  <c r="E14"/>
  <c r="E13"/>
  <c r="E20"/>
  <c r="G52" i="7"/>
  <c r="H52"/>
  <c r="I52"/>
  <c r="J52"/>
  <c r="K52"/>
  <c r="L52"/>
  <c r="F52"/>
  <c r="L50"/>
  <c r="J50"/>
  <c r="H50"/>
  <c r="F50"/>
  <c r="F40" i="21"/>
  <c r="F39"/>
  <c r="F38"/>
  <c r="E22" i="23" l="1"/>
  <c r="E23" s="1"/>
  <c r="F45" i="7"/>
  <c r="H45"/>
  <c r="J45"/>
  <c r="K45"/>
  <c r="K47"/>
  <c r="H47"/>
  <c r="F47"/>
  <c r="K46"/>
  <c r="H46"/>
  <c r="F46"/>
  <c r="G32"/>
  <c r="E32"/>
  <c r="F32" s="1"/>
  <c r="F28" i="21"/>
  <c r="F26"/>
  <c r="F27"/>
  <c r="G31" i="7"/>
  <c r="E31"/>
  <c r="G30"/>
  <c r="E30"/>
  <c r="J32"/>
  <c r="J31"/>
  <c r="H31"/>
  <c r="J30"/>
  <c r="H30"/>
  <c r="F30"/>
  <c r="H40"/>
  <c r="J40"/>
  <c r="F35" i="21"/>
  <c r="J24" i="7"/>
  <c r="F24"/>
  <c r="F11" i="21"/>
  <c r="F10"/>
  <c r="J8" i="7"/>
  <c r="F8"/>
  <c r="K7"/>
  <c r="J7"/>
  <c r="H7"/>
  <c r="F7"/>
  <c r="L7" s="1"/>
  <c r="J6"/>
  <c r="G6"/>
  <c r="H6" s="1"/>
  <c r="E6"/>
  <c r="E24" i="23" l="1"/>
  <c r="E25" s="1"/>
  <c r="E27" s="1"/>
  <c r="K31" i="7"/>
  <c r="L45"/>
  <c r="J46"/>
  <c r="L46" s="1"/>
  <c r="J47"/>
  <c r="L47" s="1"/>
  <c r="K32"/>
  <c r="L30"/>
  <c r="K30"/>
  <c r="F31"/>
  <c r="L31" s="1"/>
  <c r="H32"/>
  <c r="L32" s="1"/>
  <c r="K6"/>
  <c r="F6"/>
  <c r="L6" s="1"/>
  <c r="J12"/>
  <c r="E28" i="23" l="1"/>
  <c r="E29" s="1"/>
  <c r="H36" i="7"/>
  <c r="F12"/>
  <c r="L36"/>
  <c r="F36"/>
  <c r="J41" l="1"/>
  <c r="J39"/>
  <c r="J23"/>
  <c r="J22"/>
  <c r="J28" s="1"/>
  <c r="J15"/>
  <c r="J14"/>
  <c r="F15" i="6"/>
  <c r="H14"/>
  <c r="I14" s="1"/>
  <c r="J14"/>
  <c r="K14" s="1"/>
  <c r="J13"/>
  <c r="K13" s="1"/>
  <c r="J12"/>
  <c r="F10"/>
  <c r="J10"/>
  <c r="K10" s="1"/>
  <c r="J9"/>
  <c r="K9" s="1"/>
  <c r="J8"/>
  <c r="K8" s="1"/>
  <c r="J7"/>
  <c r="K7" s="1"/>
  <c r="J6"/>
  <c r="K6" s="1"/>
  <c r="J5"/>
  <c r="K5" s="1"/>
  <c r="J15"/>
  <c r="K15" s="1"/>
  <c r="J20" i="7" l="1"/>
  <c r="J36"/>
  <c r="H10" i="6"/>
  <c r="I10" s="1"/>
  <c r="F13"/>
  <c r="G13" s="1"/>
  <c r="H9"/>
  <c r="I9" s="1"/>
  <c r="G24" i="7" s="1"/>
  <c r="F5" i="6"/>
  <c r="G5" s="1"/>
  <c r="L10"/>
  <c r="K12"/>
  <c r="G15"/>
  <c r="G10"/>
  <c r="K24" i="7" l="1"/>
  <c r="H24"/>
  <c r="L24" s="1"/>
  <c r="G23"/>
  <c r="H23" s="1"/>
  <c r="M10" i="6"/>
  <c r="H6"/>
  <c r="I6" s="1"/>
  <c r="H8"/>
  <c r="I8" s="1"/>
  <c r="H41" i="7"/>
  <c r="H7" i="6"/>
  <c r="I7" s="1"/>
  <c r="H11"/>
  <c r="I11" s="1"/>
  <c r="G38" i="7" l="1"/>
  <c r="H38" s="1"/>
  <c r="G14"/>
  <c r="H14" s="1"/>
  <c r="G15"/>
  <c r="H15" s="1"/>
  <c r="G22"/>
  <c r="H22" s="1"/>
  <c r="H28" s="1"/>
  <c r="J11" i="6"/>
  <c r="K11" s="1"/>
  <c r="F14"/>
  <c r="H13"/>
  <c r="H15"/>
  <c r="H5"/>
  <c r="I38" i="7" l="1"/>
  <c r="J38" s="1"/>
  <c r="H20"/>
  <c r="G14" i="6"/>
  <c r="L14"/>
  <c r="I5"/>
  <c r="L5"/>
  <c r="I15"/>
  <c r="M15" s="1"/>
  <c r="L15"/>
  <c r="I13"/>
  <c r="M13" s="1"/>
  <c r="L13"/>
  <c r="F9"/>
  <c r="J43" i="7" l="1"/>
  <c r="M14" i="6"/>
  <c r="E40" i="7"/>
  <c r="G8"/>
  <c r="F7" i="6"/>
  <c r="F6"/>
  <c r="H12"/>
  <c r="I12" s="1"/>
  <c r="G9"/>
  <c r="L9"/>
  <c r="F11"/>
  <c r="F8"/>
  <c r="M5"/>
  <c r="F40" i="7" l="1"/>
  <c r="L40" s="1"/>
  <c r="K40"/>
  <c r="G39"/>
  <c r="H39" s="1"/>
  <c r="K8"/>
  <c r="H8"/>
  <c r="F12" i="6"/>
  <c r="G8"/>
  <c r="L8"/>
  <c r="G6"/>
  <c r="L6"/>
  <c r="M9"/>
  <c r="E23" i="7"/>
  <c r="F41"/>
  <c r="L41" s="1"/>
  <c r="K41"/>
  <c r="L11" i="6"/>
  <c r="G11"/>
  <c r="L7"/>
  <c r="G7"/>
  <c r="H43" i="7" l="1"/>
  <c r="L8"/>
  <c r="L12" s="1"/>
  <c r="H12"/>
  <c r="F23"/>
  <c r="L23" s="1"/>
  <c r="K23"/>
  <c r="G12" i="6"/>
  <c r="L12"/>
  <c r="M6"/>
  <c r="E14" i="7"/>
  <c r="M8" i="6"/>
  <c r="E22" i="7"/>
  <c r="M11" i="6"/>
  <c r="E38" i="7"/>
  <c r="M7" i="6"/>
  <c r="E15" i="7"/>
  <c r="F22" l="1"/>
  <c r="F28" s="1"/>
  <c r="K22"/>
  <c r="E39"/>
  <c r="M12" i="6"/>
  <c r="F38" i="7"/>
  <c r="K38"/>
  <c r="F14"/>
  <c r="K14"/>
  <c r="F15"/>
  <c r="L15" s="1"/>
  <c r="K15"/>
  <c r="F20" l="1"/>
  <c r="F39"/>
  <c r="L39" s="1"/>
  <c r="K39"/>
  <c r="L22"/>
  <c r="L28" s="1"/>
  <c r="L14"/>
  <c r="L20" s="1"/>
  <c r="L38"/>
  <c r="F43" l="1"/>
  <c r="L43"/>
</calcChain>
</file>

<file path=xl/sharedStrings.xml><?xml version="1.0" encoding="utf-8"?>
<sst xmlns="http://schemas.openxmlformats.org/spreadsheetml/2006/main" count="541" uniqueCount="228">
  <si>
    <t>단위</t>
  </si>
  <si>
    <t>M3</t>
  </si>
  <si>
    <t/>
  </si>
  <si>
    <t>L</t>
  </si>
  <si>
    <t>M2</t>
  </si>
  <si>
    <t>KG</t>
  </si>
  <si>
    <t>실리콘(비초산)</t>
  </si>
  <si>
    <t>유리용,창호주위</t>
  </si>
  <si>
    <t>식</t>
  </si>
  <si>
    <t>우레탄방수제</t>
  </si>
  <si>
    <t>마감코팅제</t>
  </si>
  <si>
    <t>우레탄</t>
  </si>
  <si>
    <t>프라이머</t>
  </si>
  <si>
    <t>희석재</t>
  </si>
  <si>
    <t>EA</t>
  </si>
  <si>
    <t>차음접합유리</t>
  </si>
  <si>
    <t>복층/라미라이트 사일런스 CC33.2, 5GN+12A+CC33.2 두께:23.8mm</t>
  </si>
  <si>
    <t>인</t>
  </si>
  <si>
    <t>방수공</t>
  </si>
  <si>
    <t>보통인부</t>
  </si>
  <si>
    <t>유리공</t>
  </si>
  <si>
    <t>작업반장</t>
  </si>
  <si>
    <t>조경공</t>
  </si>
  <si>
    <t>할석공</t>
  </si>
  <si>
    <t>건설폐기물수집운반비(상차비)</t>
  </si>
  <si>
    <t>15TON 덤프,중간처리</t>
  </si>
  <si>
    <t>TON</t>
  </si>
  <si>
    <t>건설폐기물수집운반비(운반비)</t>
  </si>
  <si>
    <t>일</t>
  </si>
  <si>
    <t>폐자재처리수수료</t>
  </si>
  <si>
    <t>톤</t>
  </si>
  <si>
    <t>폐콘크리트</t>
  </si>
  <si>
    <t>일 위 대 가 명 세 서</t>
  </si>
  <si>
    <t>품        명</t>
  </si>
  <si>
    <t>규        격</t>
  </si>
  <si>
    <t>수  량</t>
  </si>
  <si>
    <t>재  료  비</t>
  </si>
  <si>
    <t>노  무  비</t>
  </si>
  <si>
    <t>경      비</t>
  </si>
  <si>
    <t>합      계</t>
  </si>
  <si>
    <t>비  고</t>
  </si>
  <si>
    <t>단  가</t>
  </si>
  <si>
    <t>금   액</t>
  </si>
  <si>
    <t>일위  1호 건축물현장정리</t>
  </si>
  <si>
    <t>개 보수공사</t>
  </si>
  <si>
    <t>합  계</t>
  </si>
  <si>
    <t>일위  2호 바탕정리</t>
  </si>
  <si>
    <t>바닥</t>
  </si>
  <si>
    <t>m2</t>
  </si>
  <si>
    <t>기구손료</t>
  </si>
  <si>
    <t>1</t>
  </si>
  <si>
    <t>자재에입력</t>
  </si>
  <si>
    <t>공구손료</t>
  </si>
  <si>
    <t>일위  3호 우레탄도막</t>
  </si>
  <si>
    <t>바닥3mm.노출</t>
  </si>
  <si>
    <t>참고자료</t>
  </si>
  <si>
    <t>일위  4호 벽돌철거</t>
  </si>
  <si>
    <t>인력</t>
  </si>
  <si>
    <t>건축19-1-3</t>
  </si>
  <si>
    <t>잡재료비</t>
  </si>
  <si>
    <t>일위  5호 화강석 철거</t>
  </si>
  <si>
    <t>판석</t>
  </si>
  <si>
    <t>참고-조달청기준</t>
  </si>
  <si>
    <t>일위 12호</t>
  </si>
  <si>
    <t>유리끼우기(복층유리)</t>
  </si>
  <si>
    <t>커튼월, 24mm(6+12A+6)</t>
  </si>
  <si>
    <t>유리주위코킹</t>
  </si>
  <si>
    <t>복층유리 5*5,실리콘</t>
  </si>
  <si>
    <t>M</t>
  </si>
  <si>
    <t>유리철거</t>
  </si>
  <si>
    <t>건축16-5-2</t>
  </si>
  <si>
    <t>일 위 대 가 표 목 록</t>
  </si>
  <si>
    <t>호 표</t>
  </si>
  <si>
    <t>수량</t>
  </si>
  <si>
    <t>재 료 비</t>
  </si>
  <si>
    <t>노 무 비</t>
  </si>
  <si>
    <t>경    비</t>
  </si>
  <si>
    <t>합    계</t>
  </si>
  <si>
    <t>금    액</t>
  </si>
  <si>
    <t>일위  1호</t>
  </si>
  <si>
    <t>건축물현장정리</t>
  </si>
  <si>
    <t>일위  2호</t>
  </si>
  <si>
    <t>바탕정리</t>
  </si>
  <si>
    <t>일위  3호</t>
  </si>
  <si>
    <t>우레탄도막</t>
  </si>
  <si>
    <t>일위  4호</t>
  </si>
  <si>
    <t>벽돌철거</t>
  </si>
  <si>
    <t>일위  5호</t>
  </si>
  <si>
    <t>화강석 철거</t>
  </si>
  <si>
    <t>일위  7호</t>
  </si>
  <si>
    <t>일위  8호</t>
  </si>
  <si>
    <t>화단조경식재 철거후 재이식</t>
  </si>
  <si>
    <t>일위 10호</t>
  </si>
  <si>
    <t>일위 11호</t>
  </si>
  <si>
    <t>일위 13호</t>
  </si>
  <si>
    <t>유리교체공사</t>
  </si>
  <si>
    <t>내       역       서</t>
  </si>
  <si>
    <t>품      명</t>
  </si>
  <si>
    <t>규      격</t>
  </si>
  <si>
    <t>비고</t>
  </si>
  <si>
    <t>01. 가설공사</t>
  </si>
  <si>
    <t>02. 방수공사</t>
  </si>
  <si>
    <t>03. 철거공사</t>
  </si>
  <si>
    <t>공 사 원 가 계 산 서</t>
  </si>
  <si>
    <t>구    성   비</t>
  </si>
  <si>
    <t>금      액</t>
  </si>
  <si>
    <t>비    고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</si>
  <si>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</si>
  <si>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</si>
  <si>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</si>
  <si>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</si>
  <si>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</si>
  <si>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</si>
  <si>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</si>
  <si>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</si>
  <si>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</si>
  <si>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</si>
  <si>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</si>
  <si>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</si>
  <si>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노인 장기 요양보험료</t>
  </si>
  <si>
    <t>퇴 직 공 제 부 금 비</t>
  </si>
  <si>
    <t>기    타    경    비</t>
  </si>
  <si>
    <t>환  경  보   전   비</t>
  </si>
  <si>
    <t xml:space="preserve">         계</t>
  </si>
  <si>
    <t>일  반   관   리  비</t>
  </si>
  <si>
    <t>이                윤</t>
  </si>
  <si>
    <t>폐  기  물  처 리 비</t>
  </si>
  <si>
    <t>총       원       가</t>
  </si>
  <si>
    <t>부   가   가  치  세</t>
  </si>
  <si>
    <t>도    급    금    액</t>
  </si>
  <si>
    <t>순  공  사  원  가</t>
  </si>
  <si>
    <t>재료비</t>
  </si>
  <si>
    <t>노무비</t>
  </si>
  <si>
    <t>경  비</t>
  </si>
  <si>
    <t>품명</t>
  </si>
  <si>
    <t>규격</t>
  </si>
  <si>
    <t>15TON 덤프,중간처리,30km</t>
  </si>
  <si>
    <t>위치</t>
  </si>
  <si>
    <t>산출식</t>
  </si>
  <si>
    <t>9*3.14*0.338*0.35H</t>
  </si>
  <si>
    <t>9*3.14*0.338*0.35H*2.3TON</t>
  </si>
  <si>
    <t>9*3.14*0.4W</t>
  </si>
  <si>
    <t>11.304*0.03*2TON</t>
  </si>
  <si>
    <t>(7.689+0.678)</t>
  </si>
  <si>
    <t>일위  7호 화단조경식재 철거후 재이식</t>
  </si>
  <si>
    <t>보차도경계블록(인조화강석)</t>
  </si>
  <si>
    <t>곡선,180x210x300x1000㎜</t>
  </si>
  <si>
    <t>특별인부</t>
  </si>
  <si>
    <t>5 TON</t>
  </si>
  <si>
    <t>대</t>
  </si>
  <si>
    <t>HR</t>
  </si>
  <si>
    <t>중기  9호</t>
  </si>
  <si>
    <t>트럭탑재형 크레인</t>
  </si>
  <si>
    <t>일위  8호 보차도 및 도로 경계블록(인조화강석)</t>
  </si>
  <si>
    <t>180X210X300X1,000mm,곡선</t>
  </si>
  <si>
    <t>토목12-5-3.2</t>
  </si>
  <si>
    <t>일위 10호 유리교체공사</t>
  </si>
  <si>
    <t>일위 11호 유리끼우기(복층유리)</t>
  </si>
  <si>
    <t>일위 12호 유리주위코킹</t>
  </si>
  <si>
    <t>일위 13호 유리철거</t>
  </si>
  <si>
    <t>보차도 및 도로 경계블록(인조화강석)</t>
  </si>
  <si>
    <t>M2</t>
    <phoneticPr fontId="3" type="noConversion"/>
  </si>
  <si>
    <t>30</t>
  </si>
  <si>
    <t>1</t>
    <phoneticPr fontId="3" type="noConversion"/>
  </si>
  <si>
    <t>공사명 : 무주수련원 시설 보수공사</t>
    <phoneticPr fontId="3" type="noConversion"/>
  </si>
  <si>
    <t>노무비의 10%</t>
  </si>
  <si>
    <t>노무비의 3%</t>
  </si>
  <si>
    <t>노무비의 5%</t>
  </si>
  <si>
    <t>마  감   산  출  서</t>
    <phoneticPr fontId="9" type="noConversion"/>
  </si>
  <si>
    <t>부위</t>
    <phoneticPr fontId="9" type="noConversion"/>
  </si>
  <si>
    <t>수량</t>
    <phoneticPr fontId="9" type="noConversion"/>
  </si>
  <si>
    <t>공사명 : 무주수련원 대수선공사</t>
    <phoneticPr fontId="3" type="noConversion"/>
  </si>
  <si>
    <t>공사명 : 무주수련원 시설 보수공사</t>
    <phoneticPr fontId="9" type="noConversion"/>
  </si>
  <si>
    <t>조립 말비계</t>
  </si>
  <si>
    <t>조립 말비계</t>
    <phoneticPr fontId="3" type="noConversion"/>
  </si>
  <si>
    <t>강관,3개월,3단(6m)</t>
  </si>
  <si>
    <t>강관,3개월,3단(6m)</t>
    <phoneticPr fontId="3" type="noConversion"/>
  </si>
  <si>
    <t>대</t>
    <phoneticPr fontId="3" type="noConversion"/>
  </si>
  <si>
    <t>표준AA310</t>
    <phoneticPr fontId="3" type="noConversion"/>
  </si>
  <si>
    <t>건설장비 대여</t>
  </si>
  <si>
    <t>스카이 18m 1t</t>
  </si>
  <si>
    <t>일</t>
    <phoneticPr fontId="3" type="noConversion"/>
  </si>
  <si>
    <t>INT</t>
    <phoneticPr fontId="3" type="noConversion"/>
  </si>
  <si>
    <t>1. 가설공사</t>
    <phoneticPr fontId="9" type="noConversion"/>
  </si>
  <si>
    <t>2. 방수공사</t>
    <phoneticPr fontId="9" type="noConversion"/>
  </si>
  <si>
    <t>(4.5*6.6)*3</t>
    <phoneticPr fontId="3" type="noConversion"/>
  </si>
  <si>
    <t>3. 철거공사</t>
    <phoneticPr fontId="9" type="noConversion"/>
  </si>
  <si>
    <t>방수면적</t>
    <phoneticPr fontId="3" type="noConversion"/>
  </si>
  <si>
    <t>유리교체공사</t>
    <phoneticPr fontId="3" type="noConversion"/>
  </si>
  <si>
    <t>식</t>
    <phoneticPr fontId="3" type="noConversion"/>
  </si>
  <si>
    <t>유리주위코킹</t>
    <phoneticPr fontId="3" type="noConversion"/>
  </si>
  <si>
    <t>일위 12호</t>
    <phoneticPr fontId="3" type="noConversion"/>
  </si>
  <si>
    <t>11.82*9+6.85*10-1.4-0.85</t>
    <phoneticPr fontId="3" type="noConversion"/>
  </si>
  <si>
    <t>벽지(초배유)</t>
  </si>
  <si>
    <t>벽지(초배유)</t>
    <phoneticPr fontId="3" type="noConversion"/>
  </si>
  <si>
    <t>천정지(초배유)</t>
  </si>
  <si>
    <t>천정지(초배유)</t>
    <phoneticPr fontId="3" type="noConversion"/>
  </si>
  <si>
    <t>실크</t>
  </si>
  <si>
    <t>실크</t>
    <phoneticPr fontId="3" type="noConversion"/>
  </si>
  <si>
    <t>M2</t>
    <phoneticPr fontId="3" type="noConversion"/>
  </si>
  <si>
    <t>실적OB113</t>
    <phoneticPr fontId="3" type="noConversion"/>
  </si>
  <si>
    <t>실적OB133</t>
    <phoneticPr fontId="3" type="noConversion"/>
  </si>
  <si>
    <t>((방1:3.3*3.3)+(방2:3.3*2.7)+(거실:7.8*3.6+1.8*1))*24실</t>
    <phoneticPr fontId="3" type="noConversion"/>
  </si>
  <si>
    <t>방1:(3.3+3.3)*2*2.3-(2*1+0.9*2.1+1.8*2.3)
방2:(3.3+2.7)*2*2.3-(1.2*1+0.9*21.)
거실:(7.8+4.6)*2*2.3-(3.2+3.6)*2.1
(방1+방2+거실)*24실</t>
    <phoneticPr fontId="3" type="noConversion"/>
  </si>
  <si>
    <t>도장,도배 등</t>
    <phoneticPr fontId="3" type="noConversion"/>
  </si>
  <si>
    <t>수성페인트칠</t>
  </si>
  <si>
    <t>수성페인트칠</t>
    <phoneticPr fontId="3" type="noConversion"/>
  </si>
  <si>
    <t>외벽2회,로울러칠</t>
  </si>
  <si>
    <t>외벽2회,로울러칠</t>
    <phoneticPr fontId="3" type="noConversion"/>
  </si>
  <si>
    <t>(3.9+5.3+7.4+5.3+3.9)*7.7</t>
    <phoneticPr fontId="3" type="noConversion"/>
  </si>
  <si>
    <t>04. 도배/도장공사</t>
    <phoneticPr fontId="3" type="noConversion"/>
  </si>
  <si>
    <t>4. 도배/도장공사</t>
    <phoneticPr fontId="9" type="noConversion"/>
  </si>
  <si>
    <t>실적NC132</t>
    <phoneticPr fontId="3" type="noConversion"/>
  </si>
  <si>
    <t>05. 기타공사</t>
    <phoneticPr fontId="3" type="noConversion"/>
  </si>
  <si>
    <t>5. 기타공사</t>
    <phoneticPr fontId="9" type="noConversion"/>
  </si>
  <si>
    <t>06. 폐기물처리비</t>
    <phoneticPr fontId="3" type="noConversion"/>
  </si>
  <si>
    <t>6. 폐기물처리비</t>
    <phoneticPr fontId="9" type="noConversion"/>
  </si>
  <si>
    <t>7.69+0.68</t>
    <phoneticPr fontId="3" type="noConversion"/>
  </si>
  <si>
    <t>합계제외</t>
    <phoneticPr fontId="3" type="noConversion"/>
  </si>
  <si>
    <t>소  계</t>
    <phoneticPr fontId="3" type="noConversion"/>
  </si>
  <si>
    <t>물가자료</t>
    <phoneticPr fontId="3" type="noConversion"/>
  </si>
  <si>
    <t>물가자료</t>
    <phoneticPr fontId="3" type="noConversion"/>
  </si>
  <si>
    <t xml:space="preserve">                       구  분
 비   목</t>
    <phoneticPr fontId="9" type="noConversion"/>
  </si>
  <si>
    <t>1개월이상적용</t>
    <phoneticPr fontId="9" type="noConversion"/>
  </si>
  <si>
    <t>3억원미만</t>
  </si>
  <si>
    <t>산업안전  보건관리비</t>
  </si>
  <si>
    <t>4천만원이상적용</t>
  </si>
  <si>
    <t>천원이하 절사</t>
    <phoneticPr fontId="3" type="noConversion"/>
  </si>
</sst>
</file>

<file path=xl/styles.xml><?xml version="1.0" encoding="utf-8"?>
<styleSheet xmlns="http://schemas.openxmlformats.org/spreadsheetml/2006/main">
  <numFmts count="15">
    <numFmt numFmtId="41" formatCode="_-* #,##0_-;\-* #,##0_-;_-* &quot;-&quot;_-;_-@_-"/>
    <numFmt numFmtId="177" formatCode="###,###,##0.0#####"/>
    <numFmt numFmtId="178" formatCode="###,###,###,###"/>
    <numFmt numFmtId="179" formatCode="###,###,###,##0.0###"/>
    <numFmt numFmtId="180" formatCode="###,###,###,###,###"/>
    <numFmt numFmtId="183" formatCode="#,##0.00_ "/>
    <numFmt numFmtId="185" formatCode="_-* #,##0.00_-;\-* #,##0.00_-;_-* &quot;-&quot;_-;_-@_-"/>
    <numFmt numFmtId="186" formatCode="\(&quot;직&quot;&quot;노&quot;\)\X0.00%"/>
    <numFmt numFmtId="187" formatCode="\(&quot;노&quot;\)\X0.00%"/>
    <numFmt numFmtId="188" formatCode="\(&quot;재&quot;\+&quot;직&quot;&quot;노&quot;\)\X0.00%"/>
    <numFmt numFmtId="189" formatCode="\(&quot;재&quot;\+&quot;노&quot;\)\X0.00%"/>
    <numFmt numFmtId="190" formatCode="\(&quot;재&quot;\+&quot;직&quot;&quot;노&quot;\+&quot;기&quot;&quot;경&quot;\)\X0.00%"/>
    <numFmt numFmtId="191" formatCode="\(&quot;재&quot;\+&quot;노&quot;\+&quot;경&quot;\)\X0%"/>
    <numFmt numFmtId="192" formatCode="\(&quot;노&quot;\+&quot;경&quot;\+&quot;일&quot;\)\X0.00%"/>
    <numFmt numFmtId="193" formatCode="\(&quot;총&quot;&quot;원&quot;&quot;가&quot;\)\X0%"/>
  </numFmts>
  <fonts count="16">
    <font>
      <sz val="11"/>
      <color theme="1"/>
      <name val="맑은 고딕"/>
      <family val="2"/>
      <charset val="129"/>
      <scheme val="minor"/>
    </font>
    <font>
      <sz val="7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sz val="8"/>
      <name val="굴림체"/>
      <family val="3"/>
      <charset val="129"/>
    </font>
    <font>
      <sz val="10"/>
      <color rgb="FFC00000"/>
      <name val="굴림체"/>
      <family val="3"/>
      <charset val="129"/>
    </font>
    <font>
      <b/>
      <sz val="8"/>
      <color rgb="FFC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 shrinkToFit="1"/>
    </xf>
    <xf numFmtId="179" fontId="4" fillId="0" borderId="13" xfId="0" applyNumberFormat="1" applyFont="1" applyBorder="1" applyAlignment="1">
      <alignment horizontal="right" vertical="center" shrinkToFit="1"/>
    </xf>
    <xf numFmtId="180" fontId="4" fillId="0" borderId="13" xfId="0" applyNumberFormat="1" applyFont="1" applyBorder="1" applyAlignment="1">
      <alignment horizontal="right" vertical="center" shrinkToFit="1"/>
    </xf>
    <xf numFmtId="0" fontId="4" fillId="0" borderId="13" xfId="0" quotePrefix="1" applyFont="1" applyBorder="1" applyAlignment="1">
      <alignment horizontal="right" vertical="center" shrinkToFit="1"/>
    </xf>
    <xf numFmtId="0" fontId="4" fillId="0" borderId="13" xfId="0" applyFont="1" applyBorder="1" applyAlignment="1">
      <alignment horizontal="right" vertical="center" shrinkToFit="1"/>
    </xf>
    <xf numFmtId="0" fontId="4" fillId="0" borderId="13" xfId="0" quotePrefix="1" applyFont="1" applyBorder="1" applyAlignment="1">
      <alignment horizontal="center" vertical="center" shrinkToFit="1"/>
    </xf>
    <xf numFmtId="0" fontId="4" fillId="0" borderId="13" xfId="0" applyFont="1" applyBorder="1" applyAlignment="1">
      <alignment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0" borderId="13" xfId="0" quotePrefix="1" applyFont="1" applyBorder="1" applyAlignment="1">
      <alignment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0" fontId="4" fillId="0" borderId="13" xfId="0" quotePrefix="1" applyFont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178" fontId="4" fillId="0" borderId="13" xfId="0" applyNumberFormat="1" applyFont="1" applyBorder="1" applyAlignment="1">
      <alignment horizontal="right" vertical="center" shrinkToFit="1"/>
    </xf>
    <xf numFmtId="177" fontId="4" fillId="0" borderId="13" xfId="0" quotePrefix="1" applyNumberFormat="1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179" fontId="4" fillId="0" borderId="14" xfId="0" applyNumberFormat="1" applyFont="1" applyBorder="1" applyAlignment="1">
      <alignment horizontal="right" vertical="center" shrinkToFit="1"/>
    </xf>
    <xf numFmtId="180" fontId="4" fillId="0" borderId="14" xfId="0" applyNumberFormat="1" applyFont="1" applyBorder="1" applyAlignment="1">
      <alignment horizontal="right" vertical="center" shrinkToFit="1"/>
    </xf>
    <xf numFmtId="0" fontId="4" fillId="0" borderId="14" xfId="0" quotePrefix="1" applyFont="1" applyBorder="1" applyAlignment="1">
      <alignment horizontal="right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3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49" fontId="2" fillId="0" borderId="0" xfId="2" applyNumberFormat="1" applyFont="1" applyBorder="1" applyAlignment="1">
      <alignment horizontal="center" vertical="center"/>
    </xf>
    <xf numFmtId="0" fontId="8" fillId="0" borderId="0" xfId="2">
      <alignment vertical="center"/>
    </xf>
    <xf numFmtId="49" fontId="5" fillId="0" borderId="0" xfId="2" applyNumberFormat="1" applyFont="1" applyAlignment="1">
      <alignment vertical="center"/>
    </xf>
    <xf numFmtId="49" fontId="1" fillId="0" borderId="0" xfId="2" applyNumberFormat="1" applyFont="1" applyAlignment="1">
      <alignment vertical="center"/>
    </xf>
    <xf numFmtId="0" fontId="1" fillId="0" borderId="0" xfId="2" applyFont="1" applyAlignment="1">
      <alignment vertical="center"/>
    </xf>
    <xf numFmtId="49" fontId="4" fillId="3" borderId="14" xfId="2" applyNumberFormat="1" applyFont="1" applyFill="1" applyBorder="1" applyAlignment="1">
      <alignment horizontal="center" vertical="center" wrapText="1"/>
    </xf>
    <xf numFmtId="0" fontId="4" fillId="3" borderId="14" xfId="2" applyFont="1" applyFill="1" applyBorder="1" applyAlignment="1">
      <alignment horizontal="center" vertical="center" wrapText="1"/>
    </xf>
    <xf numFmtId="49" fontId="6" fillId="0" borderId="14" xfId="2" applyNumberFormat="1" applyFont="1" applyBorder="1" applyAlignment="1">
      <alignment vertical="center" wrapText="1"/>
    </xf>
    <xf numFmtId="183" fontId="6" fillId="0" borderId="14" xfId="3" applyNumberFormat="1" applyFont="1" applyBorder="1" applyAlignment="1">
      <alignment vertical="center" wrapText="1"/>
    </xf>
    <xf numFmtId="0" fontId="6" fillId="0" borderId="14" xfId="2" applyFont="1" applyBorder="1" applyAlignment="1">
      <alignment vertical="center" wrapText="1"/>
    </xf>
    <xf numFmtId="41" fontId="12" fillId="0" borderId="14" xfId="3" applyFont="1" applyBorder="1" applyAlignment="1">
      <alignment vertical="center" wrapText="1"/>
    </xf>
    <xf numFmtId="49" fontId="10" fillId="0" borderId="14" xfId="2" applyNumberFormat="1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vertical="center" shrinkToFit="1"/>
    </xf>
    <xf numFmtId="41" fontId="4" fillId="0" borderId="14" xfId="1" applyFont="1" applyBorder="1" applyAlignment="1">
      <alignment horizontal="right" vertical="center" shrinkToFit="1"/>
    </xf>
    <xf numFmtId="49" fontId="10" fillId="4" borderId="1" xfId="2" applyNumberFormat="1" applyFont="1" applyFill="1" applyBorder="1" applyAlignment="1">
      <alignment vertical="center"/>
    </xf>
    <xf numFmtId="49" fontId="6" fillId="4" borderId="2" xfId="2" applyNumberFormat="1" applyFont="1" applyFill="1" applyBorder="1" applyAlignment="1">
      <alignment vertical="center" wrapText="1"/>
    </xf>
    <xf numFmtId="183" fontId="6" fillId="4" borderId="2" xfId="3" applyNumberFormat="1" applyFont="1" applyFill="1" applyBorder="1" applyAlignment="1">
      <alignment vertical="center" wrapText="1"/>
    </xf>
    <xf numFmtId="0" fontId="6" fillId="4" borderId="3" xfId="2" applyFont="1" applyFill="1" applyBorder="1" applyAlignment="1">
      <alignment vertical="center" wrapText="1"/>
    </xf>
    <xf numFmtId="0" fontId="13" fillId="0" borderId="14" xfId="0" applyFont="1" applyBorder="1" applyAlignment="1">
      <alignment vertical="center" shrinkToFit="1"/>
    </xf>
    <xf numFmtId="0" fontId="13" fillId="0" borderId="14" xfId="0" applyFont="1" applyBorder="1" applyAlignment="1">
      <alignment horizontal="center" vertical="center" shrinkToFit="1"/>
    </xf>
    <xf numFmtId="179" fontId="13" fillId="0" borderId="14" xfId="0" applyNumberFormat="1" applyFont="1" applyBorder="1" applyAlignment="1">
      <alignment horizontal="right" vertical="center" shrinkToFit="1"/>
    </xf>
    <xf numFmtId="0" fontId="10" fillId="4" borderId="1" xfId="0" applyFont="1" applyFill="1" applyBorder="1" applyAlignment="1">
      <alignment vertical="center" shrinkToFit="1"/>
    </xf>
    <xf numFmtId="0" fontId="10" fillId="4" borderId="2" xfId="0" applyFont="1" applyFill="1" applyBorder="1" applyAlignment="1">
      <alignment vertical="center" shrinkToFit="1"/>
    </xf>
    <xf numFmtId="0" fontId="10" fillId="4" borderId="3" xfId="0" applyFont="1" applyFill="1" applyBorder="1" applyAlignment="1">
      <alignment vertical="center" shrinkToFit="1"/>
    </xf>
    <xf numFmtId="0" fontId="4" fillId="5" borderId="13" xfId="0" applyFont="1" applyFill="1" applyBorder="1" applyAlignment="1">
      <alignment vertical="center" shrinkToFit="1"/>
    </xf>
    <xf numFmtId="0" fontId="4" fillId="5" borderId="13" xfId="0" applyFont="1" applyFill="1" applyBorder="1" applyAlignment="1">
      <alignment horizontal="center" vertical="center" shrinkToFit="1"/>
    </xf>
    <xf numFmtId="0" fontId="4" fillId="5" borderId="13" xfId="0" applyFont="1" applyFill="1" applyBorder="1" applyAlignment="1">
      <alignment horizontal="right" vertical="center" shrinkToFit="1"/>
    </xf>
    <xf numFmtId="180" fontId="4" fillId="5" borderId="13" xfId="0" applyNumberFormat="1" applyFont="1" applyFill="1" applyBorder="1" applyAlignment="1">
      <alignment horizontal="right" vertical="center" shrinkToFit="1"/>
    </xf>
    <xf numFmtId="0" fontId="4" fillId="5" borderId="14" xfId="0" quotePrefix="1" applyFont="1" applyFill="1" applyBorder="1" applyAlignment="1">
      <alignment horizontal="center" vertical="center" shrinkToFit="1"/>
    </xf>
    <xf numFmtId="0" fontId="4" fillId="5" borderId="14" xfId="0" applyFont="1" applyFill="1" applyBorder="1" applyAlignment="1">
      <alignment vertical="center" shrinkToFit="1"/>
    </xf>
    <xf numFmtId="0" fontId="4" fillId="5" borderId="14" xfId="0" applyFont="1" applyFill="1" applyBorder="1" applyAlignment="1">
      <alignment horizontal="center" vertical="center" shrinkToFit="1"/>
    </xf>
    <xf numFmtId="0" fontId="4" fillId="5" borderId="14" xfId="0" applyFont="1" applyFill="1" applyBorder="1" applyAlignment="1">
      <alignment horizontal="right" vertical="center" shrinkToFit="1"/>
    </xf>
    <xf numFmtId="180" fontId="4" fillId="5" borderId="14" xfId="0" applyNumberFormat="1" applyFont="1" applyFill="1" applyBorder="1" applyAlignment="1">
      <alignment horizontal="right" vertical="center" shrinkToFit="1"/>
    </xf>
    <xf numFmtId="0" fontId="4" fillId="0" borderId="13" xfId="0" quotePrefix="1" applyFont="1" applyBorder="1" applyAlignment="1">
      <alignment vertical="center"/>
    </xf>
    <xf numFmtId="49" fontId="6" fillId="0" borderId="14" xfId="0" applyNumberFormat="1" applyFont="1" applyBorder="1" applyAlignment="1">
      <alignment vertical="center" wrapText="1"/>
    </xf>
    <xf numFmtId="185" fontId="6" fillId="0" borderId="14" xfId="3" applyNumberFormat="1" applyFont="1" applyBorder="1" applyAlignment="1">
      <alignment vertical="center" wrapText="1"/>
    </xf>
    <xf numFmtId="49" fontId="14" fillId="0" borderId="14" xfId="2" applyNumberFormat="1" applyFont="1" applyBorder="1" applyAlignment="1">
      <alignment vertical="center" wrapText="1"/>
    </xf>
    <xf numFmtId="185" fontId="14" fillId="0" borderId="14" xfId="3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right" vertical="center" shrinkToFit="1"/>
    </xf>
    <xf numFmtId="0" fontId="4" fillId="6" borderId="14" xfId="0" quotePrefix="1" applyFont="1" applyFill="1" applyBorder="1" applyAlignment="1">
      <alignment horizontal="center" vertical="center" shrinkToFit="1"/>
    </xf>
    <xf numFmtId="0" fontId="4" fillId="6" borderId="14" xfId="0" applyFont="1" applyFill="1" applyBorder="1" applyAlignment="1">
      <alignment vertical="center" shrinkToFit="1"/>
    </xf>
    <xf numFmtId="0" fontId="4" fillId="6" borderId="14" xfId="0" applyFont="1" applyFill="1" applyBorder="1" applyAlignment="1">
      <alignment horizontal="center" vertical="center" shrinkToFit="1"/>
    </xf>
    <xf numFmtId="0" fontId="4" fillId="6" borderId="14" xfId="0" applyFont="1" applyFill="1" applyBorder="1" applyAlignment="1">
      <alignment horizontal="right" vertical="center" shrinkToFit="1"/>
    </xf>
    <xf numFmtId="180" fontId="4" fillId="6" borderId="14" xfId="0" applyNumberFormat="1" applyFont="1" applyFill="1" applyBorder="1" applyAlignment="1">
      <alignment horizontal="right" vertical="center" shrinkToFit="1"/>
    </xf>
    <xf numFmtId="0" fontId="15" fillId="5" borderId="14" xfId="0" applyFont="1" applyFill="1" applyBorder="1" applyAlignment="1">
      <alignment horizontal="right" vertical="center" shrinkToFit="1"/>
    </xf>
    <xf numFmtId="0" fontId="2" fillId="0" borderId="0" xfId="2" applyFont="1" applyAlignment="1">
      <alignment horizontal="center" vertical="center" shrinkToFit="1"/>
    </xf>
    <xf numFmtId="0" fontId="5" fillId="0" borderId="0" xfId="2" applyFont="1" applyAlignment="1">
      <alignment vertical="center"/>
    </xf>
    <xf numFmtId="0" fontId="5" fillId="0" borderId="15" xfId="2" applyFont="1" applyBorder="1" applyAlignment="1">
      <alignment vertical="center"/>
    </xf>
    <xf numFmtId="0" fontId="5" fillId="0" borderId="15" xfId="2" applyFont="1" applyBorder="1" applyAlignment="1">
      <alignment vertical="center" shrinkToFit="1"/>
    </xf>
    <xf numFmtId="0" fontId="5" fillId="0" borderId="15" xfId="2" applyFont="1" applyBorder="1" applyAlignment="1">
      <alignment horizontal="right" vertical="center" shrinkToFit="1"/>
    </xf>
    <xf numFmtId="0" fontId="11" fillId="2" borderId="7" xfId="2" applyFont="1" applyFill="1" applyBorder="1" applyAlignment="1">
      <alignment horizontal="left" vertical="center" wrapText="1" shrinkToFit="1"/>
    </xf>
    <xf numFmtId="0" fontId="11" fillId="2" borderId="8" xfId="2" applyFont="1" applyFill="1" applyBorder="1" applyAlignment="1">
      <alignment horizontal="left" vertical="center" shrinkToFit="1"/>
    </xf>
    <xf numFmtId="0" fontId="11" fillId="2" borderId="9" xfId="2" applyFont="1" applyFill="1" applyBorder="1" applyAlignment="1">
      <alignment horizontal="left" vertical="center" shrinkToFit="1"/>
    </xf>
    <xf numFmtId="0" fontId="11" fillId="2" borderId="14" xfId="2" applyFont="1" applyFill="1" applyBorder="1" applyAlignment="1">
      <alignment horizontal="center" vertical="center" shrinkToFit="1"/>
    </xf>
    <xf numFmtId="0" fontId="11" fillId="0" borderId="10" xfId="2" applyFont="1" applyBorder="1" applyAlignment="1">
      <alignment horizontal="left" vertical="center" shrinkToFit="1"/>
    </xf>
    <xf numFmtId="0" fontId="11" fillId="0" borderId="11" xfId="2" applyFont="1" applyBorder="1" applyAlignment="1">
      <alignment horizontal="left" vertical="center" shrinkToFit="1"/>
    </xf>
    <xf numFmtId="0" fontId="11" fillId="0" borderId="12" xfId="2" applyFont="1" applyBorder="1" applyAlignment="1">
      <alignment horizontal="left" vertical="center" shrinkToFit="1"/>
    </xf>
    <xf numFmtId="0" fontId="11" fillId="0" borderId="1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textRotation="255" wrapText="1" shrinkToFit="1"/>
    </xf>
    <xf numFmtId="0" fontId="5" fillId="0" borderId="4" xfId="2" quotePrefix="1" applyFont="1" applyBorder="1" applyAlignment="1">
      <alignment horizontal="center" vertical="center" shrinkToFit="1"/>
    </xf>
    <xf numFmtId="180" fontId="5" fillId="0" borderId="4" xfId="2" applyNumberFormat="1" applyFont="1" applyBorder="1" applyAlignment="1">
      <alignment vertical="center" shrinkToFit="1"/>
    </xf>
    <xf numFmtId="0" fontId="5" fillId="0" borderId="4" xfId="2" quotePrefix="1" applyFont="1" applyBorder="1" applyAlignment="1">
      <alignment vertical="center" shrinkToFit="1"/>
    </xf>
    <xf numFmtId="0" fontId="5" fillId="0" borderId="5" xfId="2" applyFont="1" applyBorder="1" applyAlignment="1">
      <alignment horizontal="center" vertical="center" textRotation="255" wrapText="1" shrinkToFit="1"/>
    </xf>
    <xf numFmtId="0" fontId="5" fillId="0" borderId="5" xfId="2" quotePrefix="1" applyFont="1" applyBorder="1" applyAlignment="1">
      <alignment horizontal="center" vertical="center" shrinkToFit="1"/>
    </xf>
    <xf numFmtId="180" fontId="5" fillId="0" borderId="5" xfId="2" applyNumberFormat="1" applyFont="1" applyBorder="1" applyAlignment="1">
      <alignment vertical="center" shrinkToFit="1"/>
    </xf>
    <xf numFmtId="0" fontId="5" fillId="0" borderId="5" xfId="2" quotePrefix="1" applyFont="1" applyBorder="1" applyAlignment="1">
      <alignment vertical="center" shrinkToFit="1"/>
    </xf>
    <xf numFmtId="0" fontId="5" fillId="0" borderId="6" xfId="2" quotePrefix="1" applyFont="1" applyBorder="1" applyAlignment="1">
      <alignment horizontal="center" vertical="center" shrinkToFit="1"/>
    </xf>
    <xf numFmtId="180" fontId="5" fillId="0" borderId="6" xfId="2" applyNumberFormat="1" applyFont="1" applyBorder="1" applyAlignment="1">
      <alignment vertical="center" shrinkToFit="1"/>
    </xf>
    <xf numFmtId="0" fontId="5" fillId="0" borderId="6" xfId="2" quotePrefix="1" applyFont="1" applyBorder="1" applyAlignment="1">
      <alignment vertical="center" shrinkToFit="1"/>
    </xf>
    <xf numFmtId="0" fontId="5" fillId="0" borderId="6" xfId="2" applyFont="1" applyBorder="1" applyAlignment="1">
      <alignment horizontal="center" vertical="center" textRotation="255" wrapText="1" shrinkToFit="1"/>
    </xf>
    <xf numFmtId="0" fontId="5" fillId="0" borderId="14" xfId="2" quotePrefix="1" applyFont="1" applyBorder="1" applyAlignment="1">
      <alignment horizontal="center" vertical="center" shrinkToFit="1"/>
    </xf>
    <xf numFmtId="180" fontId="5" fillId="0" borderId="14" xfId="2" applyNumberFormat="1" applyFont="1" applyBorder="1" applyAlignment="1">
      <alignment vertical="center" shrinkToFit="1"/>
    </xf>
    <xf numFmtId="0" fontId="5" fillId="0" borderId="14" xfId="2" quotePrefix="1" applyFont="1" applyBorder="1" applyAlignment="1">
      <alignment vertical="center" shrinkToFit="1"/>
    </xf>
    <xf numFmtId="186" fontId="5" fillId="0" borderId="6" xfId="2" applyNumberFormat="1" applyFont="1" applyBorder="1" applyAlignment="1">
      <alignment horizontal="center" vertical="center" shrinkToFit="1"/>
    </xf>
    <xf numFmtId="187" fontId="5" fillId="0" borderId="5" xfId="2" applyNumberFormat="1" applyFont="1" applyBorder="1" applyAlignment="1">
      <alignment horizontal="center" vertical="center" shrinkToFit="1"/>
    </xf>
    <xf numFmtId="0" fontId="5" fillId="0" borderId="5" xfId="2" applyFont="1" applyBorder="1" applyAlignment="1">
      <alignment vertical="center" shrinkToFit="1"/>
    </xf>
    <xf numFmtId="188" fontId="5" fillId="0" borderId="5" xfId="2" applyNumberFormat="1" applyFont="1" applyBorder="1" applyAlignment="1">
      <alignment horizontal="center" vertical="center" shrinkToFit="1"/>
    </xf>
    <xf numFmtId="189" fontId="5" fillId="0" borderId="5" xfId="2" applyNumberFormat="1" applyFont="1" applyBorder="1" applyAlignment="1">
      <alignment horizontal="center" vertical="center" shrinkToFit="1"/>
    </xf>
    <xf numFmtId="190" fontId="5" fillId="0" borderId="6" xfId="2" applyNumberFormat="1" applyFont="1" applyBorder="1" applyAlignment="1">
      <alignment horizontal="center" vertical="center" shrinkToFit="1"/>
    </xf>
    <xf numFmtId="0" fontId="5" fillId="0" borderId="6" xfId="2" applyFont="1" applyBorder="1" applyAlignment="1">
      <alignment vertical="center" shrinkToFit="1"/>
    </xf>
    <xf numFmtId="0" fontId="5" fillId="0" borderId="1" xfId="2" quotePrefix="1" applyFont="1" applyBorder="1" applyAlignment="1">
      <alignment horizontal="center" vertical="center" shrinkToFit="1"/>
    </xf>
    <xf numFmtId="0" fontId="5" fillId="0" borderId="3" xfId="2" quotePrefix="1" applyFont="1" applyBorder="1" applyAlignment="1">
      <alignment horizontal="center" vertical="center" shrinkToFit="1"/>
    </xf>
    <xf numFmtId="0" fontId="5" fillId="0" borderId="2" xfId="2" quotePrefix="1" applyFont="1" applyBorder="1" applyAlignment="1">
      <alignment horizontal="center" vertical="center" shrinkToFit="1"/>
    </xf>
    <xf numFmtId="191" fontId="5" fillId="0" borderId="14" xfId="2" applyNumberFormat="1" applyFont="1" applyBorder="1" applyAlignment="1">
      <alignment horizontal="center" vertical="center" shrinkToFit="1"/>
    </xf>
    <xf numFmtId="192" fontId="5" fillId="0" borderId="14" xfId="2" applyNumberFormat="1" applyFont="1" applyBorder="1" applyAlignment="1">
      <alignment horizontal="center" vertical="center" shrinkToFit="1"/>
    </xf>
    <xf numFmtId="193" fontId="5" fillId="0" borderId="14" xfId="2" applyNumberFormat="1" applyFont="1" applyBorder="1" applyAlignment="1">
      <alignment horizontal="center" vertical="center" shrinkToFit="1"/>
    </xf>
    <xf numFmtId="0" fontId="11" fillId="6" borderId="1" xfId="2" quotePrefix="1" applyFont="1" applyFill="1" applyBorder="1" applyAlignment="1">
      <alignment horizontal="center" vertical="center" shrinkToFit="1"/>
    </xf>
    <xf numFmtId="0" fontId="11" fillId="6" borderId="2" xfId="2" quotePrefix="1" applyFont="1" applyFill="1" applyBorder="1" applyAlignment="1">
      <alignment horizontal="center" vertical="center" shrinkToFit="1"/>
    </xf>
    <xf numFmtId="0" fontId="11" fillId="6" borderId="3" xfId="2" quotePrefix="1" applyFont="1" applyFill="1" applyBorder="1" applyAlignment="1">
      <alignment horizontal="center" vertical="center" shrinkToFit="1"/>
    </xf>
    <xf numFmtId="0" fontId="11" fillId="6" borderId="14" xfId="2" quotePrefix="1" applyFont="1" applyFill="1" applyBorder="1" applyAlignment="1">
      <alignment horizontal="center" vertical="center" shrinkToFit="1"/>
    </xf>
    <xf numFmtId="180" fontId="11" fillId="6" borderId="14" xfId="2" applyNumberFormat="1" applyFont="1" applyFill="1" applyBorder="1" applyAlignment="1">
      <alignment vertical="center" shrinkToFit="1"/>
    </xf>
    <xf numFmtId="0" fontId="5" fillId="0" borderId="0" xfId="2" applyFont="1" applyAlignment="1">
      <alignment horizontal="center" vertical="center" shrinkToFit="1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horizontal="center" vertical="center"/>
    </xf>
    <xf numFmtId="0" fontId="11" fillId="6" borderId="14" xfId="2" applyFont="1" applyFill="1" applyBorder="1" applyAlignment="1">
      <alignment vertical="center" shrinkToFi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19D86"/>
    <pageSetUpPr fitToPage="1"/>
  </sheetPr>
  <dimension ref="A1:F30"/>
  <sheetViews>
    <sheetView tabSelected="1" workbookViewId="0">
      <selection sqref="A1:F1"/>
    </sheetView>
  </sheetViews>
  <sheetFormatPr defaultRowHeight="11.25"/>
  <cols>
    <col min="1" max="2" width="3.625" style="127" customWidth="1"/>
    <col min="3" max="3" width="20.625" style="127" customWidth="1"/>
    <col min="4" max="4" width="44.625" style="80" customWidth="1"/>
    <col min="5" max="5" width="26.375" style="80" customWidth="1"/>
    <col min="6" max="6" width="20" style="80" customWidth="1"/>
    <col min="7" max="256" width="9" style="80"/>
    <col min="257" max="258" width="3.625" style="80" customWidth="1"/>
    <col min="259" max="259" width="20.625" style="80" customWidth="1"/>
    <col min="260" max="260" width="44.625" style="80" customWidth="1"/>
    <col min="261" max="261" width="26.375" style="80" customWidth="1"/>
    <col min="262" max="262" width="20" style="80" customWidth="1"/>
    <col min="263" max="512" width="9" style="80"/>
    <col min="513" max="514" width="3.625" style="80" customWidth="1"/>
    <col min="515" max="515" width="20.625" style="80" customWidth="1"/>
    <col min="516" max="516" width="44.625" style="80" customWidth="1"/>
    <col min="517" max="517" width="26.375" style="80" customWidth="1"/>
    <col min="518" max="518" width="20" style="80" customWidth="1"/>
    <col min="519" max="768" width="9" style="80"/>
    <col min="769" max="770" width="3.625" style="80" customWidth="1"/>
    <col min="771" max="771" width="20.625" style="80" customWidth="1"/>
    <col min="772" max="772" width="44.625" style="80" customWidth="1"/>
    <col min="773" max="773" width="26.375" style="80" customWidth="1"/>
    <col min="774" max="774" width="20" style="80" customWidth="1"/>
    <col min="775" max="1024" width="9" style="80"/>
    <col min="1025" max="1026" width="3.625" style="80" customWidth="1"/>
    <col min="1027" max="1027" width="20.625" style="80" customWidth="1"/>
    <col min="1028" max="1028" width="44.625" style="80" customWidth="1"/>
    <col min="1029" max="1029" width="26.375" style="80" customWidth="1"/>
    <col min="1030" max="1030" width="20" style="80" customWidth="1"/>
    <col min="1031" max="1280" width="9" style="80"/>
    <col min="1281" max="1282" width="3.625" style="80" customWidth="1"/>
    <col min="1283" max="1283" width="20.625" style="80" customWidth="1"/>
    <col min="1284" max="1284" width="44.625" style="80" customWidth="1"/>
    <col min="1285" max="1285" width="26.375" style="80" customWidth="1"/>
    <col min="1286" max="1286" width="20" style="80" customWidth="1"/>
    <col min="1287" max="1536" width="9" style="80"/>
    <col min="1537" max="1538" width="3.625" style="80" customWidth="1"/>
    <col min="1539" max="1539" width="20.625" style="80" customWidth="1"/>
    <col min="1540" max="1540" width="44.625" style="80" customWidth="1"/>
    <col min="1541" max="1541" width="26.375" style="80" customWidth="1"/>
    <col min="1542" max="1542" width="20" style="80" customWidth="1"/>
    <col min="1543" max="1792" width="9" style="80"/>
    <col min="1793" max="1794" width="3.625" style="80" customWidth="1"/>
    <col min="1795" max="1795" width="20.625" style="80" customWidth="1"/>
    <col min="1796" max="1796" width="44.625" style="80" customWidth="1"/>
    <col min="1797" max="1797" width="26.375" style="80" customWidth="1"/>
    <col min="1798" max="1798" width="20" style="80" customWidth="1"/>
    <col min="1799" max="2048" width="9" style="80"/>
    <col min="2049" max="2050" width="3.625" style="80" customWidth="1"/>
    <col min="2051" max="2051" width="20.625" style="80" customWidth="1"/>
    <col min="2052" max="2052" width="44.625" style="80" customWidth="1"/>
    <col min="2053" max="2053" width="26.375" style="80" customWidth="1"/>
    <col min="2054" max="2054" width="20" style="80" customWidth="1"/>
    <col min="2055" max="2304" width="9" style="80"/>
    <col min="2305" max="2306" width="3.625" style="80" customWidth="1"/>
    <col min="2307" max="2307" width="20.625" style="80" customWidth="1"/>
    <col min="2308" max="2308" width="44.625" style="80" customWidth="1"/>
    <col min="2309" max="2309" width="26.375" style="80" customWidth="1"/>
    <col min="2310" max="2310" width="20" style="80" customWidth="1"/>
    <col min="2311" max="2560" width="9" style="80"/>
    <col min="2561" max="2562" width="3.625" style="80" customWidth="1"/>
    <col min="2563" max="2563" width="20.625" style="80" customWidth="1"/>
    <col min="2564" max="2564" width="44.625" style="80" customWidth="1"/>
    <col min="2565" max="2565" width="26.375" style="80" customWidth="1"/>
    <col min="2566" max="2566" width="20" style="80" customWidth="1"/>
    <col min="2567" max="2816" width="9" style="80"/>
    <col min="2817" max="2818" width="3.625" style="80" customWidth="1"/>
    <col min="2819" max="2819" width="20.625" style="80" customWidth="1"/>
    <col min="2820" max="2820" width="44.625" style="80" customWidth="1"/>
    <col min="2821" max="2821" width="26.375" style="80" customWidth="1"/>
    <col min="2822" max="2822" width="20" style="80" customWidth="1"/>
    <col min="2823" max="3072" width="9" style="80"/>
    <col min="3073" max="3074" width="3.625" style="80" customWidth="1"/>
    <col min="3075" max="3075" width="20.625" style="80" customWidth="1"/>
    <col min="3076" max="3076" width="44.625" style="80" customWidth="1"/>
    <col min="3077" max="3077" width="26.375" style="80" customWidth="1"/>
    <col min="3078" max="3078" width="20" style="80" customWidth="1"/>
    <col min="3079" max="3328" width="9" style="80"/>
    <col min="3329" max="3330" width="3.625" style="80" customWidth="1"/>
    <col min="3331" max="3331" width="20.625" style="80" customWidth="1"/>
    <col min="3332" max="3332" width="44.625" style="80" customWidth="1"/>
    <col min="3333" max="3333" width="26.375" style="80" customWidth="1"/>
    <col min="3334" max="3334" width="20" style="80" customWidth="1"/>
    <col min="3335" max="3584" width="9" style="80"/>
    <col min="3585" max="3586" width="3.625" style="80" customWidth="1"/>
    <col min="3587" max="3587" width="20.625" style="80" customWidth="1"/>
    <col min="3588" max="3588" width="44.625" style="80" customWidth="1"/>
    <col min="3589" max="3589" width="26.375" style="80" customWidth="1"/>
    <col min="3590" max="3590" width="20" style="80" customWidth="1"/>
    <col min="3591" max="3840" width="9" style="80"/>
    <col min="3841" max="3842" width="3.625" style="80" customWidth="1"/>
    <col min="3843" max="3843" width="20.625" style="80" customWidth="1"/>
    <col min="3844" max="3844" width="44.625" style="80" customWidth="1"/>
    <col min="3845" max="3845" width="26.375" style="80" customWidth="1"/>
    <col min="3846" max="3846" width="20" style="80" customWidth="1"/>
    <col min="3847" max="4096" width="9" style="80"/>
    <col min="4097" max="4098" width="3.625" style="80" customWidth="1"/>
    <col min="4099" max="4099" width="20.625" style="80" customWidth="1"/>
    <col min="4100" max="4100" width="44.625" style="80" customWidth="1"/>
    <col min="4101" max="4101" width="26.375" style="80" customWidth="1"/>
    <col min="4102" max="4102" width="20" style="80" customWidth="1"/>
    <col min="4103" max="4352" width="9" style="80"/>
    <col min="4353" max="4354" width="3.625" style="80" customWidth="1"/>
    <col min="4355" max="4355" width="20.625" style="80" customWidth="1"/>
    <col min="4356" max="4356" width="44.625" style="80" customWidth="1"/>
    <col min="4357" max="4357" width="26.375" style="80" customWidth="1"/>
    <col min="4358" max="4358" width="20" style="80" customWidth="1"/>
    <col min="4359" max="4608" width="9" style="80"/>
    <col min="4609" max="4610" width="3.625" style="80" customWidth="1"/>
    <col min="4611" max="4611" width="20.625" style="80" customWidth="1"/>
    <col min="4612" max="4612" width="44.625" style="80" customWidth="1"/>
    <col min="4613" max="4613" width="26.375" style="80" customWidth="1"/>
    <col min="4614" max="4614" width="20" style="80" customWidth="1"/>
    <col min="4615" max="4864" width="9" style="80"/>
    <col min="4865" max="4866" width="3.625" style="80" customWidth="1"/>
    <col min="4867" max="4867" width="20.625" style="80" customWidth="1"/>
    <col min="4868" max="4868" width="44.625" style="80" customWidth="1"/>
    <col min="4869" max="4869" width="26.375" style="80" customWidth="1"/>
    <col min="4870" max="4870" width="20" style="80" customWidth="1"/>
    <col min="4871" max="5120" width="9" style="80"/>
    <col min="5121" max="5122" width="3.625" style="80" customWidth="1"/>
    <col min="5123" max="5123" width="20.625" style="80" customWidth="1"/>
    <col min="5124" max="5124" width="44.625" style="80" customWidth="1"/>
    <col min="5125" max="5125" width="26.375" style="80" customWidth="1"/>
    <col min="5126" max="5126" width="20" style="80" customWidth="1"/>
    <col min="5127" max="5376" width="9" style="80"/>
    <col min="5377" max="5378" width="3.625" style="80" customWidth="1"/>
    <col min="5379" max="5379" width="20.625" style="80" customWidth="1"/>
    <col min="5380" max="5380" width="44.625" style="80" customWidth="1"/>
    <col min="5381" max="5381" width="26.375" style="80" customWidth="1"/>
    <col min="5382" max="5382" width="20" style="80" customWidth="1"/>
    <col min="5383" max="5632" width="9" style="80"/>
    <col min="5633" max="5634" width="3.625" style="80" customWidth="1"/>
    <col min="5635" max="5635" width="20.625" style="80" customWidth="1"/>
    <col min="5636" max="5636" width="44.625" style="80" customWidth="1"/>
    <col min="5637" max="5637" width="26.375" style="80" customWidth="1"/>
    <col min="5638" max="5638" width="20" style="80" customWidth="1"/>
    <col min="5639" max="5888" width="9" style="80"/>
    <col min="5889" max="5890" width="3.625" style="80" customWidth="1"/>
    <col min="5891" max="5891" width="20.625" style="80" customWidth="1"/>
    <col min="5892" max="5892" width="44.625" style="80" customWidth="1"/>
    <col min="5893" max="5893" width="26.375" style="80" customWidth="1"/>
    <col min="5894" max="5894" width="20" style="80" customWidth="1"/>
    <col min="5895" max="6144" width="9" style="80"/>
    <col min="6145" max="6146" width="3.625" style="80" customWidth="1"/>
    <col min="6147" max="6147" width="20.625" style="80" customWidth="1"/>
    <col min="6148" max="6148" width="44.625" style="80" customWidth="1"/>
    <col min="6149" max="6149" width="26.375" style="80" customWidth="1"/>
    <col min="6150" max="6150" width="20" style="80" customWidth="1"/>
    <col min="6151" max="6400" width="9" style="80"/>
    <col min="6401" max="6402" width="3.625" style="80" customWidth="1"/>
    <col min="6403" max="6403" width="20.625" style="80" customWidth="1"/>
    <col min="6404" max="6404" width="44.625" style="80" customWidth="1"/>
    <col min="6405" max="6405" width="26.375" style="80" customWidth="1"/>
    <col min="6406" max="6406" width="20" style="80" customWidth="1"/>
    <col min="6407" max="6656" width="9" style="80"/>
    <col min="6657" max="6658" width="3.625" style="80" customWidth="1"/>
    <col min="6659" max="6659" width="20.625" style="80" customWidth="1"/>
    <col min="6660" max="6660" width="44.625" style="80" customWidth="1"/>
    <col min="6661" max="6661" width="26.375" style="80" customWidth="1"/>
    <col min="6662" max="6662" width="20" style="80" customWidth="1"/>
    <col min="6663" max="6912" width="9" style="80"/>
    <col min="6913" max="6914" width="3.625" style="80" customWidth="1"/>
    <col min="6915" max="6915" width="20.625" style="80" customWidth="1"/>
    <col min="6916" max="6916" width="44.625" style="80" customWidth="1"/>
    <col min="6917" max="6917" width="26.375" style="80" customWidth="1"/>
    <col min="6918" max="6918" width="20" style="80" customWidth="1"/>
    <col min="6919" max="7168" width="9" style="80"/>
    <col min="7169" max="7170" width="3.625" style="80" customWidth="1"/>
    <col min="7171" max="7171" width="20.625" style="80" customWidth="1"/>
    <col min="7172" max="7172" width="44.625" style="80" customWidth="1"/>
    <col min="7173" max="7173" width="26.375" style="80" customWidth="1"/>
    <col min="7174" max="7174" width="20" style="80" customWidth="1"/>
    <col min="7175" max="7424" width="9" style="80"/>
    <col min="7425" max="7426" width="3.625" style="80" customWidth="1"/>
    <col min="7427" max="7427" width="20.625" style="80" customWidth="1"/>
    <col min="7428" max="7428" width="44.625" style="80" customWidth="1"/>
    <col min="7429" max="7429" width="26.375" style="80" customWidth="1"/>
    <col min="7430" max="7430" width="20" style="80" customWidth="1"/>
    <col min="7431" max="7680" width="9" style="80"/>
    <col min="7681" max="7682" width="3.625" style="80" customWidth="1"/>
    <col min="7683" max="7683" width="20.625" style="80" customWidth="1"/>
    <col min="7684" max="7684" width="44.625" style="80" customWidth="1"/>
    <col min="7685" max="7685" width="26.375" style="80" customWidth="1"/>
    <col min="7686" max="7686" width="20" style="80" customWidth="1"/>
    <col min="7687" max="7936" width="9" style="80"/>
    <col min="7937" max="7938" width="3.625" style="80" customWidth="1"/>
    <col min="7939" max="7939" width="20.625" style="80" customWidth="1"/>
    <col min="7940" max="7940" width="44.625" style="80" customWidth="1"/>
    <col min="7941" max="7941" width="26.375" style="80" customWidth="1"/>
    <col min="7942" max="7942" width="20" style="80" customWidth="1"/>
    <col min="7943" max="8192" width="9" style="80"/>
    <col min="8193" max="8194" width="3.625" style="80" customWidth="1"/>
    <col min="8195" max="8195" width="20.625" style="80" customWidth="1"/>
    <col min="8196" max="8196" width="44.625" style="80" customWidth="1"/>
    <col min="8197" max="8197" width="26.375" style="80" customWidth="1"/>
    <col min="8198" max="8198" width="20" style="80" customWidth="1"/>
    <col min="8199" max="8448" width="9" style="80"/>
    <col min="8449" max="8450" width="3.625" style="80" customWidth="1"/>
    <col min="8451" max="8451" width="20.625" style="80" customWidth="1"/>
    <col min="8452" max="8452" width="44.625" style="80" customWidth="1"/>
    <col min="8453" max="8453" width="26.375" style="80" customWidth="1"/>
    <col min="8454" max="8454" width="20" style="80" customWidth="1"/>
    <col min="8455" max="8704" width="9" style="80"/>
    <col min="8705" max="8706" width="3.625" style="80" customWidth="1"/>
    <col min="8707" max="8707" width="20.625" style="80" customWidth="1"/>
    <col min="8708" max="8708" width="44.625" style="80" customWidth="1"/>
    <col min="8709" max="8709" width="26.375" style="80" customWidth="1"/>
    <col min="8710" max="8710" width="20" style="80" customWidth="1"/>
    <col min="8711" max="8960" width="9" style="80"/>
    <col min="8961" max="8962" width="3.625" style="80" customWidth="1"/>
    <col min="8963" max="8963" width="20.625" style="80" customWidth="1"/>
    <col min="8964" max="8964" width="44.625" style="80" customWidth="1"/>
    <col min="8965" max="8965" width="26.375" style="80" customWidth="1"/>
    <col min="8966" max="8966" width="20" style="80" customWidth="1"/>
    <col min="8967" max="9216" width="9" style="80"/>
    <col min="9217" max="9218" width="3.625" style="80" customWidth="1"/>
    <col min="9219" max="9219" width="20.625" style="80" customWidth="1"/>
    <col min="9220" max="9220" width="44.625" style="80" customWidth="1"/>
    <col min="9221" max="9221" width="26.375" style="80" customWidth="1"/>
    <col min="9222" max="9222" width="20" style="80" customWidth="1"/>
    <col min="9223" max="9472" width="9" style="80"/>
    <col min="9473" max="9474" width="3.625" style="80" customWidth="1"/>
    <col min="9475" max="9475" width="20.625" style="80" customWidth="1"/>
    <col min="9476" max="9476" width="44.625" style="80" customWidth="1"/>
    <col min="9477" max="9477" width="26.375" style="80" customWidth="1"/>
    <col min="9478" max="9478" width="20" style="80" customWidth="1"/>
    <col min="9479" max="9728" width="9" style="80"/>
    <col min="9729" max="9730" width="3.625" style="80" customWidth="1"/>
    <col min="9731" max="9731" width="20.625" style="80" customWidth="1"/>
    <col min="9732" max="9732" width="44.625" style="80" customWidth="1"/>
    <col min="9733" max="9733" width="26.375" style="80" customWidth="1"/>
    <col min="9734" max="9734" width="20" style="80" customWidth="1"/>
    <col min="9735" max="9984" width="9" style="80"/>
    <col min="9985" max="9986" width="3.625" style="80" customWidth="1"/>
    <col min="9987" max="9987" width="20.625" style="80" customWidth="1"/>
    <col min="9988" max="9988" width="44.625" style="80" customWidth="1"/>
    <col min="9989" max="9989" width="26.375" style="80" customWidth="1"/>
    <col min="9990" max="9990" width="20" style="80" customWidth="1"/>
    <col min="9991" max="10240" width="9" style="80"/>
    <col min="10241" max="10242" width="3.625" style="80" customWidth="1"/>
    <col min="10243" max="10243" width="20.625" style="80" customWidth="1"/>
    <col min="10244" max="10244" width="44.625" style="80" customWidth="1"/>
    <col min="10245" max="10245" width="26.375" style="80" customWidth="1"/>
    <col min="10246" max="10246" width="20" style="80" customWidth="1"/>
    <col min="10247" max="10496" width="9" style="80"/>
    <col min="10497" max="10498" width="3.625" style="80" customWidth="1"/>
    <col min="10499" max="10499" width="20.625" style="80" customWidth="1"/>
    <col min="10500" max="10500" width="44.625" style="80" customWidth="1"/>
    <col min="10501" max="10501" width="26.375" style="80" customWidth="1"/>
    <col min="10502" max="10502" width="20" style="80" customWidth="1"/>
    <col min="10503" max="10752" width="9" style="80"/>
    <col min="10753" max="10754" width="3.625" style="80" customWidth="1"/>
    <col min="10755" max="10755" width="20.625" style="80" customWidth="1"/>
    <col min="10756" max="10756" width="44.625" style="80" customWidth="1"/>
    <col min="10757" max="10757" width="26.375" style="80" customWidth="1"/>
    <col min="10758" max="10758" width="20" style="80" customWidth="1"/>
    <col min="10759" max="11008" width="9" style="80"/>
    <col min="11009" max="11010" width="3.625" style="80" customWidth="1"/>
    <col min="11011" max="11011" width="20.625" style="80" customWidth="1"/>
    <col min="11012" max="11012" width="44.625" style="80" customWidth="1"/>
    <col min="11013" max="11013" width="26.375" style="80" customWidth="1"/>
    <col min="11014" max="11014" width="20" style="80" customWidth="1"/>
    <col min="11015" max="11264" width="9" style="80"/>
    <col min="11265" max="11266" width="3.625" style="80" customWidth="1"/>
    <col min="11267" max="11267" width="20.625" style="80" customWidth="1"/>
    <col min="11268" max="11268" width="44.625" style="80" customWidth="1"/>
    <col min="11269" max="11269" width="26.375" style="80" customWidth="1"/>
    <col min="11270" max="11270" width="20" style="80" customWidth="1"/>
    <col min="11271" max="11520" width="9" style="80"/>
    <col min="11521" max="11522" width="3.625" style="80" customWidth="1"/>
    <col min="11523" max="11523" width="20.625" style="80" customWidth="1"/>
    <col min="11524" max="11524" width="44.625" style="80" customWidth="1"/>
    <col min="11525" max="11525" width="26.375" style="80" customWidth="1"/>
    <col min="11526" max="11526" width="20" style="80" customWidth="1"/>
    <col min="11527" max="11776" width="9" style="80"/>
    <col min="11777" max="11778" width="3.625" style="80" customWidth="1"/>
    <col min="11779" max="11779" width="20.625" style="80" customWidth="1"/>
    <col min="11780" max="11780" width="44.625" style="80" customWidth="1"/>
    <col min="11781" max="11781" width="26.375" style="80" customWidth="1"/>
    <col min="11782" max="11782" width="20" style="80" customWidth="1"/>
    <col min="11783" max="12032" width="9" style="80"/>
    <col min="12033" max="12034" width="3.625" style="80" customWidth="1"/>
    <col min="12035" max="12035" width="20.625" style="80" customWidth="1"/>
    <col min="12036" max="12036" width="44.625" style="80" customWidth="1"/>
    <col min="12037" max="12037" width="26.375" style="80" customWidth="1"/>
    <col min="12038" max="12038" width="20" style="80" customWidth="1"/>
    <col min="12039" max="12288" width="9" style="80"/>
    <col min="12289" max="12290" width="3.625" style="80" customWidth="1"/>
    <col min="12291" max="12291" width="20.625" style="80" customWidth="1"/>
    <col min="12292" max="12292" width="44.625" style="80" customWidth="1"/>
    <col min="12293" max="12293" width="26.375" style="80" customWidth="1"/>
    <col min="12294" max="12294" width="20" style="80" customWidth="1"/>
    <col min="12295" max="12544" width="9" style="80"/>
    <col min="12545" max="12546" width="3.625" style="80" customWidth="1"/>
    <col min="12547" max="12547" width="20.625" style="80" customWidth="1"/>
    <col min="12548" max="12548" width="44.625" style="80" customWidth="1"/>
    <col min="12549" max="12549" width="26.375" style="80" customWidth="1"/>
    <col min="12550" max="12550" width="20" style="80" customWidth="1"/>
    <col min="12551" max="12800" width="9" style="80"/>
    <col min="12801" max="12802" width="3.625" style="80" customWidth="1"/>
    <col min="12803" max="12803" width="20.625" style="80" customWidth="1"/>
    <col min="12804" max="12804" width="44.625" style="80" customWidth="1"/>
    <col min="12805" max="12805" width="26.375" style="80" customWidth="1"/>
    <col min="12806" max="12806" width="20" style="80" customWidth="1"/>
    <col min="12807" max="13056" width="9" style="80"/>
    <col min="13057" max="13058" width="3.625" style="80" customWidth="1"/>
    <col min="13059" max="13059" width="20.625" style="80" customWidth="1"/>
    <col min="13060" max="13060" width="44.625" style="80" customWidth="1"/>
    <col min="13061" max="13061" width="26.375" style="80" customWidth="1"/>
    <col min="13062" max="13062" width="20" style="80" customWidth="1"/>
    <col min="13063" max="13312" width="9" style="80"/>
    <col min="13313" max="13314" width="3.625" style="80" customWidth="1"/>
    <col min="13315" max="13315" width="20.625" style="80" customWidth="1"/>
    <col min="13316" max="13316" width="44.625" style="80" customWidth="1"/>
    <col min="13317" max="13317" width="26.375" style="80" customWidth="1"/>
    <col min="13318" max="13318" width="20" style="80" customWidth="1"/>
    <col min="13319" max="13568" width="9" style="80"/>
    <col min="13569" max="13570" width="3.625" style="80" customWidth="1"/>
    <col min="13571" max="13571" width="20.625" style="80" customWidth="1"/>
    <col min="13572" max="13572" width="44.625" style="80" customWidth="1"/>
    <col min="13573" max="13573" width="26.375" style="80" customWidth="1"/>
    <col min="13574" max="13574" width="20" style="80" customWidth="1"/>
    <col min="13575" max="13824" width="9" style="80"/>
    <col min="13825" max="13826" width="3.625" style="80" customWidth="1"/>
    <col min="13827" max="13827" width="20.625" style="80" customWidth="1"/>
    <col min="13828" max="13828" width="44.625" style="80" customWidth="1"/>
    <col min="13829" max="13829" width="26.375" style="80" customWidth="1"/>
    <col min="13830" max="13830" width="20" style="80" customWidth="1"/>
    <col min="13831" max="14080" width="9" style="80"/>
    <col min="14081" max="14082" width="3.625" style="80" customWidth="1"/>
    <col min="14083" max="14083" width="20.625" style="80" customWidth="1"/>
    <col min="14084" max="14084" width="44.625" style="80" customWidth="1"/>
    <col min="14085" max="14085" width="26.375" style="80" customWidth="1"/>
    <col min="14086" max="14086" width="20" style="80" customWidth="1"/>
    <col min="14087" max="14336" width="9" style="80"/>
    <col min="14337" max="14338" width="3.625" style="80" customWidth="1"/>
    <col min="14339" max="14339" width="20.625" style="80" customWidth="1"/>
    <col min="14340" max="14340" width="44.625" style="80" customWidth="1"/>
    <col min="14341" max="14341" width="26.375" style="80" customWidth="1"/>
    <col min="14342" max="14342" width="20" style="80" customWidth="1"/>
    <col min="14343" max="14592" width="9" style="80"/>
    <col min="14593" max="14594" width="3.625" style="80" customWidth="1"/>
    <col min="14595" max="14595" width="20.625" style="80" customWidth="1"/>
    <col min="14596" max="14596" width="44.625" style="80" customWidth="1"/>
    <col min="14597" max="14597" width="26.375" style="80" customWidth="1"/>
    <col min="14598" max="14598" width="20" style="80" customWidth="1"/>
    <col min="14599" max="14848" width="9" style="80"/>
    <col min="14849" max="14850" width="3.625" style="80" customWidth="1"/>
    <col min="14851" max="14851" width="20.625" style="80" customWidth="1"/>
    <col min="14852" max="14852" width="44.625" style="80" customWidth="1"/>
    <col min="14853" max="14853" width="26.375" style="80" customWidth="1"/>
    <col min="14854" max="14854" width="20" style="80" customWidth="1"/>
    <col min="14855" max="15104" width="9" style="80"/>
    <col min="15105" max="15106" width="3.625" style="80" customWidth="1"/>
    <col min="15107" max="15107" width="20.625" style="80" customWidth="1"/>
    <col min="15108" max="15108" width="44.625" style="80" customWidth="1"/>
    <col min="15109" max="15109" width="26.375" style="80" customWidth="1"/>
    <col min="15110" max="15110" width="20" style="80" customWidth="1"/>
    <col min="15111" max="15360" width="9" style="80"/>
    <col min="15361" max="15362" width="3.625" style="80" customWidth="1"/>
    <col min="15363" max="15363" width="20.625" style="80" customWidth="1"/>
    <col min="15364" max="15364" width="44.625" style="80" customWidth="1"/>
    <col min="15365" max="15365" width="26.375" style="80" customWidth="1"/>
    <col min="15366" max="15366" width="20" style="80" customWidth="1"/>
    <col min="15367" max="15616" width="9" style="80"/>
    <col min="15617" max="15618" width="3.625" style="80" customWidth="1"/>
    <col min="15619" max="15619" width="20.625" style="80" customWidth="1"/>
    <col min="15620" max="15620" width="44.625" style="80" customWidth="1"/>
    <col min="15621" max="15621" width="26.375" style="80" customWidth="1"/>
    <col min="15622" max="15622" width="20" style="80" customWidth="1"/>
    <col min="15623" max="15872" width="9" style="80"/>
    <col min="15873" max="15874" width="3.625" style="80" customWidth="1"/>
    <col min="15875" max="15875" width="20.625" style="80" customWidth="1"/>
    <col min="15876" max="15876" width="44.625" style="80" customWidth="1"/>
    <col min="15877" max="15877" width="26.375" style="80" customWidth="1"/>
    <col min="15878" max="15878" width="20" style="80" customWidth="1"/>
    <col min="15879" max="16128" width="9" style="80"/>
    <col min="16129" max="16130" width="3.625" style="80" customWidth="1"/>
    <col min="16131" max="16131" width="20.625" style="80" customWidth="1"/>
    <col min="16132" max="16132" width="44.625" style="80" customWidth="1"/>
    <col min="16133" max="16133" width="26.375" style="80" customWidth="1"/>
    <col min="16134" max="16134" width="20" style="80" customWidth="1"/>
    <col min="16135" max="16384" width="9" style="80"/>
  </cols>
  <sheetData>
    <row r="1" spans="1:6" ht="26.1" customHeight="1">
      <c r="A1" s="79" t="s">
        <v>103</v>
      </c>
      <c r="B1" s="79"/>
      <c r="C1" s="79"/>
      <c r="D1" s="79"/>
      <c r="E1" s="79"/>
      <c r="F1" s="79"/>
    </row>
    <row r="2" spans="1:6" ht="15.95" customHeight="1">
      <c r="A2" s="81" t="s">
        <v>172</v>
      </c>
      <c r="B2" s="82"/>
      <c r="C2" s="82"/>
      <c r="D2" s="82"/>
      <c r="E2" s="82"/>
      <c r="F2" s="83"/>
    </row>
    <row r="3" spans="1:6" ht="15.95" customHeight="1">
      <c r="A3" s="84" t="s">
        <v>222</v>
      </c>
      <c r="B3" s="85"/>
      <c r="C3" s="86"/>
      <c r="D3" s="87" t="s">
        <v>104</v>
      </c>
      <c r="E3" s="87" t="s">
        <v>105</v>
      </c>
      <c r="F3" s="87" t="s">
        <v>106</v>
      </c>
    </row>
    <row r="4" spans="1:6" ht="15.95" customHeight="1">
      <c r="A4" s="88"/>
      <c r="B4" s="89"/>
      <c r="C4" s="90"/>
      <c r="D4" s="91"/>
      <c r="E4" s="91"/>
      <c r="F4" s="91"/>
    </row>
    <row r="5" spans="1:6" ht="17.100000000000001" customHeight="1">
      <c r="A5" s="92" t="s">
        <v>130</v>
      </c>
      <c r="B5" s="92" t="s">
        <v>131</v>
      </c>
      <c r="C5" s="93" t="s">
        <v>107</v>
      </c>
      <c r="D5" s="93" t="s">
        <v>2</v>
      </c>
      <c r="E5" s="94">
        <f>내역서!F52</f>
        <v>11762999</v>
      </c>
      <c r="F5" s="95" t="s">
        <v>2</v>
      </c>
    </row>
    <row r="6" spans="1:6" ht="17.100000000000001" customHeight="1">
      <c r="A6" s="96"/>
      <c r="B6" s="96"/>
      <c r="C6" s="97" t="s">
        <v>108</v>
      </c>
      <c r="D6" s="97" t="s">
        <v>2</v>
      </c>
      <c r="E6" s="98"/>
      <c r="F6" s="99" t="s">
        <v>2</v>
      </c>
    </row>
    <row r="7" spans="1:6" ht="17.100000000000001" customHeight="1">
      <c r="A7" s="96"/>
      <c r="B7" s="96"/>
      <c r="C7" s="100" t="s">
        <v>109</v>
      </c>
      <c r="D7" s="100" t="s">
        <v>2</v>
      </c>
      <c r="E7" s="101"/>
      <c r="F7" s="102" t="s">
        <v>2</v>
      </c>
    </row>
    <row r="8" spans="1:6" ht="17.100000000000001" customHeight="1">
      <c r="A8" s="96"/>
      <c r="B8" s="103"/>
      <c r="C8" s="104" t="s">
        <v>110</v>
      </c>
      <c r="D8" s="104" t="s">
        <v>2</v>
      </c>
      <c r="E8" s="105">
        <f>SUM(E5:E7)</f>
        <v>11762999</v>
      </c>
      <c r="F8" s="106" t="s">
        <v>2</v>
      </c>
    </row>
    <row r="9" spans="1:6" ht="17.100000000000001" customHeight="1">
      <c r="A9" s="96"/>
      <c r="B9" s="92" t="s">
        <v>132</v>
      </c>
      <c r="C9" s="93" t="s">
        <v>111</v>
      </c>
      <c r="D9" s="93" t="s">
        <v>2</v>
      </c>
      <c r="E9" s="94">
        <f>내역서!H52</f>
        <v>11834727</v>
      </c>
      <c r="F9" s="95" t="s">
        <v>2</v>
      </c>
    </row>
    <row r="10" spans="1:6" ht="17.100000000000001" customHeight="1">
      <c r="A10" s="96"/>
      <c r="B10" s="96"/>
      <c r="C10" s="100" t="s">
        <v>112</v>
      </c>
      <c r="D10" s="107">
        <v>9.6000000000000002E-2</v>
      </c>
      <c r="E10" s="101">
        <f>ROUNDDOWN(E9*D10,0)</f>
        <v>1136133</v>
      </c>
      <c r="F10" s="102" t="s">
        <v>2</v>
      </c>
    </row>
    <row r="11" spans="1:6" ht="17.100000000000001" customHeight="1">
      <c r="A11" s="96"/>
      <c r="B11" s="103"/>
      <c r="C11" s="104" t="s">
        <v>113</v>
      </c>
      <c r="D11" s="104" t="s">
        <v>2</v>
      </c>
      <c r="E11" s="105">
        <f>SUM(E9:E10)</f>
        <v>12970860</v>
      </c>
      <c r="F11" s="106" t="s">
        <v>2</v>
      </c>
    </row>
    <row r="12" spans="1:6" ht="17.100000000000001" customHeight="1">
      <c r="A12" s="96"/>
      <c r="B12" s="92" t="s">
        <v>133</v>
      </c>
      <c r="C12" s="93" t="s">
        <v>114</v>
      </c>
      <c r="D12" s="93" t="s">
        <v>2</v>
      </c>
      <c r="E12" s="94">
        <f>내역서!J52</f>
        <v>740800</v>
      </c>
      <c r="F12" s="95" t="s">
        <v>2</v>
      </c>
    </row>
    <row r="13" spans="1:6" ht="17.100000000000001" customHeight="1">
      <c r="A13" s="96"/>
      <c r="B13" s="96"/>
      <c r="C13" s="97" t="s">
        <v>115</v>
      </c>
      <c r="D13" s="108">
        <v>3.7999999999999999E-2</v>
      </c>
      <c r="E13" s="98">
        <f>ROUNDDOWN(E11*D13,0)</f>
        <v>492892</v>
      </c>
      <c r="F13" s="99" t="s">
        <v>2</v>
      </c>
    </row>
    <row r="14" spans="1:6" ht="17.100000000000001" customHeight="1">
      <c r="A14" s="96"/>
      <c r="B14" s="96"/>
      <c r="C14" s="97" t="s">
        <v>116</v>
      </c>
      <c r="D14" s="108">
        <v>8.6999999999999994E-3</v>
      </c>
      <c r="E14" s="98">
        <f>ROUNDDOWN(E11*D14,0)</f>
        <v>112846</v>
      </c>
      <c r="F14" s="99" t="s">
        <v>2</v>
      </c>
    </row>
    <row r="15" spans="1:6" ht="17.100000000000001" customHeight="1">
      <c r="A15" s="96"/>
      <c r="B15" s="96"/>
      <c r="C15" s="97" t="s">
        <v>117</v>
      </c>
      <c r="D15" s="97" t="s">
        <v>2</v>
      </c>
      <c r="E15" s="98"/>
      <c r="F15" s="109" t="s">
        <v>223</v>
      </c>
    </row>
    <row r="16" spans="1:6" ht="17.100000000000001" customHeight="1">
      <c r="A16" s="96"/>
      <c r="B16" s="96"/>
      <c r="C16" s="97" t="s">
        <v>118</v>
      </c>
      <c r="D16" s="97" t="s">
        <v>2</v>
      </c>
      <c r="E16" s="98"/>
      <c r="F16" s="109" t="s">
        <v>223</v>
      </c>
    </row>
    <row r="17" spans="1:6" ht="17.100000000000001" customHeight="1">
      <c r="A17" s="96"/>
      <c r="B17" s="96"/>
      <c r="C17" s="97" t="s">
        <v>119</v>
      </c>
      <c r="D17" s="97" t="s">
        <v>2</v>
      </c>
      <c r="E17" s="98"/>
      <c r="F17" s="109" t="s">
        <v>223</v>
      </c>
    </row>
    <row r="18" spans="1:6" ht="17.100000000000001" customHeight="1">
      <c r="A18" s="96"/>
      <c r="B18" s="96"/>
      <c r="C18" s="97" t="s">
        <v>120</v>
      </c>
      <c r="D18" s="97" t="s">
        <v>2</v>
      </c>
      <c r="E18" s="98"/>
      <c r="F18" s="99" t="s">
        <v>224</v>
      </c>
    </row>
    <row r="19" spans="1:6" ht="17.100000000000001" customHeight="1">
      <c r="A19" s="96"/>
      <c r="B19" s="96"/>
      <c r="C19" s="97" t="s">
        <v>225</v>
      </c>
      <c r="D19" s="110"/>
      <c r="E19" s="98"/>
      <c r="F19" s="99" t="s">
        <v>226</v>
      </c>
    </row>
    <row r="20" spans="1:6" ht="17.100000000000001" customHeight="1">
      <c r="A20" s="96"/>
      <c r="B20" s="96"/>
      <c r="C20" s="97" t="s">
        <v>121</v>
      </c>
      <c r="D20" s="111">
        <v>3.0300000000000001E-2</v>
      </c>
      <c r="E20" s="98">
        <f>ROUNDDOWN((E8+E11)*D20,0)</f>
        <v>749435</v>
      </c>
      <c r="F20" s="99" t="s">
        <v>2</v>
      </c>
    </row>
    <row r="21" spans="1:6" ht="17.100000000000001" customHeight="1">
      <c r="A21" s="96"/>
      <c r="B21" s="96"/>
      <c r="C21" s="100" t="s">
        <v>122</v>
      </c>
      <c r="D21" s="112">
        <v>3.0000000000000001E-3</v>
      </c>
      <c r="E21" s="101">
        <f>ROUNDDOWN((E8+E9+E12)*D21,0)</f>
        <v>73015</v>
      </c>
      <c r="F21" s="113"/>
    </row>
    <row r="22" spans="1:6" ht="17.100000000000001" customHeight="1">
      <c r="A22" s="96"/>
      <c r="B22" s="103"/>
      <c r="C22" s="104" t="s">
        <v>113</v>
      </c>
      <c r="D22" s="104" t="s">
        <v>2</v>
      </c>
      <c r="E22" s="105">
        <f>SUM(E12:E21)</f>
        <v>2168988</v>
      </c>
      <c r="F22" s="106" t="s">
        <v>2</v>
      </c>
    </row>
    <row r="23" spans="1:6" ht="17.100000000000001" customHeight="1">
      <c r="A23" s="103"/>
      <c r="B23" s="114" t="s">
        <v>123</v>
      </c>
      <c r="C23" s="115"/>
      <c r="D23" s="104" t="s">
        <v>2</v>
      </c>
      <c r="E23" s="105">
        <f>SUM(E22,E11,E8)</f>
        <v>26902847</v>
      </c>
      <c r="F23" s="106" t="s">
        <v>2</v>
      </c>
    </row>
    <row r="24" spans="1:6" ht="17.100000000000001" customHeight="1">
      <c r="A24" s="114" t="s">
        <v>124</v>
      </c>
      <c r="B24" s="116"/>
      <c r="C24" s="115"/>
      <c r="D24" s="117">
        <v>0.06</v>
      </c>
      <c r="E24" s="105">
        <f>ROUNDDOWN((E8+E11+E22)*D24,0)</f>
        <v>1614170</v>
      </c>
      <c r="F24" s="106" t="s">
        <v>2</v>
      </c>
    </row>
    <row r="25" spans="1:6" ht="17.100000000000001" customHeight="1">
      <c r="A25" s="114" t="s">
        <v>125</v>
      </c>
      <c r="B25" s="116"/>
      <c r="C25" s="115"/>
      <c r="D25" s="118">
        <v>0.1051</v>
      </c>
      <c r="E25" s="105">
        <f>ROUNDDOWN((E11+E22+E24)*D25,0)</f>
        <v>1760847</v>
      </c>
      <c r="F25" s="106" t="s">
        <v>2</v>
      </c>
    </row>
    <row r="26" spans="1:6" ht="17.100000000000001" customHeight="1">
      <c r="A26" s="114" t="s">
        <v>126</v>
      </c>
      <c r="B26" s="116"/>
      <c r="C26" s="115"/>
      <c r="D26" s="104" t="s">
        <v>2</v>
      </c>
      <c r="E26" s="105">
        <f>내역서!L50</f>
        <v>265537</v>
      </c>
      <c r="F26" s="106" t="s">
        <v>2</v>
      </c>
    </row>
    <row r="27" spans="1:6" ht="17.100000000000001" customHeight="1">
      <c r="A27" s="114" t="s">
        <v>127</v>
      </c>
      <c r="B27" s="116"/>
      <c r="C27" s="115"/>
      <c r="D27" s="104" t="s">
        <v>2</v>
      </c>
      <c r="E27" s="105">
        <f>SUM(E23:E26)</f>
        <v>30543401</v>
      </c>
      <c r="F27" s="106" t="s">
        <v>2</v>
      </c>
    </row>
    <row r="28" spans="1:6" ht="17.100000000000001" customHeight="1">
      <c r="A28" s="114" t="s">
        <v>128</v>
      </c>
      <c r="B28" s="116"/>
      <c r="C28" s="115"/>
      <c r="D28" s="119">
        <v>0.1</v>
      </c>
      <c r="E28" s="105">
        <f>ROUNDDOWN(E27*0.1,0)</f>
        <v>3054340</v>
      </c>
      <c r="F28" s="106" t="s">
        <v>2</v>
      </c>
    </row>
    <row r="29" spans="1:6" ht="17.100000000000001" customHeight="1">
      <c r="A29" s="120" t="s">
        <v>129</v>
      </c>
      <c r="B29" s="121"/>
      <c r="C29" s="122"/>
      <c r="D29" s="123" t="s">
        <v>2</v>
      </c>
      <c r="E29" s="124">
        <f>ROUNDDOWN(SUM(E27:E28),-3)</f>
        <v>33597000</v>
      </c>
      <c r="F29" s="128" t="s">
        <v>227</v>
      </c>
    </row>
    <row r="30" spans="1:6" ht="15.95" customHeight="1">
      <c r="A30" s="125"/>
      <c r="B30" s="125"/>
      <c r="C30" s="125"/>
      <c r="D30" s="126"/>
      <c r="E30" s="126"/>
      <c r="F30" s="126"/>
    </row>
  </sheetData>
  <mergeCells count="16">
    <mergeCell ref="A24:C24"/>
    <mergeCell ref="A25:C25"/>
    <mergeCell ref="A26:C26"/>
    <mergeCell ref="A27:C27"/>
    <mergeCell ref="A28:C28"/>
    <mergeCell ref="A29:C29"/>
    <mergeCell ref="A1:F1"/>
    <mergeCell ref="A3:C4"/>
    <mergeCell ref="D3:D4"/>
    <mergeCell ref="E3:E4"/>
    <mergeCell ref="F3:F4"/>
    <mergeCell ref="A5:A23"/>
    <mergeCell ref="B5:B8"/>
    <mergeCell ref="B9:B11"/>
    <mergeCell ref="B12:B22"/>
    <mergeCell ref="B23:C23"/>
  </mergeCells>
  <phoneticPr fontId="3" type="noConversion"/>
  <pageMargins left="0.74803149606299213" right="0.19685039370078741" top="0.74803149606299213" bottom="0.35433070866141736" header="0.51181102362204722" footer="0.51181102362204722"/>
  <pageSetup paperSize="9" fitToHeight="200" orientation="landscape" horizontalDpi="4294967293" verticalDpi="4294967293" r:id="rId1"/>
  <rowBreaks count="1" manualBreakCount="1">
    <brk id="2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B7"/>
  </sheetPr>
  <dimension ref="A1:M52"/>
  <sheetViews>
    <sheetView view="pageBreakPreview" zoomScaleSheetLayoutView="100" workbookViewId="0">
      <selection activeCell="B6" sqref="B6"/>
    </sheetView>
  </sheetViews>
  <sheetFormatPr defaultRowHeight="10.5"/>
  <cols>
    <col min="1" max="2" width="17.625" style="1" customWidth="1"/>
    <col min="3" max="3" width="4.625" style="2" customWidth="1"/>
    <col min="4" max="5" width="6.625" style="3" customWidth="1"/>
    <col min="6" max="6" width="8.625" style="3" customWidth="1"/>
    <col min="7" max="7" width="6.625" style="3" customWidth="1"/>
    <col min="8" max="8" width="8.625" style="3" customWidth="1"/>
    <col min="9" max="9" width="8.25" style="3" bestFit="1" customWidth="1"/>
    <col min="10" max="10" width="8.625" style="3" customWidth="1"/>
    <col min="11" max="11" width="8.25" style="3" bestFit="1" customWidth="1"/>
    <col min="12" max="12" width="8.625" style="3" customWidth="1"/>
    <col min="13" max="13" width="7.625" style="3" customWidth="1"/>
    <col min="14" max="16384" width="9" style="1"/>
  </cols>
  <sheetData>
    <row r="1" spans="1:13" ht="30" customHeight="1">
      <c r="A1" s="28" t="s">
        <v>96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23.1" customHeight="1">
      <c r="A2" s="30" t="s">
        <v>164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3.1" customHeight="1">
      <c r="A3" s="29" t="s">
        <v>97</v>
      </c>
      <c r="B3" s="29" t="s">
        <v>98</v>
      </c>
      <c r="C3" s="29" t="s">
        <v>0</v>
      </c>
      <c r="D3" s="29" t="s">
        <v>35</v>
      </c>
      <c r="E3" s="29" t="s">
        <v>36</v>
      </c>
      <c r="F3" s="29"/>
      <c r="G3" s="29" t="s">
        <v>37</v>
      </c>
      <c r="H3" s="29"/>
      <c r="I3" s="29" t="s">
        <v>38</v>
      </c>
      <c r="J3" s="29"/>
      <c r="K3" s="29" t="s">
        <v>39</v>
      </c>
      <c r="L3" s="29"/>
      <c r="M3" s="43" t="s">
        <v>99</v>
      </c>
    </row>
    <row r="4" spans="1:13" ht="23.1" customHeight="1">
      <c r="A4" s="29"/>
      <c r="B4" s="29"/>
      <c r="C4" s="29"/>
      <c r="D4" s="29"/>
      <c r="E4" s="12" t="s">
        <v>41</v>
      </c>
      <c r="F4" s="12" t="s">
        <v>42</v>
      </c>
      <c r="G4" s="12" t="s">
        <v>41</v>
      </c>
      <c r="H4" s="12" t="s">
        <v>42</v>
      </c>
      <c r="I4" s="12" t="s">
        <v>41</v>
      </c>
      <c r="J4" s="12" t="s">
        <v>42</v>
      </c>
      <c r="K4" s="12" t="s">
        <v>41</v>
      </c>
      <c r="L4" s="12" t="s">
        <v>42</v>
      </c>
      <c r="M4" s="44"/>
    </row>
    <row r="5" spans="1:13" s="27" customFormat="1" ht="23.1" customHeight="1">
      <c r="A5" s="54" t="s">
        <v>100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1:13" ht="23.1" customHeight="1">
      <c r="A6" s="26" t="s">
        <v>174</v>
      </c>
      <c r="B6" s="26" t="s">
        <v>176</v>
      </c>
      <c r="C6" s="5" t="s">
        <v>177</v>
      </c>
      <c r="D6" s="6">
        <v>1</v>
      </c>
      <c r="E6" s="7">
        <f>77077*1.14*(1-0.88)</f>
        <v>10544.133599999999</v>
      </c>
      <c r="F6" s="7">
        <f>ROUNDDOWN(D6*E6,0)</f>
        <v>10544</v>
      </c>
      <c r="G6" s="7">
        <f>77077*1.14*0.88</f>
        <v>77323.646399999998</v>
      </c>
      <c r="H6" s="7">
        <f>ROUNDDOWN(D6*G6,0)</f>
        <v>77323</v>
      </c>
      <c r="I6" s="7"/>
      <c r="J6" s="7">
        <f>ROUNDDOWN(D6*I6,0)</f>
        <v>0</v>
      </c>
      <c r="K6" s="7">
        <f>E6+G6+I6</f>
        <v>87867.78</v>
      </c>
      <c r="L6" s="7">
        <f>F6+H6+J6</f>
        <v>87867</v>
      </c>
      <c r="M6" s="9" t="s">
        <v>178</v>
      </c>
    </row>
    <row r="7" spans="1:13" ht="23.1" customHeight="1">
      <c r="A7" s="25" t="s">
        <v>179</v>
      </c>
      <c r="B7" s="25" t="s">
        <v>180</v>
      </c>
      <c r="C7" s="20" t="s">
        <v>181</v>
      </c>
      <c r="D7" s="21">
        <v>1</v>
      </c>
      <c r="E7" s="46"/>
      <c r="F7" s="46">
        <f>ROUNDDOWN(D7*E7,0)</f>
        <v>0</v>
      </c>
      <c r="G7" s="46"/>
      <c r="H7" s="46">
        <f>ROUNDDOWN(D7*G7,0)</f>
        <v>0</v>
      </c>
      <c r="I7" s="46">
        <v>700000</v>
      </c>
      <c r="J7" s="46">
        <f>ROUNDDOWN(D7*I7,0)</f>
        <v>700000</v>
      </c>
      <c r="K7" s="46">
        <f t="shared" ref="K7:L7" si="0">E7+G7+I7</f>
        <v>700000</v>
      </c>
      <c r="L7" s="46">
        <f t="shared" si="0"/>
        <v>700000</v>
      </c>
      <c r="M7" s="24" t="s">
        <v>182</v>
      </c>
    </row>
    <row r="8" spans="1:13" ht="23.1" customHeight="1">
      <c r="A8" s="26" t="s">
        <v>80</v>
      </c>
      <c r="B8" s="26" t="s">
        <v>44</v>
      </c>
      <c r="C8" s="5" t="s">
        <v>4</v>
      </c>
      <c r="D8" s="6">
        <v>89.1</v>
      </c>
      <c r="E8" s="7"/>
      <c r="F8" s="7">
        <f>ROUNDDOWN(D8*E8,0)</f>
        <v>0</v>
      </c>
      <c r="G8" s="7">
        <f>일위대가목록!I5</f>
        <v>1747</v>
      </c>
      <c r="H8" s="7">
        <f>ROUNDDOWN(D8*G8,0)</f>
        <v>155657</v>
      </c>
      <c r="I8" s="7"/>
      <c r="J8" s="7">
        <f>ROUNDDOWN(D8*I8,0)</f>
        <v>0</v>
      </c>
      <c r="K8" s="7">
        <f>E8+G8+I8</f>
        <v>1747</v>
      </c>
      <c r="L8" s="7">
        <f>F8+H8+J8</f>
        <v>155657</v>
      </c>
      <c r="M8" s="8" t="s">
        <v>79</v>
      </c>
    </row>
    <row r="9" spans="1:13" ht="23.1" customHeight="1">
      <c r="A9" s="11"/>
      <c r="B9" s="11"/>
      <c r="C9" s="5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ht="23.1" customHeight="1">
      <c r="A10" s="11"/>
      <c r="B10" s="11"/>
      <c r="C10" s="5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ht="23.1" customHeight="1">
      <c r="A11" s="11"/>
      <c r="B11" s="11"/>
      <c r="C11" s="5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23.1" customHeight="1">
      <c r="A12" s="61" t="s">
        <v>219</v>
      </c>
      <c r="B12" s="57"/>
      <c r="C12" s="58"/>
      <c r="D12" s="59"/>
      <c r="E12" s="60"/>
      <c r="F12" s="60">
        <f>SUM(F6:F11)</f>
        <v>10544</v>
      </c>
      <c r="G12" s="60"/>
      <c r="H12" s="60">
        <f>SUM(H6:H11)</f>
        <v>232980</v>
      </c>
      <c r="I12" s="60"/>
      <c r="J12" s="60">
        <f>SUM(J6:J11)</f>
        <v>700000</v>
      </c>
      <c r="K12" s="60"/>
      <c r="L12" s="60">
        <f>SUM(L6:L11)</f>
        <v>943524</v>
      </c>
      <c r="M12" s="59"/>
    </row>
    <row r="13" spans="1:13" s="27" customFormat="1" ht="23.1" customHeight="1">
      <c r="A13" s="54" t="s">
        <v>101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6"/>
    </row>
    <row r="14" spans="1:13" ht="23.1" customHeight="1">
      <c r="A14" s="51" t="s">
        <v>82</v>
      </c>
      <c r="B14" s="51" t="s">
        <v>47</v>
      </c>
      <c r="C14" s="52" t="s">
        <v>48</v>
      </c>
      <c r="D14" s="53">
        <v>89.1</v>
      </c>
      <c r="E14" s="22">
        <f>일위대가목록!G6</f>
        <v>293</v>
      </c>
      <c r="F14" s="22">
        <f>ROUNDDOWN(D14*E14,0)</f>
        <v>26106</v>
      </c>
      <c r="G14" s="22">
        <f>일위대가목록!I6</f>
        <v>2257</v>
      </c>
      <c r="H14" s="22">
        <f>ROUNDDOWN(D14*G14,0)</f>
        <v>201098</v>
      </c>
      <c r="I14" s="22"/>
      <c r="J14" s="22">
        <f>ROUNDDOWN(D14*I14,0)</f>
        <v>0</v>
      </c>
      <c r="K14" s="22">
        <f>E14+G14+I14</f>
        <v>2550</v>
      </c>
      <c r="L14" s="22">
        <f>F14+H14+J14</f>
        <v>227204</v>
      </c>
      <c r="M14" s="23" t="s">
        <v>81</v>
      </c>
    </row>
    <row r="15" spans="1:13" ht="23.1" customHeight="1">
      <c r="A15" s="51" t="s">
        <v>84</v>
      </c>
      <c r="B15" s="51" t="s">
        <v>54</v>
      </c>
      <c r="C15" s="52" t="s">
        <v>4</v>
      </c>
      <c r="D15" s="53">
        <v>89.1</v>
      </c>
      <c r="E15" s="22">
        <f>일위대가목록!G7</f>
        <v>19948</v>
      </c>
      <c r="F15" s="22">
        <f>ROUNDDOWN(D15*E15,0)</f>
        <v>1777366</v>
      </c>
      <c r="G15" s="22">
        <f>일위대가목록!I7</f>
        <v>10588</v>
      </c>
      <c r="H15" s="22">
        <f>ROUNDDOWN(D15*G15,0)</f>
        <v>943390</v>
      </c>
      <c r="I15" s="22"/>
      <c r="J15" s="22">
        <f>ROUNDDOWN(D15*I15,0)</f>
        <v>0</v>
      </c>
      <c r="K15" s="22">
        <f>E15+G15+I15</f>
        <v>30536</v>
      </c>
      <c r="L15" s="22">
        <f>F15+H15+J15</f>
        <v>2720756</v>
      </c>
      <c r="M15" s="23" t="s">
        <v>83</v>
      </c>
    </row>
    <row r="16" spans="1:13" ht="23.1" customHeight="1">
      <c r="A16" s="19"/>
      <c r="B16" s="19"/>
      <c r="C16" s="20"/>
      <c r="D16" s="24"/>
      <c r="E16" s="24"/>
      <c r="F16" s="24"/>
      <c r="G16" s="24"/>
      <c r="H16" s="24"/>
      <c r="I16" s="24"/>
      <c r="J16" s="24"/>
      <c r="K16" s="24"/>
      <c r="L16" s="24"/>
      <c r="M16" s="24"/>
    </row>
    <row r="17" spans="1:13" ht="23.1" customHeight="1">
      <c r="A17" s="19"/>
      <c r="B17" s="19"/>
      <c r="C17" s="20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pans="1:13" ht="23.1" customHeight="1">
      <c r="A18" s="19"/>
      <c r="B18" s="19"/>
      <c r="C18" s="20"/>
      <c r="D18" s="24"/>
      <c r="E18" s="24"/>
      <c r="F18" s="24"/>
      <c r="G18" s="24"/>
      <c r="H18" s="24"/>
      <c r="I18" s="24"/>
      <c r="J18" s="24"/>
      <c r="K18" s="24"/>
      <c r="L18" s="24"/>
      <c r="M18" s="24"/>
    </row>
    <row r="19" spans="1:13" ht="23.1" customHeight="1">
      <c r="A19" s="19"/>
      <c r="B19" s="19"/>
      <c r="C19" s="20"/>
      <c r="D19" s="24"/>
      <c r="E19" s="24"/>
      <c r="F19" s="24"/>
      <c r="G19" s="24"/>
      <c r="H19" s="24"/>
      <c r="I19" s="24"/>
      <c r="J19" s="24"/>
      <c r="K19" s="24"/>
      <c r="L19" s="24"/>
      <c r="M19" s="24"/>
    </row>
    <row r="20" spans="1:13" ht="23.1" customHeight="1">
      <c r="A20" s="61" t="s">
        <v>219</v>
      </c>
      <c r="B20" s="62"/>
      <c r="C20" s="63"/>
      <c r="D20" s="64"/>
      <c r="E20" s="65"/>
      <c r="F20" s="65">
        <f>SUM(F14:F19)</f>
        <v>1803472</v>
      </c>
      <c r="G20" s="65"/>
      <c r="H20" s="65">
        <f>SUM(H14:H19)</f>
        <v>1144488</v>
      </c>
      <c r="I20" s="65"/>
      <c r="J20" s="65">
        <f>SUM(J14:J19)</f>
        <v>0</v>
      </c>
      <c r="K20" s="65"/>
      <c r="L20" s="65">
        <f>SUM(L14:L19)</f>
        <v>2947960</v>
      </c>
      <c r="M20" s="64"/>
    </row>
    <row r="21" spans="1:13" ht="23.1" customHeight="1">
      <c r="A21" s="54" t="s">
        <v>102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6"/>
    </row>
    <row r="22" spans="1:13" ht="23.1" customHeight="1">
      <c r="A22" s="19" t="s">
        <v>86</v>
      </c>
      <c r="B22" s="19" t="s">
        <v>57</v>
      </c>
      <c r="C22" s="20" t="s">
        <v>1</v>
      </c>
      <c r="D22" s="21">
        <v>3.34</v>
      </c>
      <c r="E22" s="22">
        <f>일위대가목록!G8</f>
        <v>4988</v>
      </c>
      <c r="F22" s="22">
        <f>ROUNDDOWN(D22*E22,0)</f>
        <v>16659</v>
      </c>
      <c r="G22" s="22">
        <f>일위대가목록!I8</f>
        <v>99772</v>
      </c>
      <c r="H22" s="22">
        <f>ROUNDDOWN(D22*G22,0)</f>
        <v>333238</v>
      </c>
      <c r="I22" s="22"/>
      <c r="J22" s="22">
        <f>ROUNDDOWN(D22*I22,0)</f>
        <v>0</v>
      </c>
      <c r="K22" s="22">
        <f t="shared" ref="K22:L23" si="1">E22+G22+I22</f>
        <v>104760</v>
      </c>
      <c r="L22" s="22">
        <f t="shared" si="1"/>
        <v>349897</v>
      </c>
      <c r="M22" s="23" t="s">
        <v>85</v>
      </c>
    </row>
    <row r="23" spans="1:13" ht="23.1" customHeight="1">
      <c r="A23" s="19" t="s">
        <v>88</v>
      </c>
      <c r="B23" s="19" t="s">
        <v>61</v>
      </c>
      <c r="C23" s="20" t="s">
        <v>4</v>
      </c>
      <c r="D23" s="21">
        <v>11.3</v>
      </c>
      <c r="E23" s="22">
        <f>일위대가목록!G9</f>
        <v>1317</v>
      </c>
      <c r="F23" s="22">
        <f>ROUNDDOWN(D23*E23,0)</f>
        <v>14882</v>
      </c>
      <c r="G23" s="22">
        <f>일위대가목록!I9</f>
        <v>26341</v>
      </c>
      <c r="H23" s="22">
        <f>ROUNDDOWN(D23*G23,0)</f>
        <v>297653</v>
      </c>
      <c r="I23" s="22"/>
      <c r="J23" s="22">
        <f>ROUNDDOWN(D23*I23,0)</f>
        <v>0</v>
      </c>
      <c r="K23" s="22">
        <f t="shared" si="1"/>
        <v>27658</v>
      </c>
      <c r="L23" s="22">
        <f t="shared" si="1"/>
        <v>312535</v>
      </c>
      <c r="M23" s="23" t="s">
        <v>87</v>
      </c>
    </row>
    <row r="24" spans="1:13" ht="23.1" customHeight="1">
      <c r="A24" s="25" t="s">
        <v>91</v>
      </c>
      <c r="B24" s="25"/>
      <c r="C24" s="20" t="s">
        <v>8</v>
      </c>
      <c r="D24" s="21">
        <v>1</v>
      </c>
      <c r="E24" s="22"/>
      <c r="F24" s="22">
        <f>ROUNDDOWN(D24*E24,0)</f>
        <v>0</v>
      </c>
      <c r="G24" s="22">
        <f>일위대가목록!I9</f>
        <v>26341</v>
      </c>
      <c r="H24" s="22">
        <f>ROUNDDOWN(D24*G24,0)</f>
        <v>26341</v>
      </c>
      <c r="I24" s="22"/>
      <c r="J24" s="22">
        <f>ROUNDDOWN(D24*I24,0)</f>
        <v>0</v>
      </c>
      <c r="K24" s="22">
        <f t="shared" ref="K24" si="2">E24+G24+I24</f>
        <v>26341</v>
      </c>
      <c r="L24" s="22">
        <f t="shared" ref="L24" si="3">F24+H24+J24</f>
        <v>26341</v>
      </c>
      <c r="M24" s="23" t="s">
        <v>89</v>
      </c>
    </row>
    <row r="25" spans="1:13" ht="23.1" customHeight="1">
      <c r="A25" s="19"/>
      <c r="B25" s="19"/>
      <c r="C25" s="20"/>
      <c r="D25" s="21"/>
      <c r="E25" s="22"/>
      <c r="F25" s="22"/>
      <c r="G25" s="22"/>
      <c r="H25" s="22"/>
      <c r="I25" s="22"/>
      <c r="J25" s="22"/>
      <c r="K25" s="22"/>
      <c r="L25" s="22"/>
      <c r="M25" s="23"/>
    </row>
    <row r="26" spans="1:13" ht="23.1" customHeight="1">
      <c r="A26" s="19"/>
      <c r="B26" s="19"/>
      <c r="C26" s="20"/>
      <c r="D26" s="24"/>
      <c r="E26" s="24"/>
      <c r="F26" s="24"/>
      <c r="G26" s="24"/>
      <c r="H26" s="24"/>
      <c r="I26" s="24"/>
      <c r="J26" s="24"/>
      <c r="K26" s="24"/>
      <c r="L26" s="24"/>
      <c r="M26" s="24"/>
    </row>
    <row r="27" spans="1:13" ht="23.1" customHeight="1">
      <c r="A27" s="19"/>
      <c r="B27" s="19"/>
      <c r="C27" s="20"/>
      <c r="D27" s="24"/>
      <c r="E27" s="24"/>
      <c r="F27" s="24"/>
      <c r="G27" s="24"/>
      <c r="H27" s="24"/>
      <c r="I27" s="24"/>
      <c r="J27" s="24"/>
      <c r="K27" s="24"/>
      <c r="L27" s="24"/>
      <c r="M27" s="24"/>
    </row>
    <row r="28" spans="1:13" ht="23.1" customHeight="1">
      <c r="A28" s="61" t="s">
        <v>219</v>
      </c>
      <c r="B28" s="62"/>
      <c r="C28" s="63"/>
      <c r="D28" s="64"/>
      <c r="E28" s="65"/>
      <c r="F28" s="65">
        <f>SUM(F22:F27)</f>
        <v>31541</v>
      </c>
      <c r="G28" s="65"/>
      <c r="H28" s="65">
        <f>SUM(H22:H27)</f>
        <v>657232</v>
      </c>
      <c r="I28" s="65"/>
      <c r="J28" s="65">
        <f>SUM(J22:J27)</f>
        <v>0</v>
      </c>
      <c r="K28" s="65"/>
      <c r="L28" s="65">
        <f>SUM(L22:L27)</f>
        <v>688773</v>
      </c>
      <c r="M28" s="64"/>
    </row>
    <row r="29" spans="1:13" ht="23.1" customHeight="1">
      <c r="A29" s="54" t="s">
        <v>210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6"/>
    </row>
    <row r="30" spans="1:13" ht="23.1" customHeight="1">
      <c r="A30" s="25" t="s">
        <v>194</v>
      </c>
      <c r="B30" s="25" t="s">
        <v>198</v>
      </c>
      <c r="C30" s="20" t="s">
        <v>199</v>
      </c>
      <c r="D30" s="21">
        <v>1742.1599999999994</v>
      </c>
      <c r="E30" s="22">
        <f>4974*(1-0.45)</f>
        <v>2735.7000000000003</v>
      </c>
      <c r="F30" s="22">
        <f>ROUNDDOWN(D30*E30,0)</f>
        <v>4766027</v>
      </c>
      <c r="G30" s="22">
        <f>4974*0.45</f>
        <v>2238.3000000000002</v>
      </c>
      <c r="H30" s="22">
        <f>ROUNDDOWN(D30*G30,0)</f>
        <v>3899476</v>
      </c>
      <c r="I30" s="22"/>
      <c r="J30" s="22">
        <f>ROUNDDOWN(D30*I30,0)</f>
        <v>0</v>
      </c>
      <c r="K30" s="22">
        <f t="shared" ref="K30:K32" si="4">E30+G30+I30</f>
        <v>4974</v>
      </c>
      <c r="L30" s="22">
        <f t="shared" ref="L30:L32" si="5">F30+H30+J30</f>
        <v>8665503</v>
      </c>
      <c r="M30" s="24" t="s">
        <v>200</v>
      </c>
    </row>
    <row r="31" spans="1:13" ht="23.1" customHeight="1">
      <c r="A31" s="25" t="s">
        <v>196</v>
      </c>
      <c r="B31" s="25" t="s">
        <v>198</v>
      </c>
      <c r="C31" s="20" t="s">
        <v>199</v>
      </c>
      <c r="D31" s="21">
        <v>1192.3199999999997</v>
      </c>
      <c r="E31" s="22">
        <f>7500*(1-0.53)</f>
        <v>3525</v>
      </c>
      <c r="F31" s="22">
        <f>ROUNDDOWN(D31*E31,0)</f>
        <v>4202928</v>
      </c>
      <c r="G31" s="22">
        <f>7500*0.53</f>
        <v>3975</v>
      </c>
      <c r="H31" s="22">
        <f>ROUNDDOWN(D31*G31,0)</f>
        <v>4739472</v>
      </c>
      <c r="I31" s="22"/>
      <c r="J31" s="22">
        <f>ROUNDDOWN(D31*I31,0)</f>
        <v>0</v>
      </c>
      <c r="K31" s="22">
        <f t="shared" si="4"/>
        <v>7500</v>
      </c>
      <c r="L31" s="22">
        <f t="shared" si="5"/>
        <v>8942400</v>
      </c>
      <c r="M31" s="24" t="s">
        <v>201</v>
      </c>
    </row>
    <row r="32" spans="1:13" ht="23.1" customHeight="1">
      <c r="A32" s="25" t="s">
        <v>205</v>
      </c>
      <c r="B32" s="25" t="s">
        <v>207</v>
      </c>
      <c r="C32" s="20" t="s">
        <v>4</v>
      </c>
      <c r="D32" s="21">
        <v>198.66</v>
      </c>
      <c r="E32" s="22">
        <f>4865*(1-0.84)</f>
        <v>778.4000000000002</v>
      </c>
      <c r="F32" s="22">
        <f>ROUNDDOWN(D32*E32,0)</f>
        <v>154636</v>
      </c>
      <c r="G32" s="22">
        <f>4865*0.84</f>
        <v>4086.6</v>
      </c>
      <c r="H32" s="22">
        <f>ROUNDDOWN(D32*G32,0)</f>
        <v>811843</v>
      </c>
      <c r="I32" s="22"/>
      <c r="J32" s="22">
        <f>ROUNDDOWN(D32*I32,0)</f>
        <v>0</v>
      </c>
      <c r="K32" s="22">
        <f t="shared" si="4"/>
        <v>4865</v>
      </c>
      <c r="L32" s="22">
        <f t="shared" si="5"/>
        <v>966479</v>
      </c>
      <c r="M32" s="24" t="s">
        <v>212</v>
      </c>
    </row>
    <row r="33" spans="1:13" ht="23.1" customHeight="1">
      <c r="A33" s="19"/>
      <c r="B33" s="19"/>
      <c r="C33" s="20"/>
      <c r="D33" s="24"/>
      <c r="E33" s="24"/>
      <c r="F33" s="24"/>
      <c r="G33" s="24"/>
      <c r="H33" s="24"/>
      <c r="I33" s="24"/>
      <c r="J33" s="24"/>
      <c r="K33" s="24"/>
      <c r="L33" s="24"/>
      <c r="M33" s="24"/>
    </row>
    <row r="34" spans="1:13" ht="23.1" customHeight="1">
      <c r="A34" s="19"/>
      <c r="B34" s="19"/>
      <c r="C34" s="20"/>
      <c r="D34" s="24"/>
      <c r="E34" s="24"/>
      <c r="F34" s="24"/>
      <c r="G34" s="24"/>
      <c r="H34" s="24"/>
      <c r="I34" s="24"/>
      <c r="J34" s="24"/>
      <c r="K34" s="24"/>
      <c r="L34" s="24"/>
      <c r="M34" s="24"/>
    </row>
    <row r="35" spans="1:13" ht="23.1" customHeight="1">
      <c r="A35" s="19"/>
      <c r="B35" s="19"/>
      <c r="C35" s="20"/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ht="23.1" customHeight="1">
      <c r="A36" s="61" t="s">
        <v>219</v>
      </c>
      <c r="B36" s="62"/>
      <c r="C36" s="63"/>
      <c r="D36" s="64"/>
      <c r="E36" s="65"/>
      <c r="F36" s="65">
        <f>SUM(F30:F35)</f>
        <v>9123591</v>
      </c>
      <c r="G36" s="65"/>
      <c r="H36" s="65">
        <f>SUM(H30:H35)</f>
        <v>9450791</v>
      </c>
      <c r="I36" s="65"/>
      <c r="J36" s="65">
        <f>SUM(J22:J35)</f>
        <v>0</v>
      </c>
      <c r="K36" s="65"/>
      <c r="L36" s="65">
        <f>SUM(L30:L35)</f>
        <v>18574382</v>
      </c>
      <c r="M36" s="64"/>
    </row>
    <row r="37" spans="1:13" ht="23.1" customHeight="1">
      <c r="A37" s="54" t="s">
        <v>213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6"/>
    </row>
    <row r="38" spans="1:13" ht="23.1" customHeight="1">
      <c r="A38" s="19" t="s">
        <v>160</v>
      </c>
      <c r="B38" s="19" t="s">
        <v>154</v>
      </c>
      <c r="C38" s="20" t="s">
        <v>68</v>
      </c>
      <c r="D38" s="21">
        <v>30</v>
      </c>
      <c r="E38" s="22">
        <f>일위대가목록!G11</f>
        <v>20663</v>
      </c>
      <c r="F38" s="22">
        <f>ROUNDDOWN(D38*E38,0)</f>
        <v>619890</v>
      </c>
      <c r="G38" s="22">
        <f>일위대가목록!I11</f>
        <v>9944</v>
      </c>
      <c r="H38" s="22">
        <f>ROUNDDOWN(D38*G38,0)</f>
        <v>298320</v>
      </c>
      <c r="I38" s="22">
        <f>일위대가목록!K11</f>
        <v>1360</v>
      </c>
      <c r="J38" s="22">
        <f>ROUNDDOWN(D38*I38,0)</f>
        <v>40800</v>
      </c>
      <c r="K38" s="22">
        <f t="shared" ref="K38:L41" si="6">E38+G38+I38</f>
        <v>31967</v>
      </c>
      <c r="L38" s="22">
        <f t="shared" si="6"/>
        <v>959010</v>
      </c>
      <c r="M38" s="23" t="s">
        <v>90</v>
      </c>
    </row>
    <row r="39" spans="1:13" ht="23.1" customHeight="1">
      <c r="A39" s="19" t="s">
        <v>95</v>
      </c>
      <c r="B39" s="19"/>
      <c r="C39" s="20" t="s">
        <v>8</v>
      </c>
      <c r="D39" s="21">
        <v>1</v>
      </c>
      <c r="E39" s="22">
        <f>일위대가목록!G12</f>
        <v>125798</v>
      </c>
      <c r="F39" s="22">
        <f>ROUNDDOWN(D39*E39,0)</f>
        <v>125798</v>
      </c>
      <c r="G39" s="22">
        <f>일위대가목록!I12</f>
        <v>50916</v>
      </c>
      <c r="H39" s="22">
        <f>ROUNDDOWN(D39*G39,0)</f>
        <v>50916</v>
      </c>
      <c r="I39" s="22"/>
      <c r="J39" s="22">
        <f>ROUNDDOWN(D39*I39,0)</f>
        <v>0</v>
      </c>
      <c r="K39" s="22">
        <f t="shared" si="6"/>
        <v>176714</v>
      </c>
      <c r="L39" s="22">
        <f t="shared" si="6"/>
        <v>176714</v>
      </c>
      <c r="M39" s="23" t="s">
        <v>92</v>
      </c>
    </row>
    <row r="40" spans="1:13" ht="23.1" customHeight="1">
      <c r="A40" s="25" t="s">
        <v>190</v>
      </c>
      <c r="B40" s="19" t="s">
        <v>67</v>
      </c>
      <c r="C40" s="20" t="s">
        <v>68</v>
      </c>
      <c r="D40" s="21">
        <v>172.63</v>
      </c>
      <c r="E40" s="22">
        <f>일위대가목록!G14</f>
        <v>279</v>
      </c>
      <c r="F40" s="22">
        <f>ROUNDDOWN(D40*E40,0)</f>
        <v>48163</v>
      </c>
      <c r="G40" s="22"/>
      <c r="H40" s="22">
        <f>ROUNDDOWN(D40*G40,0)</f>
        <v>0</v>
      </c>
      <c r="I40" s="22"/>
      <c r="J40" s="22">
        <f>ROUNDDOWN(D40*I40,0)</f>
        <v>0</v>
      </c>
      <c r="K40" s="22">
        <f t="shared" ref="K40" si="7">E40+G40+I40</f>
        <v>279</v>
      </c>
      <c r="L40" s="22">
        <f t="shared" ref="L40" si="8">F40+H40+J40</f>
        <v>48163</v>
      </c>
      <c r="M40" s="24" t="s">
        <v>191</v>
      </c>
    </row>
    <row r="41" spans="1:13" ht="23.1" customHeight="1">
      <c r="A41" s="19"/>
      <c r="B41" s="19"/>
      <c r="C41" s="20"/>
      <c r="D41" s="21"/>
      <c r="E41" s="22"/>
      <c r="F41" s="22">
        <f>ROUNDDOWN(D41*E41,0)</f>
        <v>0</v>
      </c>
      <c r="G41" s="22"/>
      <c r="H41" s="22">
        <f>ROUNDDOWN(D41*G41,0)</f>
        <v>0</v>
      </c>
      <c r="I41" s="22"/>
      <c r="J41" s="22">
        <f>ROUNDDOWN(D41*I41,0)</f>
        <v>0</v>
      </c>
      <c r="K41" s="22">
        <f t="shared" si="6"/>
        <v>0</v>
      </c>
      <c r="L41" s="22">
        <f t="shared" si="6"/>
        <v>0</v>
      </c>
      <c r="M41" s="23"/>
    </row>
    <row r="42" spans="1:13" ht="23.1" customHeight="1">
      <c r="A42" s="19"/>
      <c r="B42" s="19"/>
      <c r="C42" s="20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1:13" ht="23.1" customHeight="1">
      <c r="A43" s="61" t="s">
        <v>219</v>
      </c>
      <c r="B43" s="62"/>
      <c r="C43" s="63"/>
      <c r="D43" s="64"/>
      <c r="E43" s="65"/>
      <c r="F43" s="65">
        <f>SUM(F38:F42)</f>
        <v>793851</v>
      </c>
      <c r="G43" s="65"/>
      <c r="H43" s="65">
        <f>SUM(H38:H42)</f>
        <v>349236</v>
      </c>
      <c r="I43" s="65"/>
      <c r="J43" s="65">
        <f>SUM(J38:J42)</f>
        <v>40800</v>
      </c>
      <c r="K43" s="65"/>
      <c r="L43" s="65">
        <f>SUM(L38:L42)</f>
        <v>1183887</v>
      </c>
      <c r="M43" s="64"/>
    </row>
    <row r="44" spans="1:13" ht="23.1" customHeight="1">
      <c r="A44" s="54" t="s">
        <v>215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6"/>
    </row>
    <row r="45" spans="1:13" ht="23.1" customHeight="1">
      <c r="A45" s="25" t="s">
        <v>29</v>
      </c>
      <c r="B45" s="25" t="s">
        <v>31</v>
      </c>
      <c r="C45" s="20" t="s">
        <v>30</v>
      </c>
      <c r="D45" s="21">
        <v>8.3699999999999992</v>
      </c>
      <c r="E45" s="22"/>
      <c r="F45" s="22">
        <f>ROUNDDOWN(D45*E45,0)</f>
        <v>0</v>
      </c>
      <c r="G45" s="22"/>
      <c r="H45" s="22">
        <f>ROUNDDOWN(D45*G45,0)</f>
        <v>0</v>
      </c>
      <c r="I45" s="22">
        <v>18065</v>
      </c>
      <c r="J45" s="22">
        <f>ROUNDDOWN(D45*I45,0)</f>
        <v>151204</v>
      </c>
      <c r="K45" s="22">
        <f t="shared" ref="K45:K47" si="9">E45+G45+I45</f>
        <v>18065</v>
      </c>
      <c r="L45" s="22">
        <f t="shared" ref="L45:L47" si="10">F45+H45+J45</f>
        <v>151204</v>
      </c>
      <c r="M45" s="24" t="s">
        <v>220</v>
      </c>
    </row>
    <row r="46" spans="1:13" ht="23.1" customHeight="1">
      <c r="A46" s="25" t="s">
        <v>24</v>
      </c>
      <c r="B46" s="25" t="s">
        <v>25</v>
      </c>
      <c r="C46" s="20" t="s">
        <v>26</v>
      </c>
      <c r="D46" s="21">
        <v>8.3699999999999992</v>
      </c>
      <c r="E46" s="22"/>
      <c r="F46" s="22">
        <f>ROUNDDOWN(D46*E46,0)</f>
        <v>0</v>
      </c>
      <c r="G46" s="22"/>
      <c r="H46" s="22">
        <f>ROUNDDOWN(D46*G46,0)</f>
        <v>0</v>
      </c>
      <c r="I46" s="22">
        <v>1820</v>
      </c>
      <c r="J46" s="22">
        <f>ROUNDDOWN(D46*I46,0)</f>
        <v>15233</v>
      </c>
      <c r="K46" s="22">
        <f t="shared" si="9"/>
        <v>1820</v>
      </c>
      <c r="L46" s="22">
        <f t="shared" si="10"/>
        <v>15233</v>
      </c>
      <c r="M46" s="24" t="s">
        <v>221</v>
      </c>
    </row>
    <row r="47" spans="1:13" ht="23.1" customHeight="1">
      <c r="A47" s="25" t="s">
        <v>27</v>
      </c>
      <c r="B47" s="25" t="s">
        <v>136</v>
      </c>
      <c r="C47" s="20" t="s">
        <v>26</v>
      </c>
      <c r="D47" s="21">
        <v>8.3699999999999992</v>
      </c>
      <c r="E47" s="22"/>
      <c r="F47" s="22">
        <f>ROUNDDOWN(D47*E47,0)</f>
        <v>0</v>
      </c>
      <c r="G47" s="22"/>
      <c r="H47" s="22">
        <f>ROUNDDOWN(D47*G47,0)</f>
        <v>0</v>
      </c>
      <c r="I47" s="22">
        <v>11840</v>
      </c>
      <c r="J47" s="22">
        <f>ROUNDDOWN(D47*I47,0)</f>
        <v>99100</v>
      </c>
      <c r="K47" s="22">
        <f t="shared" si="9"/>
        <v>11840</v>
      </c>
      <c r="L47" s="22">
        <f t="shared" si="10"/>
        <v>99100</v>
      </c>
      <c r="M47" s="24" t="s">
        <v>221</v>
      </c>
    </row>
    <row r="48" spans="1:13" ht="23.1" customHeight="1">
      <c r="A48" s="19"/>
      <c r="B48" s="19"/>
      <c r="C48" s="20"/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 ht="23.1" customHeight="1">
      <c r="A49" s="19"/>
      <c r="B49" s="19"/>
      <c r="C49" s="20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1:13" ht="23.1" customHeight="1">
      <c r="A50" s="61" t="s">
        <v>219</v>
      </c>
      <c r="B50" s="62"/>
      <c r="C50" s="63"/>
      <c r="D50" s="64"/>
      <c r="E50" s="65"/>
      <c r="F50" s="65">
        <f>SUM(F45:F49)</f>
        <v>0</v>
      </c>
      <c r="G50" s="65"/>
      <c r="H50" s="65">
        <f>SUM(H45:H49)</f>
        <v>0</v>
      </c>
      <c r="I50" s="65"/>
      <c r="J50" s="65">
        <f>SUM(J45:J49)</f>
        <v>265537</v>
      </c>
      <c r="K50" s="65"/>
      <c r="L50" s="65">
        <f>SUM(L45:L49)</f>
        <v>265537</v>
      </c>
      <c r="M50" s="78" t="s">
        <v>218</v>
      </c>
    </row>
    <row r="51" spans="1:13" ht="7.5" customHeight="1">
      <c r="A51" s="45"/>
      <c r="B51" s="45"/>
      <c r="C51" s="71"/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1:13" ht="23.1" customHeight="1">
      <c r="A52" s="73" t="s">
        <v>45</v>
      </c>
      <c r="B52" s="74"/>
      <c r="C52" s="75"/>
      <c r="D52" s="76"/>
      <c r="E52" s="77"/>
      <c r="F52" s="77">
        <f>SUM(F12,F20,F28,F36,F43)</f>
        <v>11762999</v>
      </c>
      <c r="G52" s="77">
        <f t="shared" ref="G52:L52" si="11">SUM(G12,G20,G28,G36,G43)</f>
        <v>0</v>
      </c>
      <c r="H52" s="77">
        <f t="shared" si="11"/>
        <v>11834727</v>
      </c>
      <c r="I52" s="77">
        <f t="shared" si="11"/>
        <v>0</v>
      </c>
      <c r="J52" s="77">
        <f t="shared" si="11"/>
        <v>740800</v>
      </c>
      <c r="K52" s="77">
        <f t="shared" si="11"/>
        <v>0</v>
      </c>
      <c r="L52" s="77">
        <f t="shared" si="11"/>
        <v>24338526</v>
      </c>
      <c r="M52" s="76"/>
    </row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3" type="noConversion"/>
  <pageMargins left="0.9055118110236221" right="0" top="0.70866141732283472" bottom="0.15748031496062992" header="0.31496062992125984" footer="0.15748031496062992"/>
  <pageSetup paperSize="9" orientation="landscape" r:id="rId1"/>
  <rowBreaks count="2" manualBreakCount="2">
    <brk id="20" max="12" man="1"/>
    <brk id="3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19D86"/>
  </sheetPr>
  <dimension ref="A1:N33"/>
  <sheetViews>
    <sheetView topLeftCell="C1" workbookViewId="0">
      <selection activeCell="M7" sqref="M7"/>
    </sheetView>
  </sheetViews>
  <sheetFormatPr defaultRowHeight="10.5"/>
  <cols>
    <col min="1" max="1" width="6.625" style="2" customWidth="1"/>
    <col min="2" max="3" width="17.625" style="1" customWidth="1"/>
    <col min="4" max="4" width="4.625" style="2" customWidth="1"/>
    <col min="5" max="5" width="5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4" customWidth="1"/>
    <col min="15" max="16384" width="9" style="1"/>
  </cols>
  <sheetData>
    <row r="1" spans="1:14" ht="30" customHeight="1">
      <c r="A1" s="28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23.1" customHeight="1">
      <c r="A2" s="30" t="s">
        <v>171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23.1" customHeight="1">
      <c r="A3" s="29" t="s">
        <v>72</v>
      </c>
      <c r="B3" s="29" t="s">
        <v>33</v>
      </c>
      <c r="C3" s="29" t="s">
        <v>34</v>
      </c>
      <c r="D3" s="29" t="s">
        <v>0</v>
      </c>
      <c r="E3" s="29" t="s">
        <v>73</v>
      </c>
      <c r="F3" s="29" t="s">
        <v>74</v>
      </c>
      <c r="G3" s="29"/>
      <c r="H3" s="29" t="s">
        <v>75</v>
      </c>
      <c r="I3" s="29"/>
      <c r="J3" s="29" t="s">
        <v>76</v>
      </c>
      <c r="K3" s="29"/>
      <c r="L3" s="29" t="s">
        <v>77</v>
      </c>
      <c r="M3" s="29"/>
      <c r="N3" s="29" t="s">
        <v>40</v>
      </c>
    </row>
    <row r="4" spans="1:14" ht="23.1" customHeight="1">
      <c r="A4" s="29"/>
      <c r="B4" s="29"/>
      <c r="C4" s="29"/>
      <c r="D4" s="29"/>
      <c r="E4" s="29"/>
      <c r="F4" s="12" t="s">
        <v>41</v>
      </c>
      <c r="G4" s="12" t="s">
        <v>78</v>
      </c>
      <c r="H4" s="12" t="s">
        <v>41</v>
      </c>
      <c r="I4" s="12" t="s">
        <v>78</v>
      </c>
      <c r="J4" s="12" t="s">
        <v>41</v>
      </c>
      <c r="K4" s="12" t="s">
        <v>78</v>
      </c>
      <c r="L4" s="12" t="s">
        <v>41</v>
      </c>
      <c r="M4" s="12" t="s">
        <v>78</v>
      </c>
      <c r="N4" s="29"/>
    </row>
    <row r="5" spans="1:14" ht="23.1" customHeight="1">
      <c r="A5" s="10" t="s">
        <v>79</v>
      </c>
      <c r="B5" s="13" t="s">
        <v>80</v>
      </c>
      <c r="C5" s="13" t="s">
        <v>44</v>
      </c>
      <c r="D5" s="10" t="s">
        <v>4</v>
      </c>
      <c r="E5" s="5">
        <v>1</v>
      </c>
      <c r="F5" s="17">
        <f>일위대가표!F7</f>
        <v>0</v>
      </c>
      <c r="G5" s="17">
        <f t="shared" ref="G5:G15" si="0">E5*F5</f>
        <v>0</v>
      </c>
      <c r="H5" s="17">
        <f>일위대가표!H7</f>
        <v>1747</v>
      </c>
      <c r="I5" s="17">
        <f t="shared" ref="I5:I15" si="1">E5*H5</f>
        <v>1747</v>
      </c>
      <c r="J5" s="17">
        <f>일위대가표!J7</f>
        <v>0</v>
      </c>
      <c r="K5" s="17">
        <f t="shared" ref="K5:K15" si="2">E5*J5</f>
        <v>0</v>
      </c>
      <c r="L5" s="17">
        <f t="shared" ref="L5:L15" si="3">F5+H5+J5</f>
        <v>1747</v>
      </c>
      <c r="M5" s="17">
        <f t="shared" ref="M5:M15" si="4">G5+I5+K5</f>
        <v>1747</v>
      </c>
      <c r="N5" s="15" t="s">
        <v>2</v>
      </c>
    </row>
    <row r="6" spans="1:14" ht="23.1" customHeight="1">
      <c r="A6" s="10" t="s">
        <v>81</v>
      </c>
      <c r="B6" s="13" t="s">
        <v>82</v>
      </c>
      <c r="C6" s="13" t="s">
        <v>47</v>
      </c>
      <c r="D6" s="10" t="s">
        <v>48</v>
      </c>
      <c r="E6" s="5">
        <v>1</v>
      </c>
      <c r="F6" s="17">
        <f>일위대가표!F13</f>
        <v>293</v>
      </c>
      <c r="G6" s="17">
        <f t="shared" si="0"/>
        <v>293</v>
      </c>
      <c r="H6" s="17">
        <f>일위대가표!H13</f>
        <v>2257</v>
      </c>
      <c r="I6" s="17">
        <f t="shared" si="1"/>
        <v>2257</v>
      </c>
      <c r="J6" s="17">
        <f>일위대가표!J13</f>
        <v>0</v>
      </c>
      <c r="K6" s="17">
        <f t="shared" si="2"/>
        <v>0</v>
      </c>
      <c r="L6" s="17">
        <f t="shared" si="3"/>
        <v>2550</v>
      </c>
      <c r="M6" s="17">
        <f t="shared" si="4"/>
        <v>2550</v>
      </c>
      <c r="N6" s="15" t="s">
        <v>2</v>
      </c>
    </row>
    <row r="7" spans="1:14" ht="23.1" customHeight="1">
      <c r="A7" s="10" t="s">
        <v>83</v>
      </c>
      <c r="B7" s="13" t="s">
        <v>84</v>
      </c>
      <c r="C7" s="13" t="s">
        <v>54</v>
      </c>
      <c r="D7" s="10" t="s">
        <v>4</v>
      </c>
      <c r="E7" s="5">
        <v>1</v>
      </c>
      <c r="F7" s="17">
        <f>일위대가표!F22</f>
        <v>19948</v>
      </c>
      <c r="G7" s="17">
        <f t="shared" si="0"/>
        <v>19948</v>
      </c>
      <c r="H7" s="17">
        <f>일위대가표!H22</f>
        <v>10588</v>
      </c>
      <c r="I7" s="17">
        <f t="shared" si="1"/>
        <v>10588</v>
      </c>
      <c r="J7" s="17">
        <f>일위대가표!J22</f>
        <v>0</v>
      </c>
      <c r="K7" s="17">
        <f t="shared" si="2"/>
        <v>0</v>
      </c>
      <c r="L7" s="17">
        <f t="shared" si="3"/>
        <v>30536</v>
      </c>
      <c r="M7" s="17">
        <f t="shared" si="4"/>
        <v>30536</v>
      </c>
      <c r="N7" s="15" t="s">
        <v>55</v>
      </c>
    </row>
    <row r="8" spans="1:14" ht="23.1" customHeight="1">
      <c r="A8" s="10" t="s">
        <v>85</v>
      </c>
      <c r="B8" s="13" t="s">
        <v>86</v>
      </c>
      <c r="C8" s="13" t="s">
        <v>57</v>
      </c>
      <c r="D8" s="10" t="s">
        <v>1</v>
      </c>
      <c r="E8" s="5">
        <v>1</v>
      </c>
      <c r="F8" s="17">
        <f>일위대가표!F27</f>
        <v>4988</v>
      </c>
      <c r="G8" s="17">
        <f t="shared" si="0"/>
        <v>4988</v>
      </c>
      <c r="H8" s="17">
        <f>일위대가표!H27</f>
        <v>99772</v>
      </c>
      <c r="I8" s="17">
        <f t="shared" si="1"/>
        <v>99772</v>
      </c>
      <c r="J8" s="17">
        <f>일위대가표!J27</f>
        <v>0</v>
      </c>
      <c r="K8" s="17">
        <f t="shared" si="2"/>
        <v>0</v>
      </c>
      <c r="L8" s="17">
        <f t="shared" si="3"/>
        <v>104760</v>
      </c>
      <c r="M8" s="17">
        <f t="shared" si="4"/>
        <v>104760</v>
      </c>
      <c r="N8" s="15" t="s">
        <v>58</v>
      </c>
    </row>
    <row r="9" spans="1:14" ht="23.1" customHeight="1">
      <c r="A9" s="10" t="s">
        <v>87</v>
      </c>
      <c r="B9" s="13" t="s">
        <v>88</v>
      </c>
      <c r="C9" s="13" t="s">
        <v>61</v>
      </c>
      <c r="D9" s="10" t="s">
        <v>4</v>
      </c>
      <c r="E9" s="5">
        <v>1</v>
      </c>
      <c r="F9" s="17">
        <f>일위대가표!F31</f>
        <v>1317</v>
      </c>
      <c r="G9" s="17">
        <f t="shared" si="0"/>
        <v>1317</v>
      </c>
      <c r="H9" s="17">
        <f>일위대가표!H31</f>
        <v>26341</v>
      </c>
      <c r="I9" s="17">
        <f t="shared" si="1"/>
        <v>26341</v>
      </c>
      <c r="J9" s="17">
        <f>일위대가표!J31</f>
        <v>0</v>
      </c>
      <c r="K9" s="17">
        <f t="shared" si="2"/>
        <v>0</v>
      </c>
      <c r="L9" s="17">
        <f t="shared" si="3"/>
        <v>27658</v>
      </c>
      <c r="M9" s="17">
        <f t="shared" si="4"/>
        <v>27658</v>
      </c>
      <c r="N9" s="15" t="s">
        <v>62</v>
      </c>
    </row>
    <row r="10" spans="1:14" ht="23.1" customHeight="1">
      <c r="A10" s="10" t="s">
        <v>89</v>
      </c>
      <c r="B10" s="13" t="s">
        <v>91</v>
      </c>
      <c r="C10" s="13" t="s">
        <v>2</v>
      </c>
      <c r="D10" s="10" t="s">
        <v>8</v>
      </c>
      <c r="E10" s="5">
        <v>1</v>
      </c>
      <c r="F10" s="17">
        <f>일위대가표!F36</f>
        <v>0</v>
      </c>
      <c r="G10" s="17">
        <f t="shared" si="0"/>
        <v>0</v>
      </c>
      <c r="H10" s="17">
        <f>일위대가표!H36</f>
        <v>569280</v>
      </c>
      <c r="I10" s="17">
        <f t="shared" si="1"/>
        <v>569280</v>
      </c>
      <c r="J10" s="17">
        <f>일위대가표!J36</f>
        <v>0</v>
      </c>
      <c r="K10" s="17">
        <f t="shared" si="2"/>
        <v>0</v>
      </c>
      <c r="L10" s="17">
        <f t="shared" si="3"/>
        <v>569280</v>
      </c>
      <c r="M10" s="17">
        <f t="shared" si="4"/>
        <v>569280</v>
      </c>
      <c r="N10" s="15" t="s">
        <v>2</v>
      </c>
    </row>
    <row r="11" spans="1:14" ht="23.1" customHeight="1">
      <c r="A11" s="10" t="s">
        <v>90</v>
      </c>
      <c r="B11" s="13" t="s">
        <v>160</v>
      </c>
      <c r="C11" s="13" t="s">
        <v>154</v>
      </c>
      <c r="D11" s="10" t="s">
        <v>68</v>
      </c>
      <c r="E11" s="5">
        <v>1</v>
      </c>
      <c r="F11" s="17">
        <f>일위대가표!F42</f>
        <v>20663</v>
      </c>
      <c r="G11" s="17">
        <f t="shared" si="0"/>
        <v>20663</v>
      </c>
      <c r="H11" s="17">
        <f>일위대가표!H42</f>
        <v>9944</v>
      </c>
      <c r="I11" s="17">
        <f t="shared" si="1"/>
        <v>9944</v>
      </c>
      <c r="J11" s="17">
        <f>일위대가표!J42</f>
        <v>1360</v>
      </c>
      <c r="K11" s="17">
        <f t="shared" si="2"/>
        <v>1360</v>
      </c>
      <c r="L11" s="17">
        <f t="shared" si="3"/>
        <v>31967</v>
      </c>
      <c r="M11" s="17">
        <f t="shared" si="4"/>
        <v>31967</v>
      </c>
      <c r="N11" s="15" t="s">
        <v>155</v>
      </c>
    </row>
    <row r="12" spans="1:14" ht="23.1" customHeight="1">
      <c r="A12" s="10" t="s">
        <v>92</v>
      </c>
      <c r="B12" s="13" t="s">
        <v>95</v>
      </c>
      <c r="C12" s="13" t="s">
        <v>2</v>
      </c>
      <c r="D12" s="10" t="s">
        <v>8</v>
      </c>
      <c r="E12" s="5">
        <v>1</v>
      </c>
      <c r="F12" s="17">
        <f>일위대가표!F48</f>
        <v>125798</v>
      </c>
      <c r="G12" s="17">
        <f t="shared" si="0"/>
        <v>125798</v>
      </c>
      <c r="H12" s="17">
        <f>일위대가표!H48</f>
        <v>50916</v>
      </c>
      <c r="I12" s="17">
        <f t="shared" si="1"/>
        <v>50916</v>
      </c>
      <c r="J12" s="17">
        <f>일위대가표!J48</f>
        <v>0</v>
      </c>
      <c r="K12" s="17">
        <f t="shared" si="2"/>
        <v>0</v>
      </c>
      <c r="L12" s="17">
        <f t="shared" si="3"/>
        <v>176714</v>
      </c>
      <c r="M12" s="17">
        <f t="shared" si="4"/>
        <v>176714</v>
      </c>
      <c r="N12" s="15" t="s">
        <v>2</v>
      </c>
    </row>
    <row r="13" spans="1:14" ht="23.1" customHeight="1">
      <c r="A13" s="10" t="s">
        <v>93</v>
      </c>
      <c r="B13" s="13" t="s">
        <v>64</v>
      </c>
      <c r="C13" s="13" t="s">
        <v>65</v>
      </c>
      <c r="D13" s="10" t="s">
        <v>4</v>
      </c>
      <c r="E13" s="5">
        <v>1</v>
      </c>
      <c r="F13" s="17">
        <f>일위대가표!F51</f>
        <v>0</v>
      </c>
      <c r="G13" s="17">
        <f t="shared" si="0"/>
        <v>0</v>
      </c>
      <c r="H13" s="17">
        <f>일위대가표!H51</f>
        <v>19844</v>
      </c>
      <c r="I13" s="17">
        <f t="shared" si="1"/>
        <v>19844</v>
      </c>
      <c r="J13" s="17">
        <f>일위대가표!J51</f>
        <v>0</v>
      </c>
      <c r="K13" s="17">
        <f t="shared" si="2"/>
        <v>0</v>
      </c>
      <c r="L13" s="17">
        <f t="shared" si="3"/>
        <v>19844</v>
      </c>
      <c r="M13" s="17">
        <f t="shared" si="4"/>
        <v>19844</v>
      </c>
      <c r="N13" s="15" t="s">
        <v>70</v>
      </c>
    </row>
    <row r="14" spans="1:14" ht="23.1" customHeight="1">
      <c r="A14" s="10" t="s">
        <v>63</v>
      </c>
      <c r="B14" s="13" t="s">
        <v>66</v>
      </c>
      <c r="C14" s="13" t="s">
        <v>67</v>
      </c>
      <c r="D14" s="10" t="s">
        <v>68</v>
      </c>
      <c r="E14" s="5">
        <v>1</v>
      </c>
      <c r="F14" s="17">
        <f>일위대가표!F54</f>
        <v>279</v>
      </c>
      <c r="G14" s="17">
        <f t="shared" si="0"/>
        <v>279</v>
      </c>
      <c r="H14" s="17">
        <f>일위대가표!H54</f>
        <v>0</v>
      </c>
      <c r="I14" s="17">
        <f t="shared" si="1"/>
        <v>0</v>
      </c>
      <c r="J14" s="17">
        <f>일위대가표!J54</f>
        <v>0</v>
      </c>
      <c r="K14" s="17">
        <f t="shared" si="2"/>
        <v>0</v>
      </c>
      <c r="L14" s="17">
        <f t="shared" si="3"/>
        <v>279</v>
      </c>
      <c r="M14" s="17">
        <f t="shared" si="4"/>
        <v>279</v>
      </c>
      <c r="N14" s="15" t="s">
        <v>70</v>
      </c>
    </row>
    <row r="15" spans="1:14" ht="23.1" customHeight="1">
      <c r="A15" s="10" t="s">
        <v>94</v>
      </c>
      <c r="B15" s="13" t="s">
        <v>69</v>
      </c>
      <c r="C15" s="13" t="s">
        <v>2</v>
      </c>
      <c r="D15" s="10" t="s">
        <v>4</v>
      </c>
      <c r="E15" s="5">
        <v>1</v>
      </c>
      <c r="F15" s="17">
        <f>일위대가표!F57</f>
        <v>0</v>
      </c>
      <c r="G15" s="17">
        <f t="shared" si="0"/>
        <v>0</v>
      </c>
      <c r="H15" s="17">
        <f>일위대가표!H57</f>
        <v>17872</v>
      </c>
      <c r="I15" s="17">
        <f t="shared" si="1"/>
        <v>17872</v>
      </c>
      <c r="J15" s="17">
        <f>일위대가표!J57</f>
        <v>0</v>
      </c>
      <c r="K15" s="17">
        <f t="shared" si="2"/>
        <v>0</v>
      </c>
      <c r="L15" s="17">
        <f t="shared" si="3"/>
        <v>17872</v>
      </c>
      <c r="M15" s="17">
        <f t="shared" si="4"/>
        <v>17872</v>
      </c>
      <c r="N15" s="15" t="s">
        <v>55</v>
      </c>
    </row>
    <row r="16" spans="1:14" ht="23.1" customHeight="1">
      <c r="A16" s="5"/>
      <c r="B16" s="11"/>
      <c r="C16" s="11"/>
      <c r="D16" s="5"/>
      <c r="E16" s="5"/>
      <c r="F16" s="9"/>
      <c r="G16" s="17"/>
      <c r="H16" s="9"/>
      <c r="I16" s="17"/>
      <c r="J16" s="9"/>
      <c r="K16" s="17"/>
      <c r="L16" s="9"/>
      <c r="M16" s="17"/>
      <c r="N16" s="16"/>
    </row>
    <row r="17" spans="1:14" ht="23.1" customHeight="1">
      <c r="A17" s="5"/>
      <c r="B17" s="11"/>
      <c r="C17" s="11"/>
      <c r="D17" s="5"/>
      <c r="E17" s="5"/>
      <c r="F17" s="9"/>
      <c r="G17" s="17"/>
      <c r="H17" s="9"/>
      <c r="I17" s="17"/>
      <c r="J17" s="9"/>
      <c r="K17" s="17"/>
      <c r="L17" s="9"/>
      <c r="M17" s="17"/>
      <c r="N17" s="16"/>
    </row>
    <row r="18" spans="1:14" ht="23.1" customHeight="1"/>
    <row r="19" spans="1:14" ht="23.1" customHeight="1"/>
    <row r="20" spans="1:14" ht="23.1" customHeight="1"/>
    <row r="21" spans="1:14" ht="23.1" customHeight="1"/>
    <row r="22" spans="1:14" ht="23.1" customHeight="1"/>
    <row r="23" spans="1:14" ht="23.1" customHeight="1"/>
    <row r="24" spans="1:14" ht="23.1" customHeight="1"/>
    <row r="25" spans="1:14" ht="23.1" customHeight="1"/>
    <row r="26" spans="1:14" ht="23.1" customHeight="1"/>
    <row r="27" spans="1:14" ht="23.1" customHeight="1"/>
    <row r="28" spans="1:14" ht="23.1" customHeight="1"/>
    <row r="29" spans="1:14" ht="23.1" customHeight="1"/>
    <row r="30" spans="1:14" ht="23.1" customHeight="1"/>
    <row r="31" spans="1:14" ht="23.1" customHeight="1"/>
    <row r="32" spans="1:14" ht="23.1" customHeight="1"/>
    <row r="33" ht="23.1" customHeight="1"/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3" type="noConversion"/>
  <pageMargins left="0.90303180606361211" right="0" top="0.69444444444444442" bottom="0.1388888888888889" header="0.3" footer="0.1388888888888889"/>
  <pageSetup paperSize="9" orientation="landscape" r:id="rId1"/>
  <rowBreaks count="1" manualBreakCount="1">
    <brk id="1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B7"/>
  </sheetPr>
  <dimension ref="A1:M74"/>
  <sheetViews>
    <sheetView workbookViewId="0">
      <selection sqref="A1:M1"/>
    </sheetView>
  </sheetViews>
  <sheetFormatPr defaultRowHeight="10.5"/>
  <cols>
    <col min="1" max="2" width="17.625" style="1" customWidth="1"/>
    <col min="3" max="3" width="4.625" style="2" customWidth="1"/>
    <col min="4" max="5" width="6.625" style="3" customWidth="1"/>
    <col min="6" max="6" width="8.625" style="3" customWidth="1"/>
    <col min="7" max="7" width="6.625" style="3" customWidth="1"/>
    <col min="8" max="8" width="8.625" style="3" customWidth="1"/>
    <col min="9" max="9" width="6.625" style="3" customWidth="1"/>
    <col min="10" max="10" width="8.625" style="3" customWidth="1"/>
    <col min="11" max="11" width="6.625" style="3" customWidth="1"/>
    <col min="12" max="12" width="8.625" style="3" customWidth="1"/>
    <col min="13" max="13" width="8.625" style="4" customWidth="1"/>
    <col min="14" max="16384" width="9" style="1"/>
  </cols>
  <sheetData>
    <row r="1" spans="1:13" ht="30" customHeight="1">
      <c r="A1" s="28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23.1" customHeight="1">
      <c r="A2" s="30" t="s">
        <v>164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3.1" customHeight="1">
      <c r="A3" s="29" t="s">
        <v>33</v>
      </c>
      <c r="B3" s="29" t="s">
        <v>34</v>
      </c>
      <c r="C3" s="29" t="s">
        <v>0</v>
      </c>
      <c r="D3" s="29" t="s">
        <v>35</v>
      </c>
      <c r="E3" s="29" t="s">
        <v>36</v>
      </c>
      <c r="F3" s="29"/>
      <c r="G3" s="29" t="s">
        <v>37</v>
      </c>
      <c r="H3" s="29"/>
      <c r="I3" s="29" t="s">
        <v>38</v>
      </c>
      <c r="J3" s="29"/>
      <c r="K3" s="29" t="s">
        <v>39</v>
      </c>
      <c r="L3" s="29"/>
      <c r="M3" s="29" t="s">
        <v>40</v>
      </c>
    </row>
    <row r="4" spans="1:13" ht="23.1" customHeight="1">
      <c r="A4" s="29"/>
      <c r="B4" s="29"/>
      <c r="C4" s="29"/>
      <c r="D4" s="29"/>
      <c r="E4" s="12" t="s">
        <v>41</v>
      </c>
      <c r="F4" s="12" t="s">
        <v>42</v>
      </c>
      <c r="G4" s="12" t="s">
        <v>41</v>
      </c>
      <c r="H4" s="12" t="s">
        <v>42</v>
      </c>
      <c r="I4" s="12" t="s">
        <v>41</v>
      </c>
      <c r="J4" s="12" t="s">
        <v>42</v>
      </c>
      <c r="K4" s="12" t="s">
        <v>41</v>
      </c>
      <c r="L4" s="12" t="s">
        <v>42</v>
      </c>
      <c r="M4" s="29"/>
    </row>
    <row r="5" spans="1:13" ht="23.1" customHeight="1">
      <c r="A5" s="13" t="s">
        <v>43</v>
      </c>
      <c r="B5" s="13" t="s">
        <v>44</v>
      </c>
      <c r="C5" s="10" t="s">
        <v>4</v>
      </c>
      <c r="D5" s="14"/>
      <c r="E5" s="14"/>
      <c r="F5" s="14"/>
      <c r="G5" s="14"/>
      <c r="H5" s="14"/>
      <c r="I5" s="14"/>
      <c r="J5" s="14"/>
      <c r="K5" s="14"/>
      <c r="L5" s="14"/>
      <c r="M5" s="15" t="s">
        <v>2</v>
      </c>
    </row>
    <row r="6" spans="1:13" ht="23.1" customHeight="1">
      <c r="A6" s="13" t="s">
        <v>19</v>
      </c>
      <c r="B6" s="13" t="s">
        <v>2</v>
      </c>
      <c r="C6" s="10" t="s">
        <v>17</v>
      </c>
      <c r="D6" s="14">
        <v>1.9900000000000001E-2</v>
      </c>
      <c r="E6" s="14"/>
      <c r="F6" s="14"/>
      <c r="G6" s="14">
        <v>87805</v>
      </c>
      <c r="H6" s="14">
        <v>1747.3</v>
      </c>
      <c r="I6" s="14"/>
      <c r="J6" s="14"/>
      <c r="K6" s="14">
        <v>87805</v>
      </c>
      <c r="L6" s="14">
        <v>1747.3</v>
      </c>
      <c r="M6" s="16"/>
    </row>
    <row r="7" spans="1:13" ht="23.1" customHeight="1">
      <c r="A7" s="10" t="s">
        <v>45</v>
      </c>
      <c r="B7" s="11"/>
      <c r="C7" s="5"/>
      <c r="D7" s="9"/>
      <c r="E7" s="9"/>
      <c r="F7" s="17">
        <v>0</v>
      </c>
      <c r="G7" s="9"/>
      <c r="H7" s="17">
        <v>1747</v>
      </c>
      <c r="I7" s="9"/>
      <c r="J7" s="17">
        <v>0</v>
      </c>
      <c r="K7" s="9"/>
      <c r="L7" s="17">
        <v>1747</v>
      </c>
      <c r="M7" s="16"/>
    </row>
    <row r="8" spans="1:13" ht="23.1" customHeight="1">
      <c r="A8" s="13" t="s">
        <v>46</v>
      </c>
      <c r="B8" s="13" t="s">
        <v>47</v>
      </c>
      <c r="C8" s="10" t="s">
        <v>48</v>
      </c>
      <c r="D8" s="14"/>
      <c r="E8" s="14"/>
      <c r="F8" s="14"/>
      <c r="G8" s="14"/>
      <c r="H8" s="14"/>
      <c r="I8" s="14"/>
      <c r="J8" s="14"/>
      <c r="K8" s="14"/>
      <c r="L8" s="14"/>
      <c r="M8" s="15" t="s">
        <v>2</v>
      </c>
    </row>
    <row r="9" spans="1:13" ht="23.1" customHeight="1">
      <c r="A9" s="13" t="s">
        <v>18</v>
      </c>
      <c r="B9" s="13" t="s">
        <v>2</v>
      </c>
      <c r="C9" s="10" t="s">
        <v>17</v>
      </c>
      <c r="D9" s="14">
        <v>1.66E-2</v>
      </c>
      <c r="E9" s="14"/>
      <c r="F9" s="14"/>
      <c r="G9" s="14">
        <v>101093</v>
      </c>
      <c r="H9" s="14">
        <v>1678.1</v>
      </c>
      <c r="I9" s="14"/>
      <c r="J9" s="14"/>
      <c r="K9" s="14">
        <v>101093</v>
      </c>
      <c r="L9" s="14">
        <v>1678.1</v>
      </c>
      <c r="M9" s="16"/>
    </row>
    <row r="10" spans="1:13" ht="23.1" customHeight="1">
      <c r="A10" s="13" t="s">
        <v>19</v>
      </c>
      <c r="B10" s="13" t="s">
        <v>2</v>
      </c>
      <c r="C10" s="10" t="s">
        <v>17</v>
      </c>
      <c r="D10" s="14">
        <v>6.6E-3</v>
      </c>
      <c r="E10" s="14"/>
      <c r="F10" s="14"/>
      <c r="G10" s="14">
        <v>87805</v>
      </c>
      <c r="H10" s="14">
        <v>579.5</v>
      </c>
      <c r="I10" s="14"/>
      <c r="J10" s="14"/>
      <c r="K10" s="14">
        <v>87805</v>
      </c>
      <c r="L10" s="14">
        <v>579.5</v>
      </c>
      <c r="M10" s="16"/>
    </row>
    <row r="11" spans="1:13" ht="23.1" customHeight="1">
      <c r="A11" s="13" t="s">
        <v>49</v>
      </c>
      <c r="B11" s="11" t="s">
        <v>165</v>
      </c>
      <c r="C11" s="10" t="s">
        <v>8</v>
      </c>
      <c r="D11" s="18" t="s">
        <v>50</v>
      </c>
      <c r="E11" s="14">
        <v>2257.6</v>
      </c>
      <c r="F11" s="14">
        <v>225.7</v>
      </c>
      <c r="G11" s="14"/>
      <c r="H11" s="14"/>
      <c r="I11" s="14"/>
      <c r="J11" s="14"/>
      <c r="K11" s="14">
        <v>2257.6</v>
      </c>
      <c r="L11" s="14">
        <v>225.7</v>
      </c>
      <c r="M11" s="15" t="s">
        <v>51</v>
      </c>
    </row>
    <row r="12" spans="1:13" ht="23.1" customHeight="1">
      <c r="A12" s="13" t="s">
        <v>52</v>
      </c>
      <c r="B12" s="11" t="s">
        <v>166</v>
      </c>
      <c r="C12" s="10" t="s">
        <v>8</v>
      </c>
      <c r="D12" s="18" t="s">
        <v>50</v>
      </c>
      <c r="E12" s="14">
        <v>2257.6</v>
      </c>
      <c r="F12" s="14">
        <v>67.7</v>
      </c>
      <c r="G12" s="14"/>
      <c r="H12" s="14"/>
      <c r="I12" s="14"/>
      <c r="J12" s="14"/>
      <c r="K12" s="14">
        <v>2257.6</v>
      </c>
      <c r="L12" s="14">
        <v>67.7</v>
      </c>
      <c r="M12" s="15" t="s">
        <v>51</v>
      </c>
    </row>
    <row r="13" spans="1:13" ht="23.1" customHeight="1">
      <c r="A13" s="10" t="s">
        <v>45</v>
      </c>
      <c r="B13" s="11"/>
      <c r="C13" s="5"/>
      <c r="D13" s="9"/>
      <c r="E13" s="9"/>
      <c r="F13" s="17">
        <v>293</v>
      </c>
      <c r="G13" s="9"/>
      <c r="H13" s="17">
        <v>2257</v>
      </c>
      <c r="I13" s="9"/>
      <c r="J13" s="17">
        <v>0</v>
      </c>
      <c r="K13" s="9"/>
      <c r="L13" s="17">
        <v>2550</v>
      </c>
      <c r="M13" s="16"/>
    </row>
    <row r="14" spans="1:13" ht="23.1" customHeight="1">
      <c r="A14" s="13" t="s">
        <v>53</v>
      </c>
      <c r="B14" s="13" t="s">
        <v>54</v>
      </c>
      <c r="C14" s="10" t="s">
        <v>4</v>
      </c>
      <c r="D14" s="14"/>
      <c r="E14" s="14"/>
      <c r="F14" s="14"/>
      <c r="G14" s="14"/>
      <c r="H14" s="14"/>
      <c r="I14" s="14"/>
      <c r="J14" s="14"/>
      <c r="K14" s="14"/>
      <c r="L14" s="14"/>
      <c r="M14" s="15" t="s">
        <v>55</v>
      </c>
    </row>
    <row r="15" spans="1:13" ht="23.1" customHeight="1">
      <c r="A15" s="13" t="s">
        <v>9</v>
      </c>
      <c r="B15" s="13" t="s">
        <v>11</v>
      </c>
      <c r="C15" s="10" t="s">
        <v>5</v>
      </c>
      <c r="D15" s="14">
        <v>3.9</v>
      </c>
      <c r="E15" s="14">
        <v>4060</v>
      </c>
      <c r="F15" s="14">
        <v>15834</v>
      </c>
      <c r="G15" s="14"/>
      <c r="H15" s="14"/>
      <c r="I15" s="14"/>
      <c r="J15" s="14"/>
      <c r="K15" s="14">
        <v>4060</v>
      </c>
      <c r="L15" s="14">
        <v>15834</v>
      </c>
      <c r="M15" s="16"/>
    </row>
    <row r="16" spans="1:13" ht="23.1" customHeight="1">
      <c r="A16" s="13" t="s">
        <v>9</v>
      </c>
      <c r="B16" s="13" t="s">
        <v>10</v>
      </c>
      <c r="C16" s="10" t="s">
        <v>5</v>
      </c>
      <c r="D16" s="14">
        <v>0.29499999999999998</v>
      </c>
      <c r="E16" s="14">
        <v>4810</v>
      </c>
      <c r="F16" s="14">
        <v>1418.9</v>
      </c>
      <c r="G16" s="14"/>
      <c r="H16" s="14"/>
      <c r="I16" s="14"/>
      <c r="J16" s="14"/>
      <c r="K16" s="14">
        <v>4810</v>
      </c>
      <c r="L16" s="14">
        <v>1418.9</v>
      </c>
      <c r="M16" s="16"/>
    </row>
    <row r="17" spans="1:13" ht="23.1" customHeight="1">
      <c r="A17" s="13" t="s">
        <v>9</v>
      </c>
      <c r="B17" s="13" t="s">
        <v>12</v>
      </c>
      <c r="C17" s="10" t="s">
        <v>3</v>
      </c>
      <c r="D17" s="14">
        <v>0.40200000000000002</v>
      </c>
      <c r="E17" s="14">
        <v>4080</v>
      </c>
      <c r="F17" s="14">
        <v>1640.1</v>
      </c>
      <c r="G17" s="14"/>
      <c r="H17" s="14"/>
      <c r="I17" s="14"/>
      <c r="J17" s="14"/>
      <c r="K17" s="14">
        <v>4080</v>
      </c>
      <c r="L17" s="14">
        <v>1640.1</v>
      </c>
      <c r="M17" s="16"/>
    </row>
    <row r="18" spans="1:13" ht="23.1" customHeight="1">
      <c r="A18" s="13" t="s">
        <v>9</v>
      </c>
      <c r="B18" s="13" t="s">
        <v>13</v>
      </c>
      <c r="C18" s="10" t="s">
        <v>3</v>
      </c>
      <c r="D18" s="14">
        <v>0.41</v>
      </c>
      <c r="E18" s="14">
        <v>1800</v>
      </c>
      <c r="F18" s="14">
        <v>738</v>
      </c>
      <c r="G18" s="14"/>
      <c r="H18" s="14"/>
      <c r="I18" s="14"/>
      <c r="J18" s="14"/>
      <c r="K18" s="14">
        <v>1800</v>
      </c>
      <c r="L18" s="14">
        <v>738</v>
      </c>
      <c r="M18" s="16"/>
    </row>
    <row r="19" spans="1:13" ht="23.1" customHeight="1">
      <c r="A19" s="13" t="s">
        <v>18</v>
      </c>
      <c r="B19" s="13" t="s">
        <v>2</v>
      </c>
      <c r="C19" s="10" t="s">
        <v>17</v>
      </c>
      <c r="D19" s="14">
        <v>7.0000000000000007E-2</v>
      </c>
      <c r="E19" s="14"/>
      <c r="F19" s="14"/>
      <c r="G19" s="14">
        <v>101093</v>
      </c>
      <c r="H19" s="14">
        <v>7076.5</v>
      </c>
      <c r="I19" s="14"/>
      <c r="J19" s="14"/>
      <c r="K19" s="14">
        <v>101093</v>
      </c>
      <c r="L19" s="14">
        <v>7076.5</v>
      </c>
      <c r="M19" s="16"/>
    </row>
    <row r="20" spans="1:13" ht="23.1" customHeight="1">
      <c r="A20" s="13" t="s">
        <v>19</v>
      </c>
      <c r="B20" s="13" t="s">
        <v>2</v>
      </c>
      <c r="C20" s="10" t="s">
        <v>17</v>
      </c>
      <c r="D20" s="14">
        <v>0.04</v>
      </c>
      <c r="E20" s="14"/>
      <c r="F20" s="14"/>
      <c r="G20" s="14">
        <v>87805</v>
      </c>
      <c r="H20" s="14">
        <v>3512.2</v>
      </c>
      <c r="I20" s="14"/>
      <c r="J20" s="14"/>
      <c r="K20" s="14">
        <v>87805</v>
      </c>
      <c r="L20" s="14">
        <v>3512.2</v>
      </c>
      <c r="M20" s="16"/>
    </row>
    <row r="21" spans="1:13" ht="23.1" customHeight="1">
      <c r="A21" s="13" t="s">
        <v>52</v>
      </c>
      <c r="B21" s="11" t="s">
        <v>166</v>
      </c>
      <c r="C21" s="10" t="s">
        <v>8</v>
      </c>
      <c r="D21" s="18" t="s">
        <v>50</v>
      </c>
      <c r="E21" s="14">
        <v>10588.7</v>
      </c>
      <c r="F21" s="14">
        <v>317.60000000000002</v>
      </c>
      <c r="G21" s="14"/>
      <c r="H21" s="14"/>
      <c r="I21" s="14"/>
      <c r="J21" s="14"/>
      <c r="K21" s="14">
        <v>10588.7</v>
      </c>
      <c r="L21" s="14">
        <v>317.60000000000002</v>
      </c>
      <c r="M21" s="15" t="s">
        <v>51</v>
      </c>
    </row>
    <row r="22" spans="1:13" ht="23.1" customHeight="1">
      <c r="A22" s="10" t="s">
        <v>45</v>
      </c>
      <c r="B22" s="11"/>
      <c r="C22" s="5"/>
      <c r="D22" s="9"/>
      <c r="E22" s="9"/>
      <c r="F22" s="17">
        <v>19948</v>
      </c>
      <c r="G22" s="9"/>
      <c r="H22" s="17">
        <v>10588</v>
      </c>
      <c r="I22" s="9"/>
      <c r="J22" s="17">
        <v>0</v>
      </c>
      <c r="K22" s="9"/>
      <c r="L22" s="17">
        <v>30536</v>
      </c>
      <c r="M22" s="16"/>
    </row>
    <row r="23" spans="1:13" ht="23.1" customHeight="1">
      <c r="A23" s="13" t="s">
        <v>56</v>
      </c>
      <c r="B23" s="13" t="s">
        <v>57</v>
      </c>
      <c r="C23" s="10" t="s">
        <v>1</v>
      </c>
      <c r="D23" s="14"/>
      <c r="E23" s="14"/>
      <c r="F23" s="14"/>
      <c r="G23" s="14"/>
      <c r="H23" s="14"/>
      <c r="I23" s="14"/>
      <c r="J23" s="14"/>
      <c r="K23" s="14"/>
      <c r="L23" s="14"/>
      <c r="M23" s="15" t="s">
        <v>58</v>
      </c>
    </row>
    <row r="24" spans="1:13" ht="23.1" customHeight="1">
      <c r="A24" s="13" t="s">
        <v>23</v>
      </c>
      <c r="B24" s="13" t="s">
        <v>2</v>
      </c>
      <c r="C24" s="10" t="s">
        <v>17</v>
      </c>
      <c r="D24" s="14">
        <v>0.1</v>
      </c>
      <c r="E24" s="14"/>
      <c r="F24" s="14"/>
      <c r="G24" s="14">
        <v>119672</v>
      </c>
      <c r="H24" s="14">
        <v>11967.2</v>
      </c>
      <c r="I24" s="14"/>
      <c r="J24" s="14"/>
      <c r="K24" s="14">
        <v>119672</v>
      </c>
      <c r="L24" s="14">
        <v>11967.2</v>
      </c>
      <c r="M24" s="16"/>
    </row>
    <row r="25" spans="1:13" ht="23.1" customHeight="1">
      <c r="A25" s="13" t="s">
        <v>19</v>
      </c>
      <c r="B25" s="13" t="s">
        <v>2</v>
      </c>
      <c r="C25" s="10" t="s">
        <v>17</v>
      </c>
      <c r="D25" s="14">
        <v>1</v>
      </c>
      <c r="E25" s="14"/>
      <c r="F25" s="14"/>
      <c r="G25" s="14">
        <v>87805</v>
      </c>
      <c r="H25" s="14">
        <v>87805</v>
      </c>
      <c r="I25" s="14"/>
      <c r="J25" s="14"/>
      <c r="K25" s="14">
        <v>87805</v>
      </c>
      <c r="L25" s="14">
        <v>87805</v>
      </c>
      <c r="M25" s="16"/>
    </row>
    <row r="26" spans="1:13" ht="23.1" customHeight="1">
      <c r="A26" s="13" t="s">
        <v>59</v>
      </c>
      <c r="B26" s="11" t="s">
        <v>167</v>
      </c>
      <c r="C26" s="10" t="s">
        <v>8</v>
      </c>
      <c r="D26" s="18" t="s">
        <v>50</v>
      </c>
      <c r="E26" s="14">
        <v>99772.2</v>
      </c>
      <c r="F26" s="14">
        <v>4988.6000000000004</v>
      </c>
      <c r="G26" s="14"/>
      <c r="H26" s="14"/>
      <c r="I26" s="14"/>
      <c r="J26" s="14"/>
      <c r="K26" s="14">
        <v>99772.2</v>
      </c>
      <c r="L26" s="14">
        <v>4988.6000000000004</v>
      </c>
      <c r="M26" s="16"/>
    </row>
    <row r="27" spans="1:13" ht="23.1" customHeight="1">
      <c r="A27" s="10" t="s">
        <v>45</v>
      </c>
      <c r="B27" s="11"/>
      <c r="C27" s="5"/>
      <c r="D27" s="9"/>
      <c r="E27" s="9"/>
      <c r="F27" s="17">
        <v>4988</v>
      </c>
      <c r="G27" s="9"/>
      <c r="H27" s="17">
        <v>99772</v>
      </c>
      <c r="I27" s="9"/>
      <c r="J27" s="17">
        <v>0</v>
      </c>
      <c r="K27" s="9"/>
      <c r="L27" s="17">
        <v>104760</v>
      </c>
      <c r="M27" s="16"/>
    </row>
    <row r="28" spans="1:13" ht="23.1" customHeight="1">
      <c r="A28" s="13" t="s">
        <v>60</v>
      </c>
      <c r="B28" s="13" t="s">
        <v>61</v>
      </c>
      <c r="C28" s="10" t="s">
        <v>4</v>
      </c>
      <c r="D28" s="14"/>
      <c r="E28" s="14"/>
      <c r="F28" s="14"/>
      <c r="G28" s="14"/>
      <c r="H28" s="14"/>
      <c r="I28" s="14"/>
      <c r="J28" s="14"/>
      <c r="K28" s="14"/>
      <c r="L28" s="14"/>
      <c r="M28" s="15" t="s">
        <v>62</v>
      </c>
    </row>
    <row r="29" spans="1:13" ht="23.1" customHeight="1">
      <c r="A29" s="13" t="s">
        <v>19</v>
      </c>
      <c r="B29" s="13" t="s">
        <v>2</v>
      </c>
      <c r="C29" s="10" t="s">
        <v>17</v>
      </c>
      <c r="D29" s="14">
        <v>0.3</v>
      </c>
      <c r="E29" s="14"/>
      <c r="F29" s="14"/>
      <c r="G29" s="14">
        <v>87805</v>
      </c>
      <c r="H29" s="14">
        <v>26341.5</v>
      </c>
      <c r="I29" s="14"/>
      <c r="J29" s="14"/>
      <c r="K29" s="14">
        <v>87805</v>
      </c>
      <c r="L29" s="14">
        <v>26341.5</v>
      </c>
      <c r="M29" s="16"/>
    </row>
    <row r="30" spans="1:13" ht="23.1" customHeight="1">
      <c r="A30" s="13" t="s">
        <v>59</v>
      </c>
      <c r="B30" s="11" t="s">
        <v>167</v>
      </c>
      <c r="C30" s="10" t="s">
        <v>8</v>
      </c>
      <c r="D30" s="18" t="s">
        <v>50</v>
      </c>
      <c r="E30" s="14">
        <v>26341.5</v>
      </c>
      <c r="F30" s="14">
        <v>1317</v>
      </c>
      <c r="G30" s="14"/>
      <c r="H30" s="14"/>
      <c r="I30" s="14"/>
      <c r="J30" s="14"/>
      <c r="K30" s="14">
        <v>26341.5</v>
      </c>
      <c r="L30" s="14">
        <v>1317</v>
      </c>
      <c r="M30" s="16"/>
    </row>
    <row r="31" spans="1:13" ht="23.1" customHeight="1">
      <c r="A31" s="10" t="s">
        <v>45</v>
      </c>
      <c r="B31" s="11"/>
      <c r="C31" s="5"/>
      <c r="D31" s="9"/>
      <c r="E31" s="9"/>
      <c r="F31" s="17">
        <v>1317</v>
      </c>
      <c r="G31" s="9"/>
      <c r="H31" s="17">
        <v>26341</v>
      </c>
      <c r="I31" s="9"/>
      <c r="J31" s="17">
        <v>0</v>
      </c>
      <c r="K31" s="9"/>
      <c r="L31" s="17">
        <v>27658</v>
      </c>
      <c r="M31" s="16"/>
    </row>
    <row r="32" spans="1:13" ht="23.1" customHeight="1">
      <c r="A32" s="66" t="s">
        <v>144</v>
      </c>
      <c r="B32" s="13"/>
      <c r="C32" s="10" t="s">
        <v>8</v>
      </c>
      <c r="D32" s="14"/>
      <c r="E32" s="14"/>
      <c r="F32" s="14"/>
      <c r="G32" s="14"/>
      <c r="H32" s="14"/>
      <c r="I32" s="14"/>
      <c r="J32" s="14"/>
      <c r="K32" s="14"/>
      <c r="L32" s="14"/>
      <c r="M32" s="15" t="s">
        <v>2</v>
      </c>
    </row>
    <row r="33" spans="1:13" ht="23.1" customHeight="1">
      <c r="A33" s="13" t="s">
        <v>21</v>
      </c>
      <c r="B33" s="13" t="s">
        <v>2</v>
      </c>
      <c r="C33" s="10" t="s">
        <v>17</v>
      </c>
      <c r="D33" s="14">
        <v>1</v>
      </c>
      <c r="E33" s="14"/>
      <c r="F33" s="14"/>
      <c r="G33" s="14">
        <v>108086</v>
      </c>
      <c r="H33" s="14">
        <v>108086</v>
      </c>
      <c r="I33" s="14"/>
      <c r="J33" s="14"/>
      <c r="K33" s="14">
        <v>108086</v>
      </c>
      <c r="L33" s="14">
        <v>108086</v>
      </c>
      <c r="M33" s="16"/>
    </row>
    <row r="34" spans="1:13" ht="23.1" customHeight="1">
      <c r="A34" s="13" t="s">
        <v>22</v>
      </c>
      <c r="B34" s="13" t="s">
        <v>2</v>
      </c>
      <c r="C34" s="10" t="s">
        <v>17</v>
      </c>
      <c r="D34" s="14">
        <v>3</v>
      </c>
      <c r="E34" s="14"/>
      <c r="F34" s="14"/>
      <c r="G34" s="14">
        <v>124463</v>
      </c>
      <c r="H34" s="14">
        <v>373389</v>
      </c>
      <c r="I34" s="14"/>
      <c r="J34" s="14"/>
      <c r="K34" s="14">
        <v>124463</v>
      </c>
      <c r="L34" s="14">
        <v>373389</v>
      </c>
      <c r="M34" s="16"/>
    </row>
    <row r="35" spans="1:13" ht="23.1" customHeight="1">
      <c r="A35" s="13" t="s">
        <v>19</v>
      </c>
      <c r="B35" s="13" t="s">
        <v>2</v>
      </c>
      <c r="C35" s="10" t="s">
        <v>17</v>
      </c>
      <c r="D35" s="14">
        <v>1</v>
      </c>
      <c r="E35" s="14"/>
      <c r="F35" s="14"/>
      <c r="G35" s="14">
        <v>87805</v>
      </c>
      <c r="H35" s="14">
        <v>87805</v>
      </c>
      <c r="I35" s="14"/>
      <c r="J35" s="14"/>
      <c r="K35" s="14">
        <v>87805</v>
      </c>
      <c r="L35" s="14">
        <v>87805</v>
      </c>
      <c r="M35" s="16"/>
    </row>
    <row r="36" spans="1:13" ht="23.1" customHeight="1">
      <c r="A36" s="10" t="s">
        <v>45</v>
      </c>
      <c r="B36" s="11"/>
      <c r="C36" s="5"/>
      <c r="D36" s="9"/>
      <c r="E36" s="9"/>
      <c r="F36" s="17">
        <v>0</v>
      </c>
      <c r="G36" s="9"/>
      <c r="H36" s="17">
        <v>569280</v>
      </c>
      <c r="I36" s="9"/>
      <c r="J36" s="17">
        <v>0</v>
      </c>
      <c r="K36" s="9"/>
      <c r="L36" s="17">
        <v>569280</v>
      </c>
      <c r="M36" s="16"/>
    </row>
    <row r="37" spans="1:13" ht="23.1" customHeight="1">
      <c r="A37" s="13" t="s">
        <v>153</v>
      </c>
      <c r="B37" s="13" t="s">
        <v>154</v>
      </c>
      <c r="C37" s="10" t="s">
        <v>68</v>
      </c>
      <c r="D37" s="14"/>
      <c r="E37" s="14"/>
      <c r="F37" s="14"/>
      <c r="G37" s="14"/>
      <c r="H37" s="14"/>
      <c r="I37" s="14"/>
      <c r="J37" s="14"/>
      <c r="K37" s="14"/>
      <c r="L37" s="14"/>
      <c r="M37" s="15" t="s">
        <v>155</v>
      </c>
    </row>
    <row r="38" spans="1:13" ht="23.1" customHeight="1">
      <c r="A38" s="13" t="s">
        <v>145</v>
      </c>
      <c r="B38" s="13" t="s">
        <v>146</v>
      </c>
      <c r="C38" s="10" t="s">
        <v>14</v>
      </c>
      <c r="D38" s="14">
        <v>1</v>
      </c>
      <c r="E38" s="14">
        <v>19545</v>
      </c>
      <c r="F38" s="14">
        <v>19545</v>
      </c>
      <c r="G38" s="14"/>
      <c r="H38" s="14"/>
      <c r="I38" s="14"/>
      <c r="J38" s="14"/>
      <c r="K38" s="14">
        <v>19545</v>
      </c>
      <c r="L38" s="14">
        <v>19545</v>
      </c>
      <c r="M38" s="16"/>
    </row>
    <row r="39" spans="1:13" ht="23.1" customHeight="1">
      <c r="A39" s="13" t="s">
        <v>147</v>
      </c>
      <c r="B39" s="13" t="s">
        <v>2</v>
      </c>
      <c r="C39" s="10" t="s">
        <v>17</v>
      </c>
      <c r="D39" s="14">
        <v>0.04</v>
      </c>
      <c r="E39" s="14"/>
      <c r="F39" s="14"/>
      <c r="G39" s="14">
        <v>108245</v>
      </c>
      <c r="H39" s="14">
        <v>4329.8</v>
      </c>
      <c r="I39" s="14"/>
      <c r="J39" s="14"/>
      <c r="K39" s="14">
        <v>108245</v>
      </c>
      <c r="L39" s="14">
        <v>4329.8</v>
      </c>
      <c r="M39" s="16"/>
    </row>
    <row r="40" spans="1:13" ht="23.1" customHeight="1">
      <c r="A40" s="13" t="s">
        <v>19</v>
      </c>
      <c r="B40" s="13" t="s">
        <v>2</v>
      </c>
      <c r="C40" s="10" t="s">
        <v>17</v>
      </c>
      <c r="D40" s="14">
        <v>0.02</v>
      </c>
      <c r="E40" s="14"/>
      <c r="F40" s="14"/>
      <c r="G40" s="14">
        <v>87805</v>
      </c>
      <c r="H40" s="14">
        <v>1756.1</v>
      </c>
      <c r="I40" s="14"/>
      <c r="J40" s="14"/>
      <c r="K40" s="14">
        <v>87805</v>
      </c>
      <c r="L40" s="14">
        <v>1756.1</v>
      </c>
      <c r="M40" s="16"/>
    </row>
    <row r="41" spans="1:13" ht="23.1" customHeight="1">
      <c r="A41" s="13" t="s">
        <v>152</v>
      </c>
      <c r="B41" s="13" t="s">
        <v>148</v>
      </c>
      <c r="C41" s="10" t="s">
        <v>150</v>
      </c>
      <c r="D41" s="14">
        <v>0.16000700000000001</v>
      </c>
      <c r="E41" s="14">
        <v>6989</v>
      </c>
      <c r="F41" s="14">
        <v>1118.2</v>
      </c>
      <c r="G41" s="14">
        <v>24115</v>
      </c>
      <c r="H41" s="14">
        <v>3858.5</v>
      </c>
      <c r="I41" s="14">
        <v>8500</v>
      </c>
      <c r="J41" s="14">
        <v>1360</v>
      </c>
      <c r="K41" s="14">
        <v>39604</v>
      </c>
      <c r="L41" s="14">
        <v>6336.7</v>
      </c>
      <c r="M41" s="15" t="s">
        <v>151</v>
      </c>
    </row>
    <row r="42" spans="1:13" ht="23.1" customHeight="1">
      <c r="A42" s="10" t="s">
        <v>45</v>
      </c>
      <c r="B42" s="11"/>
      <c r="C42" s="5"/>
      <c r="D42" s="9"/>
      <c r="E42" s="9"/>
      <c r="F42" s="17">
        <v>20663</v>
      </c>
      <c r="G42" s="9"/>
      <c r="H42" s="17">
        <v>9944</v>
      </c>
      <c r="I42" s="9"/>
      <c r="J42" s="17">
        <v>1360</v>
      </c>
      <c r="K42" s="9"/>
      <c r="L42" s="17">
        <v>31967</v>
      </c>
      <c r="M42" s="16"/>
    </row>
    <row r="43" spans="1:13" ht="23.1" customHeight="1">
      <c r="A43" s="13" t="s">
        <v>156</v>
      </c>
      <c r="B43" s="13" t="s">
        <v>2</v>
      </c>
      <c r="C43" s="10" t="s">
        <v>8</v>
      </c>
      <c r="D43" s="14"/>
      <c r="E43" s="14"/>
      <c r="F43" s="14"/>
      <c r="G43" s="14"/>
      <c r="H43" s="14"/>
      <c r="I43" s="14"/>
      <c r="J43" s="14"/>
      <c r="K43" s="14"/>
      <c r="L43" s="14"/>
      <c r="M43" s="15" t="s">
        <v>2</v>
      </c>
    </row>
    <row r="44" spans="1:13" ht="23.1" customHeight="1">
      <c r="A44" s="13" t="s">
        <v>15</v>
      </c>
      <c r="B44" s="13" t="s">
        <v>16</v>
      </c>
      <c r="C44" s="10" t="s">
        <v>4</v>
      </c>
      <c r="D44" s="14">
        <v>1.35</v>
      </c>
      <c r="E44" s="14">
        <v>91200</v>
      </c>
      <c r="F44" s="14">
        <v>123120</v>
      </c>
      <c r="G44" s="14"/>
      <c r="H44" s="14"/>
      <c r="I44" s="14"/>
      <c r="J44" s="14"/>
      <c r="K44" s="14">
        <v>91200</v>
      </c>
      <c r="L44" s="14">
        <v>123120</v>
      </c>
      <c r="M44" s="16"/>
    </row>
    <row r="45" spans="1:13" ht="23.1" customHeight="1">
      <c r="A45" s="13" t="s">
        <v>64</v>
      </c>
      <c r="B45" s="13" t="s">
        <v>65</v>
      </c>
      <c r="C45" s="10" t="s">
        <v>4</v>
      </c>
      <c r="D45" s="14">
        <v>1.35</v>
      </c>
      <c r="E45" s="14"/>
      <c r="F45" s="14"/>
      <c r="G45" s="14">
        <v>19844</v>
      </c>
      <c r="H45" s="14">
        <v>26789.4</v>
      </c>
      <c r="I45" s="14"/>
      <c r="J45" s="14"/>
      <c r="K45" s="14">
        <v>19844</v>
      </c>
      <c r="L45" s="14">
        <v>26789.4</v>
      </c>
      <c r="M45" s="15" t="s">
        <v>93</v>
      </c>
    </row>
    <row r="46" spans="1:13" ht="23.1" customHeight="1">
      <c r="A46" s="13" t="s">
        <v>66</v>
      </c>
      <c r="B46" s="13" t="s">
        <v>67</v>
      </c>
      <c r="C46" s="10" t="s">
        <v>68</v>
      </c>
      <c r="D46" s="14">
        <v>9.6</v>
      </c>
      <c r="E46" s="14">
        <v>279</v>
      </c>
      <c r="F46" s="14">
        <v>2678.4</v>
      </c>
      <c r="G46" s="14"/>
      <c r="H46" s="14"/>
      <c r="I46" s="14"/>
      <c r="J46" s="14"/>
      <c r="K46" s="14">
        <v>279</v>
      </c>
      <c r="L46" s="14">
        <v>2678.4</v>
      </c>
      <c r="M46" s="15" t="s">
        <v>63</v>
      </c>
    </row>
    <row r="47" spans="1:13" ht="23.1" customHeight="1">
      <c r="A47" s="13" t="s">
        <v>69</v>
      </c>
      <c r="B47" s="13" t="s">
        <v>2</v>
      </c>
      <c r="C47" s="10" t="s">
        <v>4</v>
      </c>
      <c r="D47" s="14">
        <v>1.35</v>
      </c>
      <c r="E47" s="14"/>
      <c r="F47" s="14"/>
      <c r="G47" s="14">
        <v>17872</v>
      </c>
      <c r="H47" s="14">
        <v>24127.200000000001</v>
      </c>
      <c r="I47" s="14"/>
      <c r="J47" s="14"/>
      <c r="K47" s="14">
        <v>17872</v>
      </c>
      <c r="L47" s="14">
        <v>24127.200000000001</v>
      </c>
      <c r="M47" s="15" t="s">
        <v>94</v>
      </c>
    </row>
    <row r="48" spans="1:13" ht="23.1" customHeight="1">
      <c r="A48" s="10" t="s">
        <v>45</v>
      </c>
      <c r="B48" s="11"/>
      <c r="C48" s="5"/>
      <c r="D48" s="9"/>
      <c r="E48" s="9"/>
      <c r="F48" s="17">
        <v>125798</v>
      </c>
      <c r="G48" s="9"/>
      <c r="H48" s="17">
        <v>50916</v>
      </c>
      <c r="I48" s="9"/>
      <c r="J48" s="17">
        <v>0</v>
      </c>
      <c r="K48" s="9"/>
      <c r="L48" s="17">
        <v>176714</v>
      </c>
      <c r="M48" s="16"/>
    </row>
    <row r="49" spans="1:13" ht="23.1" customHeight="1">
      <c r="A49" s="13" t="s">
        <v>157</v>
      </c>
      <c r="B49" s="13" t="s">
        <v>65</v>
      </c>
      <c r="C49" s="10" t="s">
        <v>4</v>
      </c>
      <c r="D49" s="14"/>
      <c r="E49" s="14"/>
      <c r="F49" s="14"/>
      <c r="G49" s="14"/>
      <c r="H49" s="14"/>
      <c r="I49" s="14"/>
      <c r="J49" s="14"/>
      <c r="K49" s="14"/>
      <c r="L49" s="14"/>
      <c r="M49" s="15" t="s">
        <v>70</v>
      </c>
    </row>
    <row r="50" spans="1:13" ht="23.1" customHeight="1">
      <c r="A50" s="13" t="s">
        <v>20</v>
      </c>
      <c r="B50" s="13" t="s">
        <v>2</v>
      </c>
      <c r="C50" s="10" t="s">
        <v>17</v>
      </c>
      <c r="D50" s="14">
        <v>0.161</v>
      </c>
      <c r="E50" s="14"/>
      <c r="F50" s="14"/>
      <c r="G50" s="14">
        <v>123257</v>
      </c>
      <c r="H50" s="14">
        <v>19844.3</v>
      </c>
      <c r="I50" s="14"/>
      <c r="J50" s="14"/>
      <c r="K50" s="14">
        <v>123257</v>
      </c>
      <c r="L50" s="14">
        <v>19844.3</v>
      </c>
      <c r="M50" s="16"/>
    </row>
    <row r="51" spans="1:13" ht="23.1" customHeight="1">
      <c r="A51" s="10" t="s">
        <v>45</v>
      </c>
      <c r="B51" s="11"/>
      <c r="C51" s="5"/>
      <c r="D51" s="9"/>
      <c r="E51" s="9"/>
      <c r="F51" s="17">
        <v>0</v>
      </c>
      <c r="G51" s="9"/>
      <c r="H51" s="17">
        <v>19844</v>
      </c>
      <c r="I51" s="9"/>
      <c r="J51" s="17">
        <v>0</v>
      </c>
      <c r="K51" s="9"/>
      <c r="L51" s="17">
        <v>19844</v>
      </c>
      <c r="M51" s="16"/>
    </row>
    <row r="52" spans="1:13" ht="23.1" customHeight="1">
      <c r="A52" s="13" t="s">
        <v>158</v>
      </c>
      <c r="B52" s="13" t="s">
        <v>67</v>
      </c>
      <c r="C52" s="10" t="s">
        <v>68</v>
      </c>
      <c r="D52" s="14"/>
      <c r="E52" s="14"/>
      <c r="F52" s="14"/>
      <c r="G52" s="14"/>
      <c r="H52" s="14"/>
      <c r="I52" s="14"/>
      <c r="J52" s="14"/>
      <c r="K52" s="14"/>
      <c r="L52" s="14"/>
      <c r="M52" s="15" t="s">
        <v>70</v>
      </c>
    </row>
    <row r="53" spans="1:13" ht="23.1" customHeight="1">
      <c r="A53" s="13" t="s">
        <v>6</v>
      </c>
      <c r="B53" s="13" t="s">
        <v>7</v>
      </c>
      <c r="C53" s="10" t="s">
        <v>3</v>
      </c>
      <c r="D53" s="14">
        <v>0.03</v>
      </c>
      <c r="E53" s="14">
        <v>9310</v>
      </c>
      <c r="F53" s="14">
        <v>279.3</v>
      </c>
      <c r="G53" s="14"/>
      <c r="H53" s="14"/>
      <c r="I53" s="14"/>
      <c r="J53" s="14"/>
      <c r="K53" s="14">
        <v>9310</v>
      </c>
      <c r="L53" s="14">
        <v>279.3</v>
      </c>
      <c r="M53" s="16"/>
    </row>
    <row r="54" spans="1:13" ht="23.1" customHeight="1">
      <c r="A54" s="10" t="s">
        <v>45</v>
      </c>
      <c r="B54" s="11"/>
      <c r="C54" s="5"/>
      <c r="D54" s="9"/>
      <c r="E54" s="9"/>
      <c r="F54" s="17">
        <v>279</v>
      </c>
      <c r="G54" s="9"/>
      <c r="H54" s="17">
        <v>0</v>
      </c>
      <c r="I54" s="9"/>
      <c r="J54" s="17">
        <v>0</v>
      </c>
      <c r="K54" s="9"/>
      <c r="L54" s="17">
        <v>279</v>
      </c>
      <c r="M54" s="16"/>
    </row>
    <row r="55" spans="1:13" ht="23.1" customHeight="1">
      <c r="A55" s="13" t="s">
        <v>159</v>
      </c>
      <c r="B55" s="13" t="s">
        <v>2</v>
      </c>
      <c r="C55" s="10" t="s">
        <v>4</v>
      </c>
      <c r="D55" s="14"/>
      <c r="E55" s="14"/>
      <c r="F55" s="14"/>
      <c r="G55" s="14"/>
      <c r="H55" s="14"/>
      <c r="I55" s="14"/>
      <c r="J55" s="14"/>
      <c r="K55" s="14"/>
      <c r="L55" s="14"/>
      <c r="M55" s="15" t="s">
        <v>55</v>
      </c>
    </row>
    <row r="56" spans="1:13" ht="23.1" customHeight="1">
      <c r="A56" s="13" t="s">
        <v>20</v>
      </c>
      <c r="B56" s="13" t="s">
        <v>2</v>
      </c>
      <c r="C56" s="10" t="s">
        <v>17</v>
      </c>
      <c r="D56" s="14">
        <v>0.14499999999999999</v>
      </c>
      <c r="E56" s="14"/>
      <c r="F56" s="14"/>
      <c r="G56" s="14">
        <v>123257</v>
      </c>
      <c r="H56" s="14">
        <v>17872.2</v>
      </c>
      <c r="I56" s="14"/>
      <c r="J56" s="14"/>
      <c r="K56" s="14">
        <v>123257</v>
      </c>
      <c r="L56" s="14">
        <v>17872.2</v>
      </c>
      <c r="M56" s="16"/>
    </row>
    <row r="57" spans="1:13" ht="23.1" customHeight="1">
      <c r="A57" s="10" t="s">
        <v>45</v>
      </c>
      <c r="B57" s="11"/>
      <c r="C57" s="5"/>
      <c r="D57" s="9"/>
      <c r="E57" s="9"/>
      <c r="F57" s="17">
        <v>0</v>
      </c>
      <c r="G57" s="9"/>
      <c r="H57" s="17">
        <v>17872</v>
      </c>
      <c r="I57" s="9"/>
      <c r="J57" s="17">
        <v>0</v>
      </c>
      <c r="K57" s="9"/>
      <c r="L57" s="17">
        <v>17872</v>
      </c>
      <c r="M57" s="16"/>
    </row>
    <row r="58" spans="1:13" ht="23.1" customHeight="1">
      <c r="A58" s="11"/>
      <c r="B58" s="11"/>
      <c r="C58" s="5"/>
      <c r="D58" s="9"/>
      <c r="E58" s="9"/>
      <c r="F58" s="9"/>
      <c r="G58" s="9"/>
      <c r="H58" s="9"/>
      <c r="I58" s="9"/>
      <c r="J58" s="9"/>
      <c r="K58" s="9"/>
      <c r="L58" s="9"/>
      <c r="M58" s="16"/>
    </row>
    <row r="59" spans="1:13" ht="23.1" customHeight="1"/>
    <row r="60" spans="1:13" ht="23.1" customHeight="1"/>
    <row r="61" spans="1:13" ht="23.1" customHeight="1"/>
    <row r="62" spans="1:13" ht="23.1" customHeight="1"/>
    <row r="63" spans="1:13" ht="23.1" customHeight="1"/>
    <row r="64" spans="1:13" ht="23.1" customHeight="1"/>
    <row r="65" ht="23.1" customHeight="1"/>
    <row r="66" ht="23.1" customHeight="1"/>
    <row r="67" ht="23.1" customHeight="1"/>
    <row r="68" ht="23.1" customHeight="1"/>
    <row r="69" ht="23.1" customHeight="1"/>
    <row r="70" ht="23.1" customHeight="1"/>
    <row r="71" ht="23.1" customHeight="1"/>
    <row r="72" ht="23.1" customHeight="1"/>
    <row r="73" ht="23.1" customHeight="1"/>
    <row r="74" ht="23.1" customHeight="1"/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3" type="noConversion"/>
  <pageMargins left="0.90303180606361211" right="0" top="0.69444444444444442" bottom="0.1388888888888889" header="0.3" footer="0.1388888888888889"/>
  <pageSetup paperSize="9" orientation="landscape" r:id="rId1"/>
  <rowBreaks count="4" manualBreakCount="4">
    <brk id="20" max="12" man="1"/>
    <brk id="33" max="12" man="1"/>
    <brk id="49" max="12" man="1"/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48"/>
  <sheetViews>
    <sheetView view="pageBreakPreview" zoomScaleSheetLayoutView="100" workbookViewId="0">
      <selection activeCell="C45" sqref="C45"/>
    </sheetView>
  </sheetViews>
  <sheetFormatPr defaultRowHeight="16.5"/>
  <cols>
    <col min="1" max="1" width="14" style="32" customWidth="1"/>
    <col min="2" max="2" width="7.75" style="32" bestFit="1" customWidth="1"/>
    <col min="3" max="3" width="21.25" style="32" customWidth="1"/>
    <col min="4" max="4" width="18" style="32" bestFit="1" customWidth="1"/>
    <col min="5" max="5" width="5.125" style="32" customWidth="1"/>
    <col min="6" max="6" width="8.5" style="32" customWidth="1"/>
    <col min="7" max="7" width="50" style="32" customWidth="1"/>
    <col min="8" max="8" width="20.25" style="32" customWidth="1"/>
    <col min="9" max="256" width="9" style="32"/>
    <col min="257" max="257" width="14" style="32" customWidth="1"/>
    <col min="258" max="258" width="7.75" style="32" bestFit="1" customWidth="1"/>
    <col min="259" max="259" width="24.5" style="32" customWidth="1"/>
    <col min="260" max="260" width="11.375" style="32" customWidth="1"/>
    <col min="261" max="261" width="5.125" style="32" customWidth="1"/>
    <col min="262" max="262" width="8.5" style="32" customWidth="1"/>
    <col min="263" max="263" width="16.75" style="32" customWidth="1"/>
    <col min="264" max="264" width="39.875" style="32" customWidth="1"/>
    <col min="265" max="512" width="9" style="32"/>
    <col min="513" max="513" width="14" style="32" customWidth="1"/>
    <col min="514" max="514" width="7.75" style="32" bestFit="1" customWidth="1"/>
    <col min="515" max="515" width="24.5" style="32" customWidth="1"/>
    <col min="516" max="516" width="11.375" style="32" customWidth="1"/>
    <col min="517" max="517" width="5.125" style="32" customWidth="1"/>
    <col min="518" max="518" width="8.5" style="32" customWidth="1"/>
    <col min="519" max="519" width="16.75" style="32" customWidth="1"/>
    <col min="520" max="520" width="39.875" style="32" customWidth="1"/>
    <col min="521" max="768" width="9" style="32"/>
    <col min="769" max="769" width="14" style="32" customWidth="1"/>
    <col min="770" max="770" width="7.75" style="32" bestFit="1" customWidth="1"/>
    <col min="771" max="771" width="24.5" style="32" customWidth="1"/>
    <col min="772" max="772" width="11.375" style="32" customWidth="1"/>
    <col min="773" max="773" width="5.125" style="32" customWidth="1"/>
    <col min="774" max="774" width="8.5" style="32" customWidth="1"/>
    <col min="775" max="775" width="16.75" style="32" customWidth="1"/>
    <col min="776" max="776" width="39.875" style="32" customWidth="1"/>
    <col min="777" max="1024" width="9" style="32"/>
    <col min="1025" max="1025" width="14" style="32" customWidth="1"/>
    <col min="1026" max="1026" width="7.75" style="32" bestFit="1" customWidth="1"/>
    <col min="1027" max="1027" width="24.5" style="32" customWidth="1"/>
    <col min="1028" max="1028" width="11.375" style="32" customWidth="1"/>
    <col min="1029" max="1029" width="5.125" style="32" customWidth="1"/>
    <col min="1030" max="1030" width="8.5" style="32" customWidth="1"/>
    <col min="1031" max="1031" width="16.75" style="32" customWidth="1"/>
    <col min="1032" max="1032" width="39.875" style="32" customWidth="1"/>
    <col min="1033" max="1280" width="9" style="32"/>
    <col min="1281" max="1281" width="14" style="32" customWidth="1"/>
    <col min="1282" max="1282" width="7.75" style="32" bestFit="1" customWidth="1"/>
    <col min="1283" max="1283" width="24.5" style="32" customWidth="1"/>
    <col min="1284" max="1284" width="11.375" style="32" customWidth="1"/>
    <col min="1285" max="1285" width="5.125" style="32" customWidth="1"/>
    <col min="1286" max="1286" width="8.5" style="32" customWidth="1"/>
    <col min="1287" max="1287" width="16.75" style="32" customWidth="1"/>
    <col min="1288" max="1288" width="39.875" style="32" customWidth="1"/>
    <col min="1289" max="1536" width="9" style="32"/>
    <col min="1537" max="1537" width="14" style="32" customWidth="1"/>
    <col min="1538" max="1538" width="7.75" style="32" bestFit="1" customWidth="1"/>
    <col min="1539" max="1539" width="24.5" style="32" customWidth="1"/>
    <col min="1540" max="1540" width="11.375" style="32" customWidth="1"/>
    <col min="1541" max="1541" width="5.125" style="32" customWidth="1"/>
    <col min="1542" max="1542" width="8.5" style="32" customWidth="1"/>
    <col min="1543" max="1543" width="16.75" style="32" customWidth="1"/>
    <col min="1544" max="1544" width="39.875" style="32" customWidth="1"/>
    <col min="1545" max="1792" width="9" style="32"/>
    <col min="1793" max="1793" width="14" style="32" customWidth="1"/>
    <col min="1794" max="1794" width="7.75" style="32" bestFit="1" customWidth="1"/>
    <col min="1795" max="1795" width="24.5" style="32" customWidth="1"/>
    <col min="1796" max="1796" width="11.375" style="32" customWidth="1"/>
    <col min="1797" max="1797" width="5.125" style="32" customWidth="1"/>
    <col min="1798" max="1798" width="8.5" style="32" customWidth="1"/>
    <col min="1799" max="1799" width="16.75" style="32" customWidth="1"/>
    <col min="1800" max="1800" width="39.875" style="32" customWidth="1"/>
    <col min="1801" max="2048" width="9" style="32"/>
    <col min="2049" max="2049" width="14" style="32" customWidth="1"/>
    <col min="2050" max="2050" width="7.75" style="32" bestFit="1" customWidth="1"/>
    <col min="2051" max="2051" width="24.5" style="32" customWidth="1"/>
    <col min="2052" max="2052" width="11.375" style="32" customWidth="1"/>
    <col min="2053" max="2053" width="5.125" style="32" customWidth="1"/>
    <col min="2054" max="2054" width="8.5" style="32" customWidth="1"/>
    <col min="2055" max="2055" width="16.75" style="32" customWidth="1"/>
    <col min="2056" max="2056" width="39.875" style="32" customWidth="1"/>
    <col min="2057" max="2304" width="9" style="32"/>
    <col min="2305" max="2305" width="14" style="32" customWidth="1"/>
    <col min="2306" max="2306" width="7.75" style="32" bestFit="1" customWidth="1"/>
    <col min="2307" max="2307" width="24.5" style="32" customWidth="1"/>
    <col min="2308" max="2308" width="11.375" style="32" customWidth="1"/>
    <col min="2309" max="2309" width="5.125" style="32" customWidth="1"/>
    <col min="2310" max="2310" width="8.5" style="32" customWidth="1"/>
    <col min="2311" max="2311" width="16.75" style="32" customWidth="1"/>
    <col min="2312" max="2312" width="39.875" style="32" customWidth="1"/>
    <col min="2313" max="2560" width="9" style="32"/>
    <col min="2561" max="2561" width="14" style="32" customWidth="1"/>
    <col min="2562" max="2562" width="7.75" style="32" bestFit="1" customWidth="1"/>
    <col min="2563" max="2563" width="24.5" style="32" customWidth="1"/>
    <col min="2564" max="2564" width="11.375" style="32" customWidth="1"/>
    <col min="2565" max="2565" width="5.125" style="32" customWidth="1"/>
    <col min="2566" max="2566" width="8.5" style="32" customWidth="1"/>
    <col min="2567" max="2567" width="16.75" style="32" customWidth="1"/>
    <col min="2568" max="2568" width="39.875" style="32" customWidth="1"/>
    <col min="2569" max="2816" width="9" style="32"/>
    <col min="2817" max="2817" width="14" style="32" customWidth="1"/>
    <col min="2818" max="2818" width="7.75" style="32" bestFit="1" customWidth="1"/>
    <col min="2819" max="2819" width="24.5" style="32" customWidth="1"/>
    <col min="2820" max="2820" width="11.375" style="32" customWidth="1"/>
    <col min="2821" max="2821" width="5.125" style="32" customWidth="1"/>
    <col min="2822" max="2822" width="8.5" style="32" customWidth="1"/>
    <col min="2823" max="2823" width="16.75" style="32" customWidth="1"/>
    <col min="2824" max="2824" width="39.875" style="32" customWidth="1"/>
    <col min="2825" max="3072" width="9" style="32"/>
    <col min="3073" max="3073" width="14" style="32" customWidth="1"/>
    <col min="3074" max="3074" width="7.75" style="32" bestFit="1" customWidth="1"/>
    <col min="3075" max="3075" width="24.5" style="32" customWidth="1"/>
    <col min="3076" max="3076" width="11.375" style="32" customWidth="1"/>
    <col min="3077" max="3077" width="5.125" style="32" customWidth="1"/>
    <col min="3078" max="3078" width="8.5" style="32" customWidth="1"/>
    <col min="3079" max="3079" width="16.75" style="32" customWidth="1"/>
    <col min="3080" max="3080" width="39.875" style="32" customWidth="1"/>
    <col min="3081" max="3328" width="9" style="32"/>
    <col min="3329" max="3329" width="14" style="32" customWidth="1"/>
    <col min="3330" max="3330" width="7.75" style="32" bestFit="1" customWidth="1"/>
    <col min="3331" max="3331" width="24.5" style="32" customWidth="1"/>
    <col min="3332" max="3332" width="11.375" style="32" customWidth="1"/>
    <col min="3333" max="3333" width="5.125" style="32" customWidth="1"/>
    <col min="3334" max="3334" width="8.5" style="32" customWidth="1"/>
    <col min="3335" max="3335" width="16.75" style="32" customWidth="1"/>
    <col min="3336" max="3336" width="39.875" style="32" customWidth="1"/>
    <col min="3337" max="3584" width="9" style="32"/>
    <col min="3585" max="3585" width="14" style="32" customWidth="1"/>
    <col min="3586" max="3586" width="7.75" style="32" bestFit="1" customWidth="1"/>
    <col min="3587" max="3587" width="24.5" style="32" customWidth="1"/>
    <col min="3588" max="3588" width="11.375" style="32" customWidth="1"/>
    <col min="3589" max="3589" width="5.125" style="32" customWidth="1"/>
    <col min="3590" max="3590" width="8.5" style="32" customWidth="1"/>
    <col min="3591" max="3591" width="16.75" style="32" customWidth="1"/>
    <col min="3592" max="3592" width="39.875" style="32" customWidth="1"/>
    <col min="3593" max="3840" width="9" style="32"/>
    <col min="3841" max="3841" width="14" style="32" customWidth="1"/>
    <col min="3842" max="3842" width="7.75" style="32" bestFit="1" customWidth="1"/>
    <col min="3843" max="3843" width="24.5" style="32" customWidth="1"/>
    <col min="3844" max="3844" width="11.375" style="32" customWidth="1"/>
    <col min="3845" max="3845" width="5.125" style="32" customWidth="1"/>
    <col min="3846" max="3846" width="8.5" style="32" customWidth="1"/>
    <col min="3847" max="3847" width="16.75" style="32" customWidth="1"/>
    <col min="3848" max="3848" width="39.875" style="32" customWidth="1"/>
    <col min="3849" max="4096" width="9" style="32"/>
    <col min="4097" max="4097" width="14" style="32" customWidth="1"/>
    <col min="4098" max="4098" width="7.75" style="32" bestFit="1" customWidth="1"/>
    <col min="4099" max="4099" width="24.5" style="32" customWidth="1"/>
    <col min="4100" max="4100" width="11.375" style="32" customWidth="1"/>
    <col min="4101" max="4101" width="5.125" style="32" customWidth="1"/>
    <col min="4102" max="4102" width="8.5" style="32" customWidth="1"/>
    <col min="4103" max="4103" width="16.75" style="32" customWidth="1"/>
    <col min="4104" max="4104" width="39.875" style="32" customWidth="1"/>
    <col min="4105" max="4352" width="9" style="32"/>
    <col min="4353" max="4353" width="14" style="32" customWidth="1"/>
    <col min="4354" max="4354" width="7.75" style="32" bestFit="1" customWidth="1"/>
    <col min="4355" max="4355" width="24.5" style="32" customWidth="1"/>
    <col min="4356" max="4356" width="11.375" style="32" customWidth="1"/>
    <col min="4357" max="4357" width="5.125" style="32" customWidth="1"/>
    <col min="4358" max="4358" width="8.5" style="32" customWidth="1"/>
    <col min="4359" max="4359" width="16.75" style="32" customWidth="1"/>
    <col min="4360" max="4360" width="39.875" style="32" customWidth="1"/>
    <col min="4361" max="4608" width="9" style="32"/>
    <col min="4609" max="4609" width="14" style="32" customWidth="1"/>
    <col min="4610" max="4610" width="7.75" style="32" bestFit="1" customWidth="1"/>
    <col min="4611" max="4611" width="24.5" style="32" customWidth="1"/>
    <col min="4612" max="4612" width="11.375" style="32" customWidth="1"/>
    <col min="4613" max="4613" width="5.125" style="32" customWidth="1"/>
    <col min="4614" max="4614" width="8.5" style="32" customWidth="1"/>
    <col min="4615" max="4615" width="16.75" style="32" customWidth="1"/>
    <col min="4616" max="4616" width="39.875" style="32" customWidth="1"/>
    <col min="4617" max="4864" width="9" style="32"/>
    <col min="4865" max="4865" width="14" style="32" customWidth="1"/>
    <col min="4866" max="4866" width="7.75" style="32" bestFit="1" customWidth="1"/>
    <col min="4867" max="4867" width="24.5" style="32" customWidth="1"/>
    <col min="4868" max="4868" width="11.375" style="32" customWidth="1"/>
    <col min="4869" max="4869" width="5.125" style="32" customWidth="1"/>
    <col min="4870" max="4870" width="8.5" style="32" customWidth="1"/>
    <col min="4871" max="4871" width="16.75" style="32" customWidth="1"/>
    <col min="4872" max="4872" width="39.875" style="32" customWidth="1"/>
    <col min="4873" max="5120" width="9" style="32"/>
    <col min="5121" max="5121" width="14" style="32" customWidth="1"/>
    <col min="5122" max="5122" width="7.75" style="32" bestFit="1" customWidth="1"/>
    <col min="5123" max="5123" width="24.5" style="32" customWidth="1"/>
    <col min="5124" max="5124" width="11.375" style="32" customWidth="1"/>
    <col min="5125" max="5125" width="5.125" style="32" customWidth="1"/>
    <col min="5126" max="5126" width="8.5" style="32" customWidth="1"/>
    <col min="5127" max="5127" width="16.75" style="32" customWidth="1"/>
    <col min="5128" max="5128" width="39.875" style="32" customWidth="1"/>
    <col min="5129" max="5376" width="9" style="32"/>
    <col min="5377" max="5377" width="14" style="32" customWidth="1"/>
    <col min="5378" max="5378" width="7.75" style="32" bestFit="1" customWidth="1"/>
    <col min="5379" max="5379" width="24.5" style="32" customWidth="1"/>
    <col min="5380" max="5380" width="11.375" style="32" customWidth="1"/>
    <col min="5381" max="5381" width="5.125" style="32" customWidth="1"/>
    <col min="5382" max="5382" width="8.5" style="32" customWidth="1"/>
    <col min="5383" max="5383" width="16.75" style="32" customWidth="1"/>
    <col min="5384" max="5384" width="39.875" style="32" customWidth="1"/>
    <col min="5385" max="5632" width="9" style="32"/>
    <col min="5633" max="5633" width="14" style="32" customWidth="1"/>
    <col min="5634" max="5634" width="7.75" style="32" bestFit="1" customWidth="1"/>
    <col min="5635" max="5635" width="24.5" style="32" customWidth="1"/>
    <col min="5636" max="5636" width="11.375" style="32" customWidth="1"/>
    <col min="5637" max="5637" width="5.125" style="32" customWidth="1"/>
    <col min="5638" max="5638" width="8.5" style="32" customWidth="1"/>
    <col min="5639" max="5639" width="16.75" style="32" customWidth="1"/>
    <col min="5640" max="5640" width="39.875" style="32" customWidth="1"/>
    <col min="5641" max="5888" width="9" style="32"/>
    <col min="5889" max="5889" width="14" style="32" customWidth="1"/>
    <col min="5890" max="5890" width="7.75" style="32" bestFit="1" customWidth="1"/>
    <col min="5891" max="5891" width="24.5" style="32" customWidth="1"/>
    <col min="5892" max="5892" width="11.375" style="32" customWidth="1"/>
    <col min="5893" max="5893" width="5.125" style="32" customWidth="1"/>
    <col min="5894" max="5894" width="8.5" style="32" customWidth="1"/>
    <col min="5895" max="5895" width="16.75" style="32" customWidth="1"/>
    <col min="5896" max="5896" width="39.875" style="32" customWidth="1"/>
    <col min="5897" max="6144" width="9" style="32"/>
    <col min="6145" max="6145" width="14" style="32" customWidth="1"/>
    <col min="6146" max="6146" width="7.75" style="32" bestFit="1" customWidth="1"/>
    <col min="6147" max="6147" width="24.5" style="32" customWidth="1"/>
    <col min="6148" max="6148" width="11.375" style="32" customWidth="1"/>
    <col min="6149" max="6149" width="5.125" style="32" customWidth="1"/>
    <col min="6150" max="6150" width="8.5" style="32" customWidth="1"/>
    <col min="6151" max="6151" width="16.75" style="32" customWidth="1"/>
    <col min="6152" max="6152" width="39.875" style="32" customWidth="1"/>
    <col min="6153" max="6400" width="9" style="32"/>
    <col min="6401" max="6401" width="14" style="32" customWidth="1"/>
    <col min="6402" max="6402" width="7.75" style="32" bestFit="1" customWidth="1"/>
    <col min="6403" max="6403" width="24.5" style="32" customWidth="1"/>
    <col min="6404" max="6404" width="11.375" style="32" customWidth="1"/>
    <col min="6405" max="6405" width="5.125" style="32" customWidth="1"/>
    <col min="6406" max="6406" width="8.5" style="32" customWidth="1"/>
    <col min="6407" max="6407" width="16.75" style="32" customWidth="1"/>
    <col min="6408" max="6408" width="39.875" style="32" customWidth="1"/>
    <col min="6409" max="6656" width="9" style="32"/>
    <col min="6657" max="6657" width="14" style="32" customWidth="1"/>
    <col min="6658" max="6658" width="7.75" style="32" bestFit="1" customWidth="1"/>
    <col min="6659" max="6659" width="24.5" style="32" customWidth="1"/>
    <col min="6660" max="6660" width="11.375" style="32" customWidth="1"/>
    <col min="6661" max="6661" width="5.125" style="32" customWidth="1"/>
    <col min="6662" max="6662" width="8.5" style="32" customWidth="1"/>
    <col min="6663" max="6663" width="16.75" style="32" customWidth="1"/>
    <col min="6664" max="6664" width="39.875" style="32" customWidth="1"/>
    <col min="6665" max="6912" width="9" style="32"/>
    <col min="6913" max="6913" width="14" style="32" customWidth="1"/>
    <col min="6914" max="6914" width="7.75" style="32" bestFit="1" customWidth="1"/>
    <col min="6915" max="6915" width="24.5" style="32" customWidth="1"/>
    <col min="6916" max="6916" width="11.375" style="32" customWidth="1"/>
    <col min="6917" max="6917" width="5.125" style="32" customWidth="1"/>
    <col min="6918" max="6918" width="8.5" style="32" customWidth="1"/>
    <col min="6919" max="6919" width="16.75" style="32" customWidth="1"/>
    <col min="6920" max="6920" width="39.875" style="32" customWidth="1"/>
    <col min="6921" max="7168" width="9" style="32"/>
    <col min="7169" max="7169" width="14" style="32" customWidth="1"/>
    <col min="7170" max="7170" width="7.75" style="32" bestFit="1" customWidth="1"/>
    <col min="7171" max="7171" width="24.5" style="32" customWidth="1"/>
    <col min="7172" max="7172" width="11.375" style="32" customWidth="1"/>
    <col min="7173" max="7173" width="5.125" style="32" customWidth="1"/>
    <col min="7174" max="7174" width="8.5" style="32" customWidth="1"/>
    <col min="7175" max="7175" width="16.75" style="32" customWidth="1"/>
    <col min="7176" max="7176" width="39.875" style="32" customWidth="1"/>
    <col min="7177" max="7424" width="9" style="32"/>
    <col min="7425" max="7425" width="14" style="32" customWidth="1"/>
    <col min="7426" max="7426" width="7.75" style="32" bestFit="1" customWidth="1"/>
    <col min="7427" max="7427" width="24.5" style="32" customWidth="1"/>
    <col min="7428" max="7428" width="11.375" style="32" customWidth="1"/>
    <col min="7429" max="7429" width="5.125" style="32" customWidth="1"/>
    <col min="7430" max="7430" width="8.5" style="32" customWidth="1"/>
    <col min="7431" max="7431" width="16.75" style="32" customWidth="1"/>
    <col min="7432" max="7432" width="39.875" style="32" customWidth="1"/>
    <col min="7433" max="7680" width="9" style="32"/>
    <col min="7681" max="7681" width="14" style="32" customWidth="1"/>
    <col min="7682" max="7682" width="7.75" style="32" bestFit="1" customWidth="1"/>
    <col min="7683" max="7683" width="24.5" style="32" customWidth="1"/>
    <col min="7684" max="7684" width="11.375" style="32" customWidth="1"/>
    <col min="7685" max="7685" width="5.125" style="32" customWidth="1"/>
    <col min="7686" max="7686" width="8.5" style="32" customWidth="1"/>
    <col min="7687" max="7687" width="16.75" style="32" customWidth="1"/>
    <col min="7688" max="7688" width="39.875" style="32" customWidth="1"/>
    <col min="7689" max="7936" width="9" style="32"/>
    <col min="7937" max="7937" width="14" style="32" customWidth="1"/>
    <col min="7938" max="7938" width="7.75" style="32" bestFit="1" customWidth="1"/>
    <col min="7939" max="7939" width="24.5" style="32" customWidth="1"/>
    <col min="7940" max="7940" width="11.375" style="32" customWidth="1"/>
    <col min="7941" max="7941" width="5.125" style="32" customWidth="1"/>
    <col min="7942" max="7942" width="8.5" style="32" customWidth="1"/>
    <col min="7943" max="7943" width="16.75" style="32" customWidth="1"/>
    <col min="7944" max="7944" width="39.875" style="32" customWidth="1"/>
    <col min="7945" max="8192" width="9" style="32"/>
    <col min="8193" max="8193" width="14" style="32" customWidth="1"/>
    <col min="8194" max="8194" width="7.75" style="32" bestFit="1" customWidth="1"/>
    <col min="8195" max="8195" width="24.5" style="32" customWidth="1"/>
    <col min="8196" max="8196" width="11.375" style="32" customWidth="1"/>
    <col min="8197" max="8197" width="5.125" style="32" customWidth="1"/>
    <col min="8198" max="8198" width="8.5" style="32" customWidth="1"/>
    <col min="8199" max="8199" width="16.75" style="32" customWidth="1"/>
    <col min="8200" max="8200" width="39.875" style="32" customWidth="1"/>
    <col min="8201" max="8448" width="9" style="32"/>
    <col min="8449" max="8449" width="14" style="32" customWidth="1"/>
    <col min="8450" max="8450" width="7.75" style="32" bestFit="1" customWidth="1"/>
    <col min="8451" max="8451" width="24.5" style="32" customWidth="1"/>
    <col min="8452" max="8452" width="11.375" style="32" customWidth="1"/>
    <col min="8453" max="8453" width="5.125" style="32" customWidth="1"/>
    <col min="8454" max="8454" width="8.5" style="32" customWidth="1"/>
    <col min="8455" max="8455" width="16.75" style="32" customWidth="1"/>
    <col min="8456" max="8456" width="39.875" style="32" customWidth="1"/>
    <col min="8457" max="8704" width="9" style="32"/>
    <col min="8705" max="8705" width="14" style="32" customWidth="1"/>
    <col min="8706" max="8706" width="7.75" style="32" bestFit="1" customWidth="1"/>
    <col min="8707" max="8707" width="24.5" style="32" customWidth="1"/>
    <col min="8708" max="8708" width="11.375" style="32" customWidth="1"/>
    <col min="8709" max="8709" width="5.125" style="32" customWidth="1"/>
    <col min="8710" max="8710" width="8.5" style="32" customWidth="1"/>
    <col min="8711" max="8711" width="16.75" style="32" customWidth="1"/>
    <col min="8712" max="8712" width="39.875" style="32" customWidth="1"/>
    <col min="8713" max="8960" width="9" style="32"/>
    <col min="8961" max="8961" width="14" style="32" customWidth="1"/>
    <col min="8962" max="8962" width="7.75" style="32" bestFit="1" customWidth="1"/>
    <col min="8963" max="8963" width="24.5" style="32" customWidth="1"/>
    <col min="8964" max="8964" width="11.375" style="32" customWidth="1"/>
    <col min="8965" max="8965" width="5.125" style="32" customWidth="1"/>
    <col min="8966" max="8966" width="8.5" style="32" customWidth="1"/>
    <col min="8967" max="8967" width="16.75" style="32" customWidth="1"/>
    <col min="8968" max="8968" width="39.875" style="32" customWidth="1"/>
    <col min="8969" max="9216" width="9" style="32"/>
    <col min="9217" max="9217" width="14" style="32" customWidth="1"/>
    <col min="9218" max="9218" width="7.75" style="32" bestFit="1" customWidth="1"/>
    <col min="9219" max="9219" width="24.5" style="32" customWidth="1"/>
    <col min="9220" max="9220" width="11.375" style="32" customWidth="1"/>
    <col min="9221" max="9221" width="5.125" style="32" customWidth="1"/>
    <col min="9222" max="9222" width="8.5" style="32" customWidth="1"/>
    <col min="9223" max="9223" width="16.75" style="32" customWidth="1"/>
    <col min="9224" max="9224" width="39.875" style="32" customWidth="1"/>
    <col min="9225" max="9472" width="9" style="32"/>
    <col min="9473" max="9473" width="14" style="32" customWidth="1"/>
    <col min="9474" max="9474" width="7.75" style="32" bestFit="1" customWidth="1"/>
    <col min="9475" max="9475" width="24.5" style="32" customWidth="1"/>
    <col min="9476" max="9476" width="11.375" style="32" customWidth="1"/>
    <col min="9477" max="9477" width="5.125" style="32" customWidth="1"/>
    <col min="9478" max="9478" width="8.5" style="32" customWidth="1"/>
    <col min="9479" max="9479" width="16.75" style="32" customWidth="1"/>
    <col min="9480" max="9480" width="39.875" style="32" customWidth="1"/>
    <col min="9481" max="9728" width="9" style="32"/>
    <col min="9729" max="9729" width="14" style="32" customWidth="1"/>
    <col min="9730" max="9730" width="7.75" style="32" bestFit="1" customWidth="1"/>
    <col min="9731" max="9731" width="24.5" style="32" customWidth="1"/>
    <col min="9732" max="9732" width="11.375" style="32" customWidth="1"/>
    <col min="9733" max="9733" width="5.125" style="32" customWidth="1"/>
    <col min="9734" max="9734" width="8.5" style="32" customWidth="1"/>
    <col min="9735" max="9735" width="16.75" style="32" customWidth="1"/>
    <col min="9736" max="9736" width="39.875" style="32" customWidth="1"/>
    <col min="9737" max="9984" width="9" style="32"/>
    <col min="9985" max="9985" width="14" style="32" customWidth="1"/>
    <col min="9986" max="9986" width="7.75" style="32" bestFit="1" customWidth="1"/>
    <col min="9987" max="9987" width="24.5" style="32" customWidth="1"/>
    <col min="9988" max="9988" width="11.375" style="32" customWidth="1"/>
    <col min="9989" max="9989" width="5.125" style="32" customWidth="1"/>
    <col min="9990" max="9990" width="8.5" style="32" customWidth="1"/>
    <col min="9991" max="9991" width="16.75" style="32" customWidth="1"/>
    <col min="9992" max="9992" width="39.875" style="32" customWidth="1"/>
    <col min="9993" max="10240" width="9" style="32"/>
    <col min="10241" max="10241" width="14" style="32" customWidth="1"/>
    <col min="10242" max="10242" width="7.75" style="32" bestFit="1" customWidth="1"/>
    <col min="10243" max="10243" width="24.5" style="32" customWidth="1"/>
    <col min="10244" max="10244" width="11.375" style="32" customWidth="1"/>
    <col min="10245" max="10245" width="5.125" style="32" customWidth="1"/>
    <col min="10246" max="10246" width="8.5" style="32" customWidth="1"/>
    <col min="10247" max="10247" width="16.75" style="32" customWidth="1"/>
    <col min="10248" max="10248" width="39.875" style="32" customWidth="1"/>
    <col min="10249" max="10496" width="9" style="32"/>
    <col min="10497" max="10497" width="14" style="32" customWidth="1"/>
    <col min="10498" max="10498" width="7.75" style="32" bestFit="1" customWidth="1"/>
    <col min="10499" max="10499" width="24.5" style="32" customWidth="1"/>
    <col min="10500" max="10500" width="11.375" style="32" customWidth="1"/>
    <col min="10501" max="10501" width="5.125" style="32" customWidth="1"/>
    <col min="10502" max="10502" width="8.5" style="32" customWidth="1"/>
    <col min="10503" max="10503" width="16.75" style="32" customWidth="1"/>
    <col min="10504" max="10504" width="39.875" style="32" customWidth="1"/>
    <col min="10505" max="10752" width="9" style="32"/>
    <col min="10753" max="10753" width="14" style="32" customWidth="1"/>
    <col min="10754" max="10754" width="7.75" style="32" bestFit="1" customWidth="1"/>
    <col min="10755" max="10755" width="24.5" style="32" customWidth="1"/>
    <col min="10756" max="10756" width="11.375" style="32" customWidth="1"/>
    <col min="10757" max="10757" width="5.125" style="32" customWidth="1"/>
    <col min="10758" max="10758" width="8.5" style="32" customWidth="1"/>
    <col min="10759" max="10759" width="16.75" style="32" customWidth="1"/>
    <col min="10760" max="10760" width="39.875" style="32" customWidth="1"/>
    <col min="10761" max="11008" width="9" style="32"/>
    <col min="11009" max="11009" width="14" style="32" customWidth="1"/>
    <col min="11010" max="11010" width="7.75" style="32" bestFit="1" customWidth="1"/>
    <col min="11011" max="11011" width="24.5" style="32" customWidth="1"/>
    <col min="11012" max="11012" width="11.375" style="32" customWidth="1"/>
    <col min="11013" max="11013" width="5.125" style="32" customWidth="1"/>
    <col min="11014" max="11014" width="8.5" style="32" customWidth="1"/>
    <col min="11015" max="11015" width="16.75" style="32" customWidth="1"/>
    <col min="11016" max="11016" width="39.875" style="32" customWidth="1"/>
    <col min="11017" max="11264" width="9" style="32"/>
    <col min="11265" max="11265" width="14" style="32" customWidth="1"/>
    <col min="11266" max="11266" width="7.75" style="32" bestFit="1" customWidth="1"/>
    <col min="11267" max="11267" width="24.5" style="32" customWidth="1"/>
    <col min="11268" max="11268" width="11.375" style="32" customWidth="1"/>
    <col min="11269" max="11269" width="5.125" style="32" customWidth="1"/>
    <col min="11270" max="11270" width="8.5" style="32" customWidth="1"/>
    <col min="11271" max="11271" width="16.75" style="32" customWidth="1"/>
    <col min="11272" max="11272" width="39.875" style="32" customWidth="1"/>
    <col min="11273" max="11520" width="9" style="32"/>
    <col min="11521" max="11521" width="14" style="32" customWidth="1"/>
    <col min="11522" max="11522" width="7.75" style="32" bestFit="1" customWidth="1"/>
    <col min="11523" max="11523" width="24.5" style="32" customWidth="1"/>
    <col min="11524" max="11524" width="11.375" style="32" customWidth="1"/>
    <col min="11525" max="11525" width="5.125" style="32" customWidth="1"/>
    <col min="11526" max="11526" width="8.5" style="32" customWidth="1"/>
    <col min="11527" max="11527" width="16.75" style="32" customWidth="1"/>
    <col min="11528" max="11528" width="39.875" style="32" customWidth="1"/>
    <col min="11529" max="11776" width="9" style="32"/>
    <col min="11777" max="11777" width="14" style="32" customWidth="1"/>
    <col min="11778" max="11778" width="7.75" style="32" bestFit="1" customWidth="1"/>
    <col min="11779" max="11779" width="24.5" style="32" customWidth="1"/>
    <col min="11780" max="11780" width="11.375" style="32" customWidth="1"/>
    <col min="11781" max="11781" width="5.125" style="32" customWidth="1"/>
    <col min="11782" max="11782" width="8.5" style="32" customWidth="1"/>
    <col min="11783" max="11783" width="16.75" style="32" customWidth="1"/>
    <col min="11784" max="11784" width="39.875" style="32" customWidth="1"/>
    <col min="11785" max="12032" width="9" style="32"/>
    <col min="12033" max="12033" width="14" style="32" customWidth="1"/>
    <col min="12034" max="12034" width="7.75" style="32" bestFit="1" customWidth="1"/>
    <col min="12035" max="12035" width="24.5" style="32" customWidth="1"/>
    <col min="12036" max="12036" width="11.375" style="32" customWidth="1"/>
    <col min="12037" max="12037" width="5.125" style="32" customWidth="1"/>
    <col min="12038" max="12038" width="8.5" style="32" customWidth="1"/>
    <col min="12039" max="12039" width="16.75" style="32" customWidth="1"/>
    <col min="12040" max="12040" width="39.875" style="32" customWidth="1"/>
    <col min="12041" max="12288" width="9" style="32"/>
    <col min="12289" max="12289" width="14" style="32" customWidth="1"/>
    <col min="12290" max="12290" width="7.75" style="32" bestFit="1" customWidth="1"/>
    <col min="12291" max="12291" width="24.5" style="32" customWidth="1"/>
    <col min="12292" max="12292" width="11.375" style="32" customWidth="1"/>
    <col min="12293" max="12293" width="5.125" style="32" customWidth="1"/>
    <col min="12294" max="12294" width="8.5" style="32" customWidth="1"/>
    <col min="12295" max="12295" width="16.75" style="32" customWidth="1"/>
    <col min="12296" max="12296" width="39.875" style="32" customWidth="1"/>
    <col min="12297" max="12544" width="9" style="32"/>
    <col min="12545" max="12545" width="14" style="32" customWidth="1"/>
    <col min="12546" max="12546" width="7.75" style="32" bestFit="1" customWidth="1"/>
    <col min="12547" max="12547" width="24.5" style="32" customWidth="1"/>
    <col min="12548" max="12548" width="11.375" style="32" customWidth="1"/>
    <col min="12549" max="12549" width="5.125" style="32" customWidth="1"/>
    <col min="12550" max="12550" width="8.5" style="32" customWidth="1"/>
    <col min="12551" max="12551" width="16.75" style="32" customWidth="1"/>
    <col min="12552" max="12552" width="39.875" style="32" customWidth="1"/>
    <col min="12553" max="12800" width="9" style="32"/>
    <col min="12801" max="12801" width="14" style="32" customWidth="1"/>
    <col min="12802" max="12802" width="7.75" style="32" bestFit="1" customWidth="1"/>
    <col min="12803" max="12803" width="24.5" style="32" customWidth="1"/>
    <col min="12804" max="12804" width="11.375" style="32" customWidth="1"/>
    <col min="12805" max="12805" width="5.125" style="32" customWidth="1"/>
    <col min="12806" max="12806" width="8.5" style="32" customWidth="1"/>
    <col min="12807" max="12807" width="16.75" style="32" customWidth="1"/>
    <col min="12808" max="12808" width="39.875" style="32" customWidth="1"/>
    <col min="12809" max="13056" width="9" style="32"/>
    <col min="13057" max="13057" width="14" style="32" customWidth="1"/>
    <col min="13058" max="13058" width="7.75" style="32" bestFit="1" customWidth="1"/>
    <col min="13059" max="13059" width="24.5" style="32" customWidth="1"/>
    <col min="13060" max="13060" width="11.375" style="32" customWidth="1"/>
    <col min="13061" max="13061" width="5.125" style="32" customWidth="1"/>
    <col min="13062" max="13062" width="8.5" style="32" customWidth="1"/>
    <col min="13063" max="13063" width="16.75" style="32" customWidth="1"/>
    <col min="13064" max="13064" width="39.875" style="32" customWidth="1"/>
    <col min="13065" max="13312" width="9" style="32"/>
    <col min="13313" max="13313" width="14" style="32" customWidth="1"/>
    <col min="13314" max="13314" width="7.75" style="32" bestFit="1" customWidth="1"/>
    <col min="13315" max="13315" width="24.5" style="32" customWidth="1"/>
    <col min="13316" max="13316" width="11.375" style="32" customWidth="1"/>
    <col min="13317" max="13317" width="5.125" style="32" customWidth="1"/>
    <col min="13318" max="13318" width="8.5" style="32" customWidth="1"/>
    <col min="13319" max="13319" width="16.75" style="32" customWidth="1"/>
    <col min="13320" max="13320" width="39.875" style="32" customWidth="1"/>
    <col min="13321" max="13568" width="9" style="32"/>
    <col min="13569" max="13569" width="14" style="32" customWidth="1"/>
    <col min="13570" max="13570" width="7.75" style="32" bestFit="1" customWidth="1"/>
    <col min="13571" max="13571" width="24.5" style="32" customWidth="1"/>
    <col min="13572" max="13572" width="11.375" style="32" customWidth="1"/>
    <col min="13573" max="13573" width="5.125" style="32" customWidth="1"/>
    <col min="13574" max="13574" width="8.5" style="32" customWidth="1"/>
    <col min="13575" max="13575" width="16.75" style="32" customWidth="1"/>
    <col min="13576" max="13576" width="39.875" style="32" customWidth="1"/>
    <col min="13577" max="13824" width="9" style="32"/>
    <col min="13825" max="13825" width="14" style="32" customWidth="1"/>
    <col min="13826" max="13826" width="7.75" style="32" bestFit="1" customWidth="1"/>
    <col min="13827" max="13827" width="24.5" style="32" customWidth="1"/>
    <col min="13828" max="13828" width="11.375" style="32" customWidth="1"/>
    <col min="13829" max="13829" width="5.125" style="32" customWidth="1"/>
    <col min="13830" max="13830" width="8.5" style="32" customWidth="1"/>
    <col min="13831" max="13831" width="16.75" style="32" customWidth="1"/>
    <col min="13832" max="13832" width="39.875" style="32" customWidth="1"/>
    <col min="13833" max="14080" width="9" style="32"/>
    <col min="14081" max="14081" width="14" style="32" customWidth="1"/>
    <col min="14082" max="14082" width="7.75" style="32" bestFit="1" customWidth="1"/>
    <col min="14083" max="14083" width="24.5" style="32" customWidth="1"/>
    <col min="14084" max="14084" width="11.375" style="32" customWidth="1"/>
    <col min="14085" max="14085" width="5.125" style="32" customWidth="1"/>
    <col min="14086" max="14086" width="8.5" style="32" customWidth="1"/>
    <col min="14087" max="14087" width="16.75" style="32" customWidth="1"/>
    <col min="14088" max="14088" width="39.875" style="32" customWidth="1"/>
    <col min="14089" max="14336" width="9" style="32"/>
    <col min="14337" max="14337" width="14" style="32" customWidth="1"/>
    <col min="14338" max="14338" width="7.75" style="32" bestFit="1" customWidth="1"/>
    <col min="14339" max="14339" width="24.5" style="32" customWidth="1"/>
    <col min="14340" max="14340" width="11.375" style="32" customWidth="1"/>
    <col min="14341" max="14341" width="5.125" style="32" customWidth="1"/>
    <col min="14342" max="14342" width="8.5" style="32" customWidth="1"/>
    <col min="14343" max="14343" width="16.75" style="32" customWidth="1"/>
    <col min="14344" max="14344" width="39.875" style="32" customWidth="1"/>
    <col min="14345" max="14592" width="9" style="32"/>
    <col min="14593" max="14593" width="14" style="32" customWidth="1"/>
    <col min="14594" max="14594" width="7.75" style="32" bestFit="1" customWidth="1"/>
    <col min="14595" max="14595" width="24.5" style="32" customWidth="1"/>
    <col min="14596" max="14596" width="11.375" style="32" customWidth="1"/>
    <col min="14597" max="14597" width="5.125" style="32" customWidth="1"/>
    <col min="14598" max="14598" width="8.5" style="32" customWidth="1"/>
    <col min="14599" max="14599" width="16.75" style="32" customWidth="1"/>
    <col min="14600" max="14600" width="39.875" style="32" customWidth="1"/>
    <col min="14601" max="14848" width="9" style="32"/>
    <col min="14849" max="14849" width="14" style="32" customWidth="1"/>
    <col min="14850" max="14850" width="7.75" style="32" bestFit="1" customWidth="1"/>
    <col min="14851" max="14851" width="24.5" style="32" customWidth="1"/>
    <col min="14852" max="14852" width="11.375" style="32" customWidth="1"/>
    <col min="14853" max="14853" width="5.125" style="32" customWidth="1"/>
    <col min="14854" max="14854" width="8.5" style="32" customWidth="1"/>
    <col min="14855" max="14855" width="16.75" style="32" customWidth="1"/>
    <col min="14856" max="14856" width="39.875" style="32" customWidth="1"/>
    <col min="14857" max="15104" width="9" style="32"/>
    <col min="15105" max="15105" width="14" style="32" customWidth="1"/>
    <col min="15106" max="15106" width="7.75" style="32" bestFit="1" customWidth="1"/>
    <col min="15107" max="15107" width="24.5" style="32" customWidth="1"/>
    <col min="15108" max="15108" width="11.375" style="32" customWidth="1"/>
    <col min="15109" max="15109" width="5.125" style="32" customWidth="1"/>
    <col min="15110" max="15110" width="8.5" style="32" customWidth="1"/>
    <col min="15111" max="15111" width="16.75" style="32" customWidth="1"/>
    <col min="15112" max="15112" width="39.875" style="32" customWidth="1"/>
    <col min="15113" max="15360" width="9" style="32"/>
    <col min="15361" max="15361" width="14" style="32" customWidth="1"/>
    <col min="15362" max="15362" width="7.75" style="32" bestFit="1" customWidth="1"/>
    <col min="15363" max="15363" width="24.5" style="32" customWidth="1"/>
    <col min="15364" max="15364" width="11.375" style="32" customWidth="1"/>
    <col min="15365" max="15365" width="5.125" style="32" customWidth="1"/>
    <col min="15366" max="15366" width="8.5" style="32" customWidth="1"/>
    <col min="15367" max="15367" width="16.75" style="32" customWidth="1"/>
    <col min="15368" max="15368" width="39.875" style="32" customWidth="1"/>
    <col min="15369" max="15616" width="9" style="32"/>
    <col min="15617" max="15617" width="14" style="32" customWidth="1"/>
    <col min="15618" max="15618" width="7.75" style="32" bestFit="1" customWidth="1"/>
    <col min="15619" max="15619" width="24.5" style="32" customWidth="1"/>
    <col min="15620" max="15620" width="11.375" style="32" customWidth="1"/>
    <col min="15621" max="15621" width="5.125" style="32" customWidth="1"/>
    <col min="15622" max="15622" width="8.5" style="32" customWidth="1"/>
    <col min="15623" max="15623" width="16.75" style="32" customWidth="1"/>
    <col min="15624" max="15624" width="39.875" style="32" customWidth="1"/>
    <col min="15625" max="15872" width="9" style="32"/>
    <col min="15873" max="15873" width="14" style="32" customWidth="1"/>
    <col min="15874" max="15874" width="7.75" style="32" bestFit="1" customWidth="1"/>
    <col min="15875" max="15875" width="24.5" style="32" customWidth="1"/>
    <col min="15876" max="15876" width="11.375" style="32" customWidth="1"/>
    <col min="15877" max="15877" width="5.125" style="32" customWidth="1"/>
    <col min="15878" max="15878" width="8.5" style="32" customWidth="1"/>
    <col min="15879" max="15879" width="16.75" style="32" customWidth="1"/>
    <col min="15880" max="15880" width="39.875" style="32" customWidth="1"/>
    <col min="15881" max="16128" width="9" style="32"/>
    <col min="16129" max="16129" width="14" style="32" customWidth="1"/>
    <col min="16130" max="16130" width="7.75" style="32" bestFit="1" customWidth="1"/>
    <col min="16131" max="16131" width="24.5" style="32" customWidth="1"/>
    <col min="16132" max="16132" width="11.375" style="32" customWidth="1"/>
    <col min="16133" max="16133" width="5.125" style="32" customWidth="1"/>
    <col min="16134" max="16134" width="8.5" style="32" customWidth="1"/>
    <col min="16135" max="16135" width="16.75" style="32" customWidth="1"/>
    <col min="16136" max="16136" width="39.875" style="32" customWidth="1"/>
    <col min="16137" max="16384" width="9" style="32"/>
  </cols>
  <sheetData>
    <row r="1" spans="1:8" ht="25.5">
      <c r="A1" s="31" t="s">
        <v>168</v>
      </c>
      <c r="B1" s="31"/>
      <c r="C1" s="31"/>
      <c r="D1" s="31"/>
      <c r="E1" s="31"/>
      <c r="F1" s="31"/>
      <c r="G1" s="31"/>
      <c r="H1" s="31"/>
    </row>
    <row r="2" spans="1:8">
      <c r="A2" s="33" t="s">
        <v>172</v>
      </c>
      <c r="B2" s="34"/>
      <c r="C2" s="34"/>
      <c r="D2" s="34"/>
      <c r="E2" s="34"/>
      <c r="F2" s="34"/>
      <c r="G2" s="34"/>
      <c r="H2" s="35"/>
    </row>
    <row r="3" spans="1:8">
      <c r="A3" s="36" t="s">
        <v>137</v>
      </c>
      <c r="B3" s="36" t="s">
        <v>169</v>
      </c>
      <c r="C3" s="36" t="s">
        <v>134</v>
      </c>
      <c r="D3" s="36" t="s">
        <v>135</v>
      </c>
      <c r="E3" s="36" t="s">
        <v>0</v>
      </c>
      <c r="F3" s="36" t="s">
        <v>170</v>
      </c>
      <c r="G3" s="36" t="s">
        <v>138</v>
      </c>
      <c r="H3" s="37" t="s">
        <v>99</v>
      </c>
    </row>
    <row r="4" spans="1:8">
      <c r="A4" s="47" t="s">
        <v>183</v>
      </c>
      <c r="B4" s="48"/>
      <c r="C4" s="48"/>
      <c r="D4" s="48"/>
      <c r="E4" s="48"/>
      <c r="F4" s="49"/>
      <c r="G4" s="48"/>
      <c r="H4" s="50"/>
    </row>
    <row r="5" spans="1:8">
      <c r="A5" s="38"/>
      <c r="B5" s="38"/>
      <c r="C5" s="38" t="s">
        <v>173</v>
      </c>
      <c r="D5" s="38" t="s">
        <v>175</v>
      </c>
      <c r="E5" s="38" t="s">
        <v>149</v>
      </c>
      <c r="F5" s="39">
        <v>1</v>
      </c>
      <c r="G5" s="38" t="s">
        <v>204</v>
      </c>
      <c r="H5" s="40"/>
    </row>
    <row r="6" spans="1:8">
      <c r="A6" s="38"/>
      <c r="B6" s="38"/>
      <c r="C6" s="38" t="s">
        <v>179</v>
      </c>
      <c r="D6" s="38" t="s">
        <v>180</v>
      </c>
      <c r="E6" s="38" t="s">
        <v>28</v>
      </c>
      <c r="F6" s="39">
        <v>1</v>
      </c>
      <c r="G6" s="38"/>
      <c r="H6" s="40"/>
    </row>
    <row r="7" spans="1:8">
      <c r="A7" s="38"/>
      <c r="B7" s="38"/>
      <c r="C7" s="38" t="s">
        <v>80</v>
      </c>
      <c r="D7" s="38" t="s">
        <v>44</v>
      </c>
      <c r="E7" s="38" t="s">
        <v>4</v>
      </c>
      <c r="F7" s="39">
        <v>89.1</v>
      </c>
      <c r="G7" s="38" t="s">
        <v>187</v>
      </c>
      <c r="H7" s="40"/>
    </row>
    <row r="8" spans="1:8">
      <c r="A8" s="38"/>
      <c r="B8" s="38"/>
      <c r="C8" s="38"/>
      <c r="D8" s="38"/>
      <c r="E8" s="38"/>
      <c r="F8" s="41"/>
      <c r="G8" s="38"/>
      <c r="H8" s="40"/>
    </row>
    <row r="9" spans="1:8">
      <c r="A9" s="47" t="s">
        <v>184</v>
      </c>
      <c r="B9" s="48"/>
      <c r="C9" s="48"/>
      <c r="D9" s="48"/>
      <c r="E9" s="48"/>
      <c r="F9" s="49"/>
      <c r="G9" s="48"/>
      <c r="H9" s="50"/>
    </row>
    <row r="10" spans="1:8">
      <c r="A10" s="38"/>
      <c r="B10" s="38"/>
      <c r="C10" s="38" t="s">
        <v>82</v>
      </c>
      <c r="D10" s="38" t="s">
        <v>47</v>
      </c>
      <c r="E10" s="38" t="s">
        <v>48</v>
      </c>
      <c r="F10" s="39">
        <f>4.5*6.6*3</f>
        <v>89.1</v>
      </c>
      <c r="G10" s="38" t="s">
        <v>185</v>
      </c>
      <c r="H10" s="40"/>
    </row>
    <row r="11" spans="1:8">
      <c r="A11" s="38"/>
      <c r="B11" s="38"/>
      <c r="C11" s="38" t="s">
        <v>84</v>
      </c>
      <c r="D11" s="38" t="s">
        <v>54</v>
      </c>
      <c r="E11" s="38" t="s">
        <v>4</v>
      </c>
      <c r="F11" s="39">
        <f>4.5*6.6*3</f>
        <v>89.1</v>
      </c>
      <c r="G11" s="38" t="s">
        <v>185</v>
      </c>
      <c r="H11" s="40"/>
    </row>
    <row r="12" spans="1:8">
      <c r="A12" s="38"/>
      <c r="B12" s="38"/>
      <c r="C12" s="38"/>
      <c r="D12" s="38"/>
      <c r="E12" s="38"/>
      <c r="F12" s="41"/>
      <c r="G12" s="38"/>
      <c r="H12" s="40"/>
    </row>
    <row r="13" spans="1:8">
      <c r="A13" s="47" t="s">
        <v>186</v>
      </c>
      <c r="B13" s="48"/>
      <c r="C13" s="48"/>
      <c r="D13" s="48"/>
      <c r="E13" s="48"/>
      <c r="F13" s="49"/>
      <c r="G13" s="48"/>
      <c r="H13" s="50"/>
    </row>
    <row r="14" spans="1:8">
      <c r="A14" s="38"/>
      <c r="B14" s="38"/>
      <c r="C14" s="38" t="s">
        <v>86</v>
      </c>
      <c r="D14" s="38" t="s">
        <v>57</v>
      </c>
      <c r="E14" s="38" t="s">
        <v>1</v>
      </c>
      <c r="F14" s="68">
        <v>3.343</v>
      </c>
      <c r="G14" s="67" t="s">
        <v>139</v>
      </c>
      <c r="H14" s="40"/>
    </row>
    <row r="15" spans="1:8">
      <c r="A15" s="38"/>
      <c r="B15" s="38"/>
      <c r="C15" s="69" t="s">
        <v>29</v>
      </c>
      <c r="D15" s="69" t="s">
        <v>31</v>
      </c>
      <c r="E15" s="69" t="s">
        <v>30</v>
      </c>
      <c r="F15" s="70">
        <v>7.6890000000000001</v>
      </c>
      <c r="G15" s="67" t="s">
        <v>140</v>
      </c>
      <c r="H15" s="40"/>
    </row>
    <row r="16" spans="1:8">
      <c r="A16" s="38"/>
      <c r="B16" s="38"/>
      <c r="C16" s="38" t="s">
        <v>2</v>
      </c>
      <c r="D16" s="38" t="s">
        <v>2</v>
      </c>
      <c r="E16" s="38" t="s">
        <v>2</v>
      </c>
      <c r="F16" s="68"/>
      <c r="G16" s="67" t="s">
        <v>2</v>
      </c>
      <c r="H16" s="40"/>
    </row>
    <row r="17" spans="1:8">
      <c r="A17" s="38"/>
      <c r="B17" s="38"/>
      <c r="C17" s="38" t="s">
        <v>88</v>
      </c>
      <c r="D17" s="38" t="s">
        <v>61</v>
      </c>
      <c r="E17" s="38" t="s">
        <v>4</v>
      </c>
      <c r="F17" s="68">
        <v>11.304</v>
      </c>
      <c r="G17" s="67" t="s">
        <v>141</v>
      </c>
      <c r="H17" s="40"/>
    </row>
    <row r="18" spans="1:8">
      <c r="A18" s="38"/>
      <c r="B18" s="38"/>
      <c r="C18" s="69" t="s">
        <v>29</v>
      </c>
      <c r="D18" s="69" t="s">
        <v>31</v>
      </c>
      <c r="E18" s="69" t="s">
        <v>30</v>
      </c>
      <c r="F18" s="70">
        <v>0.67800000000000005</v>
      </c>
      <c r="G18" s="67" t="s">
        <v>142</v>
      </c>
      <c r="H18" s="40"/>
    </row>
    <row r="19" spans="1:8">
      <c r="A19" s="38"/>
      <c r="B19" s="38"/>
      <c r="C19" s="38" t="s">
        <v>2</v>
      </c>
      <c r="D19" s="38" t="s">
        <v>2</v>
      </c>
      <c r="E19" s="38" t="s">
        <v>2</v>
      </c>
      <c r="F19" s="68"/>
      <c r="G19" s="67" t="s">
        <v>2</v>
      </c>
      <c r="H19" s="40"/>
    </row>
    <row r="20" spans="1:8" ht="24">
      <c r="A20" s="38"/>
      <c r="B20" s="38"/>
      <c r="C20" s="38" t="s">
        <v>91</v>
      </c>
      <c r="D20" s="38" t="s">
        <v>2</v>
      </c>
      <c r="E20" s="38" t="s">
        <v>8</v>
      </c>
      <c r="F20" s="68">
        <v>1</v>
      </c>
      <c r="G20" s="67" t="s">
        <v>50</v>
      </c>
      <c r="H20" s="40"/>
    </row>
    <row r="21" spans="1:8">
      <c r="A21" s="38"/>
      <c r="B21" s="38"/>
      <c r="C21" s="38" t="s">
        <v>2</v>
      </c>
      <c r="D21" s="38" t="s">
        <v>2</v>
      </c>
      <c r="E21" s="38" t="s">
        <v>2</v>
      </c>
      <c r="F21" s="68"/>
      <c r="G21" s="67" t="s">
        <v>2</v>
      </c>
      <c r="H21" s="40"/>
    </row>
    <row r="22" spans="1:8" ht="24">
      <c r="A22" s="38"/>
      <c r="B22" s="38"/>
      <c r="C22" s="38" t="s">
        <v>24</v>
      </c>
      <c r="D22" s="38" t="s">
        <v>25</v>
      </c>
      <c r="E22" s="38" t="s">
        <v>26</v>
      </c>
      <c r="F22" s="68">
        <v>8.3670000000000009</v>
      </c>
      <c r="G22" s="67" t="s">
        <v>143</v>
      </c>
      <c r="H22" s="40"/>
    </row>
    <row r="23" spans="1:8" ht="24">
      <c r="A23" s="38"/>
      <c r="B23" s="38"/>
      <c r="C23" s="38" t="s">
        <v>27</v>
      </c>
      <c r="D23" s="38" t="s">
        <v>136</v>
      </c>
      <c r="E23" s="38" t="s">
        <v>26</v>
      </c>
      <c r="F23" s="68">
        <v>8.3670000000000009</v>
      </c>
      <c r="G23" s="67" t="s">
        <v>143</v>
      </c>
      <c r="H23" s="40"/>
    </row>
    <row r="24" spans="1:8">
      <c r="A24" s="38"/>
      <c r="B24" s="38"/>
      <c r="C24" s="38" t="s">
        <v>2</v>
      </c>
      <c r="D24" s="38" t="s">
        <v>2</v>
      </c>
      <c r="E24" s="38" t="s">
        <v>2</v>
      </c>
      <c r="F24" s="68"/>
      <c r="G24" s="67" t="s">
        <v>2</v>
      </c>
      <c r="H24" s="40"/>
    </row>
    <row r="25" spans="1:8">
      <c r="A25" s="47" t="s">
        <v>211</v>
      </c>
      <c r="B25" s="48"/>
      <c r="C25" s="48"/>
      <c r="D25" s="48"/>
      <c r="E25" s="48"/>
      <c r="F25" s="49"/>
      <c r="G25" s="48"/>
      <c r="H25" s="50"/>
    </row>
    <row r="26" spans="1:8" ht="48">
      <c r="A26" s="38"/>
      <c r="B26" s="38"/>
      <c r="C26" s="38" t="s">
        <v>193</v>
      </c>
      <c r="D26" s="38" t="s">
        <v>197</v>
      </c>
      <c r="E26" s="38" t="s">
        <v>4</v>
      </c>
      <c r="F26" s="39">
        <f>((3.3+3.3)*2*2.3-(2*1+0.9*2.1+1.8*2.3)+(3.3+2.7)*2*2.3-(1.2*1+0.9*21)+(7.8+4.6)*2*2.3-(3.2+3.6)*2.1)*24</f>
        <v>1742.1599999999994</v>
      </c>
      <c r="G26" s="67" t="s">
        <v>203</v>
      </c>
      <c r="H26" s="40"/>
    </row>
    <row r="27" spans="1:8">
      <c r="A27" s="38"/>
      <c r="B27" s="38"/>
      <c r="C27" s="38" t="s">
        <v>195</v>
      </c>
      <c r="D27" s="38" t="s">
        <v>197</v>
      </c>
      <c r="E27" s="38" t="s">
        <v>4</v>
      </c>
      <c r="F27" s="39">
        <f>(3.3*3.3+3.3*2.7+7.8*3.6+1.8*1)*24</f>
        <v>1192.3199999999997</v>
      </c>
      <c r="G27" s="67" t="s">
        <v>202</v>
      </c>
      <c r="H27" s="40"/>
    </row>
    <row r="28" spans="1:8">
      <c r="A28" s="38"/>
      <c r="B28" s="38"/>
      <c r="C28" s="38" t="s">
        <v>206</v>
      </c>
      <c r="D28" s="38" t="s">
        <v>208</v>
      </c>
      <c r="E28" s="38" t="s">
        <v>161</v>
      </c>
      <c r="F28" s="68">
        <f>(3.9+5.3+7.4+5.3+3.9)*7.7</f>
        <v>198.66</v>
      </c>
      <c r="G28" s="67" t="s">
        <v>209</v>
      </c>
      <c r="H28" s="40"/>
    </row>
    <row r="29" spans="1:8">
      <c r="A29" s="38"/>
      <c r="B29" s="38"/>
      <c r="C29" s="38"/>
      <c r="D29" s="38"/>
      <c r="E29" s="38"/>
      <c r="F29" s="68"/>
      <c r="G29" s="67"/>
      <c r="H29" s="40"/>
    </row>
    <row r="30" spans="1:8">
      <c r="A30" s="38"/>
      <c r="B30" s="38"/>
      <c r="C30" s="38"/>
      <c r="D30" s="38"/>
      <c r="E30" s="38"/>
      <c r="F30" s="68"/>
      <c r="G30" s="67"/>
      <c r="H30" s="40"/>
    </row>
    <row r="31" spans="1:8">
      <c r="A31" s="38"/>
      <c r="B31" s="38"/>
      <c r="C31" s="38"/>
      <c r="D31" s="38"/>
      <c r="E31" s="38"/>
      <c r="F31" s="41"/>
      <c r="G31" s="38"/>
      <c r="H31" s="40"/>
    </row>
    <row r="32" spans="1:8">
      <c r="A32" s="47" t="s">
        <v>214</v>
      </c>
      <c r="B32" s="48"/>
      <c r="C32" s="48"/>
      <c r="D32" s="48"/>
      <c r="E32" s="48"/>
      <c r="F32" s="49"/>
      <c r="G32" s="48"/>
      <c r="H32" s="50"/>
    </row>
    <row r="33" spans="1:8" ht="24">
      <c r="A33" s="38"/>
      <c r="B33" s="38"/>
      <c r="C33" s="38" t="s">
        <v>160</v>
      </c>
      <c r="D33" s="38" t="s">
        <v>154</v>
      </c>
      <c r="E33" s="38" t="s">
        <v>68</v>
      </c>
      <c r="F33" s="68">
        <v>30</v>
      </c>
      <c r="G33" s="67" t="s">
        <v>162</v>
      </c>
      <c r="H33" s="40"/>
    </row>
    <row r="34" spans="1:8">
      <c r="A34" s="38"/>
      <c r="B34" s="38"/>
      <c r="C34" s="38" t="s">
        <v>188</v>
      </c>
      <c r="D34" s="38"/>
      <c r="E34" s="38" t="s">
        <v>189</v>
      </c>
      <c r="F34" s="68">
        <v>1</v>
      </c>
      <c r="G34" s="38" t="s">
        <v>163</v>
      </c>
      <c r="H34" s="40"/>
    </row>
    <row r="35" spans="1:8">
      <c r="A35" s="38"/>
      <c r="B35" s="38"/>
      <c r="C35" s="38" t="s">
        <v>66</v>
      </c>
      <c r="D35" s="38" t="s">
        <v>67</v>
      </c>
      <c r="E35" s="38" t="s">
        <v>68</v>
      </c>
      <c r="F35" s="68">
        <f>11.82*9+6.85*10-1.4-0.85</f>
        <v>172.63</v>
      </c>
      <c r="G35" s="38" t="s">
        <v>192</v>
      </c>
      <c r="H35" s="40"/>
    </row>
    <row r="36" spans="1:8">
      <c r="A36" s="38"/>
      <c r="B36" s="38"/>
      <c r="C36" s="38"/>
      <c r="D36" s="38"/>
      <c r="E36" s="38"/>
      <c r="F36" s="41"/>
      <c r="G36" s="38"/>
      <c r="H36" s="40"/>
    </row>
    <row r="37" spans="1:8">
      <c r="A37" s="47" t="s">
        <v>216</v>
      </c>
      <c r="B37" s="48"/>
      <c r="C37" s="48"/>
      <c r="D37" s="48"/>
      <c r="E37" s="48"/>
      <c r="F37" s="49"/>
      <c r="G37" s="48"/>
      <c r="H37" s="50"/>
    </row>
    <row r="38" spans="1:8">
      <c r="A38" s="38"/>
      <c r="B38" s="38"/>
      <c r="C38" s="38" t="s">
        <v>29</v>
      </c>
      <c r="D38" s="38" t="s">
        <v>31</v>
      </c>
      <c r="E38" s="38" t="s">
        <v>30</v>
      </c>
      <c r="F38" s="68">
        <f>7.69+0.68</f>
        <v>8.370000000000001</v>
      </c>
      <c r="G38" s="38" t="s">
        <v>217</v>
      </c>
      <c r="H38" s="40"/>
    </row>
    <row r="39" spans="1:8" ht="24">
      <c r="A39" s="38"/>
      <c r="B39" s="38"/>
      <c r="C39" s="38" t="s">
        <v>24</v>
      </c>
      <c r="D39" s="38" t="s">
        <v>25</v>
      </c>
      <c r="E39" s="38" t="s">
        <v>26</v>
      </c>
      <c r="F39" s="68">
        <f t="shared" ref="F39:F40" si="0">7.69+0.68</f>
        <v>8.370000000000001</v>
      </c>
      <c r="G39" s="38" t="s">
        <v>217</v>
      </c>
      <c r="H39" s="40"/>
    </row>
    <row r="40" spans="1:8" ht="24">
      <c r="A40" s="38"/>
      <c r="B40" s="38"/>
      <c r="C40" s="38" t="s">
        <v>27</v>
      </c>
      <c r="D40" s="38" t="s">
        <v>136</v>
      </c>
      <c r="E40" s="38" t="s">
        <v>26</v>
      </c>
      <c r="F40" s="68">
        <f t="shared" si="0"/>
        <v>8.370000000000001</v>
      </c>
      <c r="G40" s="38" t="s">
        <v>217</v>
      </c>
      <c r="H40" s="40"/>
    </row>
    <row r="41" spans="1:8">
      <c r="A41" s="38"/>
      <c r="B41" s="38"/>
      <c r="C41" s="38"/>
      <c r="D41" s="38"/>
      <c r="E41" s="38"/>
      <c r="F41" s="41"/>
      <c r="G41" s="38"/>
      <c r="H41" s="40"/>
    </row>
    <row r="42" spans="1:8">
      <c r="A42" s="38"/>
      <c r="B42" s="38"/>
      <c r="C42" s="38"/>
      <c r="D42" s="38"/>
      <c r="E42" s="38"/>
      <c r="F42" s="41"/>
      <c r="G42" s="38"/>
      <c r="H42" s="40"/>
    </row>
    <row r="43" spans="1:8">
      <c r="A43" s="38"/>
      <c r="B43" s="38"/>
      <c r="C43" s="38"/>
      <c r="D43" s="38"/>
      <c r="E43" s="38"/>
      <c r="F43" s="39"/>
      <c r="G43" s="38"/>
      <c r="H43" s="40"/>
    </row>
    <row r="44" spans="1:8">
      <c r="A44" s="38"/>
      <c r="B44" s="38"/>
      <c r="C44" s="38"/>
      <c r="D44" s="38"/>
      <c r="E44" s="38"/>
      <c r="F44" s="39"/>
      <c r="G44" s="38"/>
      <c r="H44" s="40"/>
    </row>
    <row r="45" spans="1:8">
      <c r="A45" s="42"/>
      <c r="B45" s="38"/>
      <c r="C45" s="38"/>
      <c r="D45" s="38"/>
      <c r="E45" s="38"/>
      <c r="F45" s="39"/>
      <c r="G45" s="38"/>
      <c r="H45" s="40"/>
    </row>
    <row r="46" spans="1:8">
      <c r="A46" s="38"/>
      <c r="B46" s="38"/>
      <c r="C46" s="38"/>
      <c r="D46" s="38"/>
      <c r="E46" s="38"/>
      <c r="F46" s="39"/>
      <c r="G46" s="38"/>
      <c r="H46" s="40"/>
    </row>
    <row r="47" spans="1:8">
      <c r="A47" s="38"/>
      <c r="B47" s="38"/>
      <c r="C47" s="38"/>
      <c r="D47" s="38"/>
      <c r="E47" s="38"/>
      <c r="F47" s="39"/>
      <c r="G47" s="38"/>
      <c r="H47" s="40"/>
    </row>
    <row r="48" spans="1:8">
      <c r="A48" s="38"/>
      <c r="B48" s="38"/>
      <c r="C48" s="38"/>
      <c r="D48" s="38"/>
      <c r="E48" s="38"/>
      <c r="F48" s="39"/>
      <c r="G48" s="38"/>
      <c r="H48" s="40"/>
    </row>
  </sheetData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8</vt:i4>
      </vt:variant>
    </vt:vector>
  </HeadingPairs>
  <TitlesOfParts>
    <vt:vector size="13" baseType="lpstr">
      <vt:lpstr>원가계산서</vt:lpstr>
      <vt:lpstr>내역서</vt:lpstr>
      <vt:lpstr>일위대가목록</vt:lpstr>
      <vt:lpstr>일위대가표</vt:lpstr>
      <vt:lpstr>공량산출</vt:lpstr>
      <vt:lpstr>내역서!Print_Area</vt:lpstr>
      <vt:lpstr>원가계산서!Print_Area</vt:lpstr>
      <vt:lpstr>일위대가목록!Print_Area</vt:lpstr>
      <vt:lpstr>일위대가표!Print_Area</vt:lpstr>
      <vt:lpstr>내역서!Print_Titles</vt:lpstr>
      <vt:lpstr>원가계산서!Print_Titles</vt:lpstr>
      <vt:lpstr>일위대가목록!Print_Titles</vt:lpstr>
      <vt:lpstr>일위대가표!Print_Titles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2015-09-18T04:45:24Z</cp:lastPrinted>
  <dcterms:created xsi:type="dcterms:W3CDTF">2015-04-13T07:00:59Z</dcterms:created>
  <dcterms:modified xsi:type="dcterms:W3CDTF">2015-09-18T04:45:29Z</dcterms:modified>
</cp:coreProperties>
</file>