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tabRatio="913" firstSheet="7" activeTab="7"/>
  </x:bookViews>
  <x:sheets>
    <x:sheet name="9.7(월)" sheetId="1" state="hidden" r:id="rId4"/>
    <x:sheet name="9.8(화)" sheetId="2" state="hidden" r:id="rId5"/>
    <x:sheet name="9.9(수)" sheetId="3" state="hidden" r:id="rId6"/>
    <x:sheet name="9.10.(목)" sheetId="4" state="hidden" r:id="rId7"/>
    <x:sheet name="9.11.(금)~13.(일)" sheetId="5" state="hidden" r:id="rId8"/>
    <x:sheet name="9.14.(월)" sheetId="6" state="hidden" r:id="rId9"/>
    <x:sheet name="9.15.(화)" sheetId="7" state="hidden" r:id="rId10"/>
    <x:sheet name="9.16.수" sheetId="8" r:id="rId11"/>
    <x:sheet name="국별소통물량" sheetId="9" r:id="rId12"/>
    <x:sheet name="본부보고" sheetId="10" r:id="rId13"/>
    <x:sheet name="집중국처리현황(구분물량)" sheetId="11" r:id="rId14"/>
    <x:sheet name="집중국처리현황(인력)" sheetId="12" r:id="rId15"/>
    <x:sheet name="임시집하장" sheetId="13" r:id="rId16"/>
    <x:sheet name="주간발송" sheetId="14" r:id="rId17"/>
    <x:sheet name="(참고)예상물량" sheetId="15" r:id="rId18"/>
    <x:sheet name="주간발송(본부배정)" sheetId="16" r:id="rId19"/>
  </x:sheets>
  <x:externalReferences>
    <x:externalReference r:id="rId20"/>
    <x:externalReference r:id="rId21"/>
    <x:externalReference r:id="rId22"/>
    <x:externalReference r:id="rId23"/>
  </x:externalReferences>
  <x:definedNames>
    <x:definedName name="_xlnm.Print_Area">#REF!</x:definedName>
    <x:definedName name="_xlnm.Print_Area" localSheetId="4">'9.11.(금)~13.(일)'!$A$1:$S$38</x:definedName>
    <x:definedName name="_xlnm.Print_Area" localSheetId="5">'9.14.(월)'!$A$1:$S$64</x:definedName>
    <x:definedName name="_xlnm.Print_Area" localSheetId="6">'9.15.(화)'!$A$1:$S$64</x:definedName>
    <x:definedName name="_xlnm.Print_Area" localSheetId="7">'9.16.수'!$A$1:$S$64</x:definedName>
    <x:definedName name="_xlnm.Print_Area" localSheetId="8">국별소통물량!$A$2:$X$32</x:definedName>
    <x:definedName name="_xlnm.Print_Area" localSheetId="10">'집중국처리현황(구분물량)'!$A$1:$V$48</x:definedName>
    <x:definedName name="_xlnm.Print_Area" localSheetId="11">'집중국처리현황(인력)'!$A$1:$V$11</x:definedName>
    <x:definedName name="_xlnm.Print_Area" localSheetId="12">임시집하장!$A$1:$V$21</x:definedName>
    <x:definedName name="_xlnm.Print_Area" localSheetId="13">주간발송!$A$1:$N$21</x:definedName>
    <x:definedName name="_xlnm.Print_Area" localSheetId="14">'[1]우편DW'!$A$1:$V$162</x:definedName>
    <x:definedName name="_xlnm.Print_Area" localSheetId="15">'주간발송(본부배정)'!$A$1:$H$21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tg210</x:author>
  </x:authors>
  <x:commentList>
    <x:comment ref="H6:H6" authorId="0">
      <x:text>
        <x:r>
          <x:rPr>
            <x:rFont val="맑은 고딕"/>
            <x:sz val="10"/>
            <x:color rgb="ff000000"/>
          </x:rPr>
          <x:t xml:space="preserve">대전교환 및 </x:t>
        </x:r>
        <x:r>
          <x:rPr>
            <x:rFont val="맑은 고딕"/>
            <x:sz val="12"/>
            <x:color rgb="ff000000"/>
            <x:b val="1"/>
          </x:rPr>
          <x:t xml:space="preserve">직발송 등
</x:t>
        </x:r>
        <x:r>
          <x:rPr>
            <x:rFont val="맑은 고딕"/>
            <x:sz val="10"/>
            <x:color rgb="ff000000"/>
          </x:rPr>
          <x:t xml:space="preserve">발송 마지막 차량 출발시각
</x:t>
        </x:r>
      </x:text>
    </x:comment>
    <x:comment ref="D7:D7" authorId="0">
      <x:text>
        <x:r>
          <x:rPr>
            <x:rFont val="맑은 고딕"/>
            <x:sz val="11"/>
            <x:color rgb="ff000000"/>
          </x:rPr>
          <x:t>대전교환센터로 소포구분을 의뢰한 물량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sec</x:author>
  </x:authors>
  <x:commentList>
    <x:comment ref="J32:J32" authorId="0">
      <x:text>
        <x:r>
          <x:rPr>
            <x:rFont val="굴림"/>
            <x:sz val="9"/>
            <x:color rgb="ff000000"/>
            <x:b val="1"/>
          </x:rPr>
          <x:t>9.13(일)권역국2차 1,359개+9.14(월)새벽도착 109개+EMS 24개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<x:sst xmlns:r="http://schemas.openxmlformats.org/officeDocument/2006/relationships" xmlns:c="http://schemas.openxmlformats.org/drawingml/2006/chart" xmlns:x="http://schemas.openxmlformats.org/spreadsheetml/2006/main" count="2112" uniqueCount="319">
  <x:si>
    <x:t xml:space="preserve">  - (서광주)과일, 공산품 선물택배가 증가 등으로 전년대비 6,700건(5%)이 증가 예상됨</x:t>
  </x:si>
  <x:si>
    <x:t>2. 발송완료시각 : 대전교환 및 직발송등 발송집중국의 마지막차량 출발시각기재</x:t>
  </x:si>
  <x:si>
    <x:t xml:space="preserve">  - (영암집)계약소포 해지 및 토요배달 중지로 전체적인 물량 감소 예상</x:t>
  </x:si>
  <x:si>
    <x:t>추석 명절 등기소포 접수 및 배달물량 조사(2014년 실적, 2015년 예상)</x:t>
  </x:si>
  <x:si>
    <x:t xml:space="preserve">  - (완도) 2014.9.1~2 전복등 생물 접수제한 예정(완국 자체)</x:t>
  </x:si>
  <x:si>
    <x:t>전남청</x:t>
  </x:si>
  <x:si>
    <x:t>북광주</x:t>
  </x:si>
  <x:si>
    <x:t>광주</x:t>
  </x:si>
  <x:si>
    <x:t>서광주</x:t>
  </x:si>
  <x:si>
    <x:t>목포</x:t>
  </x:si>
  <x:si>
    <x:t>순천</x:t>
  </x:si>
  <x:si>
    <x:t>여수</x:t>
  </x:si>
  <x:si>
    <x:t>영광</x:t>
  </x:si>
  <x:si>
    <x:t>장성</x:t>
  </x:si>
  <x:si>
    <x:t>곡성</x:t>
  </x:si>
  <x:si>
    <x:t>담양</x:t>
  </x:si>
  <x:si>
    <x:t>화순</x:t>
  </x:si>
  <x:si>
    <x:t>나주</x:t>
  </x:si>
  <x:si>
    <x:t>함평</x:t>
  </x:si>
  <x:si>
    <x:t>영암</x:t>
  </x:si>
  <x:si>
    <x:t>강진</x:t>
  </x:si>
  <x:si>
    <x:t>장흥</x:t>
  </x:si>
  <x:si>
    <x:t>무안</x:t>
  </x:si>
  <x:si>
    <x:t>해남</x:t>
  </x:si>
  <x:si>
    <x:t>완도</x:t>
  </x:si>
  <x:si>
    <x:t>진도</x:t>
  </x:si>
  <x:si>
    <x:t>구례</x:t>
  </x:si>
  <x:si>
    <x:t>광양</x:t>
  </x:si>
  <x:si>
    <x:t>보성</x:t>
  </x:si>
  <x:si>
    <x:t>고흥</x:t>
  </x:si>
  <x:si>
    <x:t>합계</x:t>
  </x:si>
  <x:si>
    <x:t>광주광산</x:t>
  </x:si>
  <x:si>
    <x:t>25톤 5대</x:t>
  </x:si>
  <x:si>
    <x:t>담   양</x:t>
  </x:si>
  <x:si>
    <x:t>□ 일 자 :</x:t>
  </x:si>
  <x:si>
    <x:t xml:space="preserve">집중국 </x:t>
  </x:si>
  <x:si>
    <x:t>25톤 11대</x:t>
  </x:si>
  <x:si>
    <x:t>발송
완료시각</x:t>
  </x:si>
  <x:si>
    <x:t>순천(집)</x:t>
  </x:si>
  <x:si>
    <x:t>본부 지정</x:t>
  </x:si>
  <x:si>
    <x:t>영   광</x:t>
  </x:si>
  <x:si>
    <x:t>25톤 4대</x:t>
  </x:si>
  <x:si>
    <x:t>25톤 2대</x:t>
  </x:si>
  <x:si>
    <x:t>구분(직파렛)</x:t>
  </x:si>
  <x:si>
    <x:t>순  천</x:t>
  </x:si>
  <x:si>
    <x:t>장   성</x:t>
  </x:si>
  <x:si>
    <x:t>해   남</x:t>
  </x:si>
  <x:si>
    <x:t>직발송
물량</x:t>
  </x:si>
  <x:si>
    <x:t>교환1호편</x:t>
  </x:si>
  <x:si>
    <x:t>D-14</x:t>
  </x:si>
  <x:si>
    <x:t>순   천</x:t>
  </x:si>
  <x:si>
    <x:t>센터발송</x:t>
  </x:si>
  <x:si>
    <x:t>D-17</x:t>
  </x:si>
  <x:si>
    <x:t>D-16</x:t>
  </x:si>
  <x:si>
    <x:t>고   흥</x:t>
  </x:si>
  <x:si>
    <x:t>특이사항</x:t>
  </x:si>
  <x:si>
    <x:t>합  계</x:t>
  </x:si>
  <x:si>
    <x:t>* 주요 물량증감 사유 및 특이사항(작성예시)</x:t>
  </x:si>
  <x:si>
    <x:t xml:space="preserve">    - 일자 :  2015. 9. 15.(화)</x:t>
  </x:si>
  <x:si>
    <x:t>2015. 9. 16.(수)  09:00 현재</x:t>
  </x:si>
  <x:si>
    <x:t>순천집</x:t>
  </x:si>
  <x:si>
    <x:t>안동집</x:t>
  </x:si>
  <x:si>
    <x:t>광주집</x:t>
  </x:si>
  <x:si>
    <x:t xml:space="preserve"> </x:t>
  </x:si>
  <x:si>
    <x:t>청명</x:t>
  </x:si>
  <x:si>
    <x:t>물량</x:t>
  </x:si>
  <x:si>
    <x:t xml:space="preserve"> - 재게(구분물량)</x:t>
  </x:si>
  <x:si>
    <x:t>14년 추석
(누계)</x:t>
  </x:si>
  <x:si>
    <x:t>타 집중국 발송</x:t>
  </x:si>
  <x:si>
    <x:t>증 감 률(누계)</x:t>
  </x:si>
  <x:si>
    <x:t>2015년 추석</x:t>
  </x:si>
  <x:si>
    <x:t>증감률
(누계)</x:t>
  </x:si>
  <x:si>
    <x:t xml:space="preserve"> 0 배달실적비교</x:t>
  </x:si>
  <x:si>
    <x:t xml:space="preserve">  - (공통) 토요집배휴무 및 면단위 6급이하 관서 계약요금 폐지에 따른 접수물량 감소</x:t>
  </x:si>
  <x:si>
    <x:t xml:space="preserve">  - (진도) 세월호 참사 여파로 진도지역 수산물 구입 기피현상에 따른 물량 감소가 예상됨</x:t>
  </x:si>
  <x:si>
    <x:t>2015. 추석(9.15.화)</x:t>
  </x:si>
  <x:si>
    <x:t>2014. 추석(8.26.화)</x:t>
  </x:si>
  <x:si>
    <x:t>▣ 총괄국별 등기소포 취급물량 현황</x:t>
  </x:si>
  <x:si>
    <x:t>2014년
(20:00까지 도착)</x:t>
  </x:si>
  <x:si>
    <x:t>2014. 추석(8.24.일)</x:t>
  </x:si>
  <x:si>
    <x:t>2015년
(19:00까지 도착)</x:t>
  </x:si>
  <x:si>
    <x:t>우편집중국 소포우편물 처리현황</x:t>
  </x:si>
  <x:si>
    <x:t>2014. 추석(8.18.월)</x:t>
  </x:si>
  <x:si>
    <x:t xml:space="preserve"> o 발송(수집) 구분 세부내역</x:t>
  </x:si>
  <x:si>
    <x:t>우편집중국 발송구분 인력배치 현황</x:t>
  </x:si>
  <x:si>
    <x:t>□ 집중국별 소포우편물 처리현황</x:t>
  </x:si>
  <x:si>
    <x:t>2014. 추석(8.21.목)</x:t>
  </x:si>
  <x:si>
    <x:t>2014. 추석(8.19.화)</x:t>
  </x:si>
  <x:si>
    <x:t>2015. 추석(9.13.일)</x:t>
  </x:si>
  <x:si>
    <x:t>※ 본부 8톤 기준, 대당 800개</x:t>
  </x:si>
  <x:si>
    <x:t>2014. 추석(8.20.수)</x:t>
  </x:si>
  <x:si>
    <x:t>2014. 추석(8.25.월)</x:t>
  </x:si>
  <x:si>
    <x:t>2015. 추석(9.10.목)</x:t>
  </x:si>
  <x:si>
    <x:t>2015. 추석(9.14.월)</x:t>
  </x:si>
  <x:si>
    <x:t>추석 단기채용 인원
(비정규직)</x:t>
  </x:si>
  <x:si>
    <x:t>2015. 추석 : 2015. 9. 7.(월) ~ 2015. 9. 26.(토)
2014. 추석 : 2014. 8.18(월) ~ 2014. 9.6.(토)</x:t>
  </x:si>
  <x:si>
    <x:t>2015. 추석 : 2015. 9. 7.(월) ~ 2015. 9. 26.(토)
2014. 추석 : 2014. 8.18(월) ~ 2014. 9.6.(토)</x:t>
  </x:si>
  <x:si>
    <x:t>2015. 추석 명절 우편물 특별소통 일일보고(9.15.화)</x:t>
  </x:si>
  <x:si>
    <x:t>2015. 추석 명절 우편물 특별소통 일일보고(9.14.월)</x:t>
  </x:si>
  <x:si>
    <x:t>2015. 추석 명절 우편물 특별소통 일일보고(9.9.수)</x:t>
  </x:si>
  <x:si>
    <x:t xml:space="preserve">  - (고흥)토요일 미배달에 따른 냉동,냉장소포 물량 감소</x:t>
  </x:si>
  <x:si>
    <x:t>2015. 추석 명절 우편물 특별소통 일일보고(9.7.월)</x:t>
  </x:si>
  <x:si>
    <x:t>2015. 추석 명절 우편물 특별소통 일일보고(9.10.목)</x:t>
  </x:si>
  <x:si>
    <x:t>2015. 추석 명절 우편물 특별소통 일일보고(9.8.화)</x:t>
  </x:si>
  <x:si>
    <x:t>2015. 추석 명절 우편물 특별소통 일일보고(9.13.일)</x:t>
  </x:si>
  <x:si>
    <x:t xml:space="preserve"> ○ 2015년 추석</x:t>
  </x:si>
  <x:si>
    <x:t>미배분
물량(이후)</x:t>
  </x:si>
  <x:si>
    <x:t>임시집하장(재게)</x:t>
  </x:si>
  <x:si>
    <x:t>○ 2014. 추석</x:t>
  </x:si>
  <x:si>
    <x:t xml:space="preserve"> ○ 발송(수집)구분</x:t>
  </x:si>
  <x:si>
    <x:t xml:space="preserve"> ○ 2014년 추석</x:t>
  </x:si>
  <x:si>
    <x:t>기존인원
(비정규직)</x:t>
  </x:si>
  <x:si>
    <x:t>○ 2015년 추석</x:t>
  </x:si>
  <x:si>
    <x:t>2014년 추석</x:t>
  </x:si>
  <x:si>
    <x:t>(단위 : 통)</x:t>
  </x:si>
  <x:si>
    <x:t>&lt;작성시 주의사항&gt;</x:t>
  </x:si>
  <x:si>
    <x:t xml:space="preserve">당일접수
배달물량
</x:t>
  </x:si>
  <x:si>
    <x:t xml:space="preserve"> ○ 도착(배분)구분</x:t>
  </x:si>
  <x:si>
    <x:t>단기파트
(비정규직)</x:t>
  </x:si>
  <x:si>
    <x:t>구분
(직파렛)</x:t>
  </x:si>
  <x:si>
    <x:t>미배분완료
예정시각</x:t>
  </x:si>
  <x:si>
    <x:t xml:space="preserve"> 0 접수실적비교</x:t>
  </x:si>
  <x:si>
    <x:t>(기타 특이사항)</x:t>
  </x:si>
  <x:si>
    <x:t>(단위 : 대. 개)</x:t>
  </x:si>
  <x:si>
    <x:t>임시집하장 운영 실적</x:t>
  </x:si>
  <x:si>
    <x:t>야간작업(18시 이후)</x:t>
  </x:si>
  <x:si>
    <x:t>25톤 3대, 18톤 1대</x:t>
  </x:si>
  <x:si>
    <x:t>2015-09-16(수)</x:t>
  </x:si>
  <x:si>
    <x:t xml:space="preserve"> 0 2015년 접수예상</x:t>
  </x:si>
  <x:si>
    <x:t>2014-08-28(목)</x:t>
  </x:si>
  <x:si>
    <x:t>교환센터 주간구분 발송물량</x:t>
  </x:si>
  <x:si>
    <x:t>2015-09-20(일)</x:t>
  </x:si>
  <x:si>
    <x:t xml:space="preserve"> 0 2014년 접수실적</x:t>
  </x:si>
  <x:si>
    <x:t>18톤 3대, 25톤 6대</x:t>
  </x:si>
  <x:si>
    <x:t>2014-08-29(금)</x:t>
  </x:si>
  <x:si>
    <x:t>2015-09-24(목)</x:t>
  </x:si>
  <x:si>
    <x:t>2014-08-30(토)</x:t>
  </x:si>
  <x:si>
    <x:t>(접수분야)  작성예시</x:t>
  </x:si>
  <x:si>
    <x:t>2014-09-01(월)</x:t>
  </x:si>
  <x:si>
    <x:t>대전교환센터 발송 물량</x:t>
  </x:si>
  <x:si>
    <x:t>2015-09-23(수)</x:t>
  </x:si>
  <x:si>
    <x:t>2015-09-12(토)</x:t>
  </x:si>
  <x:si>
    <x:t xml:space="preserve"> 0 2014년 접수+배달</x:t>
  </x:si>
  <x:si>
    <x:t>2014-09-06(토)</x:t>
  </x:si>
  <x:si>
    <x:t>배분물량
(09:00이전)</x:t>
  </x:si>
  <x:si>
    <x:t>(단위 : 개)</x:t>
  </x:si>
  <x:si>
    <x:t xml:space="preserve">  - (광주광산)계약업체 신규 체결 : 월 3,000통 예상(농산물)</x:t>
  </x:si>
  <x:si>
    <x:t>1. 주간구분 : 대전교환센터로 발송한 주간소포구분 물량</x:t>
  </x:si>
  <x:si>
    <x:t>2015년 추석명절 우편물 특별처리기간 집중국 처리현황</x:t>
  </x:si>
  <x:si>
    <x:t>발 송(수집)</x:t>
  </x:si>
  <x:si>
    <x:t>교환센터</x:t>
  </x:si>
  <x:si>
    <x:t>접    수</x:t>
  </x:si>
  <x:si>
    <x:t>집중국별</x:t>
  </x:si>
  <x:si>
    <x:t>무   안</x:t>
  </x:si>
  <x:si>
    <x:t>소계</x:t>
  </x:si>
  <x:si>
    <x:t>수작업</x:t>
  </x:si>
  <x:si>
    <x:t>구분</x:t>
  </x:si>
  <x:si>
    <x:t>계</x:t>
  </x:si>
  <x:si>
    <x:t>영암집</x:t>
  </x:si>
  <x:si>
    <x:t xml:space="preserve">  - (북광주)택배계약업체 이탈(연합체 발송 계약해지, 요금인상) -&gt; 5개업체 일평균 1,150건 감소, 토요휴무에따른 4개업체 이탈, 일평균 250개 감소예측</x:t>
  </x:si>
  <x:si>
    <x:t>구 분</x:t>
  </x:si>
  <x:si>
    <x:t>14일</x:t>
  </x:si>
  <x:si>
    <x:t>접수</x:t>
  </x:si>
  <x:si>
    <x:t>국명</x:t>
  </x:si>
  <x:si>
    <x:t>12일</x:t>
  </x:si>
  <x:si>
    <x:t>3일</x:t>
  </x:si>
  <x:si>
    <x:t>7일</x:t>
  </x:si>
  <x:si>
    <x:t>월</x:t>
  </x:si>
  <x:si>
    <x:t>4일</x:t>
  </x:si>
  <x:si>
    <x:t>D-7</x:t>
  </x:si>
  <x:si>
    <x:t>수</x:t>
  </x:si>
  <x:si>
    <x:t>본부</x:t>
  </x:si>
  <x:si>
    <x:t>D-9</x:t>
  </x:si>
  <x:si>
    <x:t>D-4</x:t>
  </x:si>
  <x:si>
    <x:t>D-1</x:t>
  </x:si>
  <x:si>
    <x:t>배달</x:t>
  </x:si>
  <x:si>
    <x:t>토</x:t>
  </x:si>
  <x:si>
    <x:t>합 계</x:t>
  </x:si>
  <x:si>
    <x:t>11일</x:t>
  </x:si>
  <x:si>
    <x:t>일자별</x:t>
  </x:si>
  <x:si>
    <x:t>5일</x:t>
  </x:si>
  <x:si>
    <x:t>직발송</x:t>
  </x:si>
  <x:si>
    <x:t>6일</x:t>
  </x:si>
  <x:si>
    <x:t>일</x:t>
  </x:si>
  <x:si>
    <x:t>기계</x:t>
  </x:si>
  <x:si>
    <x:t>D-6</x:t>
  </x:si>
  <x:si>
    <x:t>D-3</x:t>
  </x:si>
  <x:si>
    <x:t>D-8</x:t>
  </x:si>
  <x:si>
    <x:t>당일</x:t>
  </x:si>
  <x:si>
    <x:t>1일</x:t>
  </x:si>
  <x:si>
    <x:t>수구분</x:t>
  </x:si>
  <x:si>
    <x:t>9일</x:t>
  </x:si>
  <x:si>
    <x:t>정규직</x:t>
  </x:si>
  <x:si>
    <x:t>10일</x:t>
  </x:si>
  <x:si>
    <x:t>미구분</x:t>
  </x:si>
  <x:si>
    <x:t>D-2</x:t>
  </x:si>
  <x:si>
    <x:t>누계</x:t>
  </x:si>
  <x:si>
    <x:t>2일</x:t>
  </x:si>
  <x:si>
    <x:t>타집</x:t>
  </x:si>
  <x:si>
    <x:t>자집</x:t>
  </x:si>
  <x:si>
    <x:t>화</x:t>
  </x:si>
  <x:si>
    <x:t>금</x:t>
  </x:si>
  <x:si>
    <x:t>D-5</x:t>
  </x:si>
  <x:si>
    <x:t>8일</x:t>
  </x:si>
  <x:si>
    <x:t>13일</x:t>
  </x:si>
  <x:si>
    <x:t>목</x:t>
  </x:si>
  <x:si>
    <x:t>증감</x:t>
  </x:si>
  <x:si>
    <x:t>일자</x:t>
  </x:si>
  <x:si>
    <x:t>2014-09-02(화)</x:t>
  </x:si>
  <x:si>
    <x:t xml:space="preserve"> 0 2015년 발송예상</x:t>
  </x:si>
  <x:si>
    <x:t>2014-08-27(수)</x:t>
  </x:si>
  <x:si>
    <x:t>2015-09-11(금)</x:t>
  </x:si>
  <x:si>
    <x:t>2014-08-18(월)</x:t>
  </x:si>
  <x:si>
    <x:t>2015-09-20(월)</x:t>
  </x:si>
  <x:si>
    <x:t>2015-09-26(토)</x:t>
  </x:si>
  <x:si>
    <x:t>2015-09-19(월)</x:t>
  </x:si>
  <x:si>
    <x:t>2014-09-03(수)</x:t>
  </x:si>
  <x:si>
    <x:t>2015-09-23(월)</x:t>
  </x:si>
  <x:si>
    <x:t>2014-08-21(목)</x:t>
  </x:si>
  <x:si>
    <x:t>주간 미구분
(센터발송)</x:t>
  </x:si>
  <x:si>
    <x:t>2015-09-15(화)</x:t>
  </x:si>
  <x:si>
    <x:t>2015. 추석(9.7.월)</x:t>
  </x:si>
  <x:si>
    <x:t>2014-08-23(토)</x:t>
  </x:si>
  <x:si>
    <x:t xml:space="preserve">▣ 집중국별 소포처리 현황 </x:t>
  </x:si>
  <x:si>
    <x:t>2015-09-10(목)</x:t>
  </x:si>
  <x:si>
    <x:t>2014-08-25(월)</x:t>
  </x:si>
  <x:si>
    <x:t xml:space="preserve"> 0 2015년 도착예상</x:t>
  </x:si>
  <x:si>
    <x:t>2015-09-26(월)</x:t>
  </x:si>
  <x:si>
    <x:t>2015. 추석(9.9.수)</x:t>
  </x:si>
  <x:si>
    <x:t>2014-08-39(화)</x:t>
  </x:si>
  <x:si>
    <x:t>2015-09-07(월)</x:t>
  </x:si>
  <x:si>
    <x:t>2014-08-19(화)</x:t>
  </x:si>
  <x:si>
    <x:t>2014-09-04(목)</x:t>
  </x:si>
  <x:si>
    <x:t>대전교환센터 주간미구분 발송 배정내역</x:t>
  </x:si>
  <x:si>
    <x:r>
      <x:rPr>
        <x:rFont val="돋움"/>
        <x:sz val="11"/>
        <x:color rgb="ff000000"/>
        <x:b val="1"/>
      </x:rPr>
      <x:t xml:space="preserve">o 교환센터 도착 마감시각 : </x:t>
    </x:r>
    <x:r>
      <x:rPr>
        <x:rFont val="돋움"/>
        <x:sz val="11"/>
        <x:color rgb="ffff0000"/>
        <x:b val="1"/>
      </x:rPr>
      <x:t>19시</x:t>
    </x:r>
  </x:si>
  <x:si>
    <x:t>D-15</x:t>
  </x:si>
  <x:si>
    <x:t>영   암</x:t>
  </x:si>
  <x:si>
    <x:t>진   도</x:t>
  </x:si>
  <x:si>
    <x:t>당일접수
물량</x:t>
  </x:si>
  <x:si>
    <x:t>15년 추석</x:t>
  </x:si>
  <x:si>
    <x:t xml:space="preserve">25톤 5대 </x:t>
  </x:si>
  <x:si>
    <x:t>집중국명</x:t>
  </x:si>
  <x:si>
    <x:t>강   진</x:t>
  </x:si>
  <x:si>
    <x:t>D-19</x:t>
  </x:si>
  <x:si>
    <x:t>배분완료
시각</x:t>
  </x:si>
  <x:si>
    <x:t>도 착(배분)</x:t>
  </x:si>
  <x:si>
    <x:t>□ 특이사항</x:t>
  </x:si>
  <x:si>
    <x:t xml:space="preserve">타 집중국 </x:t>
  </x:si>
  <x:si>
    <x:t>우정청 지원</x:t>
  </x:si>
  <x:si>
    <x:t>증 감 률</x:t>
  </x:si>
  <x:si>
    <x:t>25톤 7대</x:t>
  </x:si>
  <x:si>
    <x:t>(배달분야)</x:t>
  </x:si>
  <x:si>
    <x:t>주간구분</x:t>
  </x:si>
  <x:si>
    <x:t>화   순</x:t>
  </x:si>
  <x:si>
    <x:t>구   례</x:t>
  </x:si>
  <x:si>
    <x:t>곡   성</x:t>
  </x:si>
  <x:si>
    <x:t>D-18</x:t>
  </x:si>
  <x:si>
    <x:t>여   수</x:t>
  </x:si>
  <x:si>
    <x:t>D-11</x:t>
  </x:si>
  <x:si>
    <x:t>D-10</x:t>
  </x:si>
  <x:si>
    <x:t>함   평</x:t>
  </x:si>
  <x:si>
    <x:t>D-20</x:t>
  </x:si>
  <x:si>
    <x:t>국   명</x:t>
  </x:si>
  <x:si>
    <x:t>물량환산</x:t>
  </x:si>
  <x:si>
    <x:t>나   주</x:t>
  </x:si>
  <x:si>
    <x:t>25톤 1대</x:t>
  </x:si>
  <x:si>
    <x:t>D-12</x:t>
  </x:si>
  <x:si>
    <x:t>보   성</x:t>
  </x:si>
  <x:si>
    <x:t>기계구분</x:t>
  </x:si>
  <x:si>
    <x:t>D-13</x:t>
  </x:si>
  <x:si>
    <x:t>완   도</x:t>
  </x:si>
  <x:si>
    <x:t>25톤 12대</x:t>
  </x:si>
  <x:si>
    <x:t>실제 발송</x:t>
  </x:si>
  <x:si>
    <x:t>배    달</x:t>
  </x:si>
  <x:si>
    <x:t>장   흥</x:t>
  </x:si>
  <x:si>
    <x:t>차량대수</x:t>
  </x:si>
  <x:si>
    <x:t>합   계</x:t>
  </x:si>
  <x:si>
    <x:t>광   양</x:t>
  </x:si>
  <x:si>
    <x:t>(단위:통)</x:t>
  </x:si>
  <x:si>
    <x:t>예상물량</x:t>
  </x:si>
  <x:si>
    <x:t>교환2호편</x:t>
  </x:si>
  <x:si>
    <x:t>실제 발송물량</x:t>
  </x:si>
  <x:si>
    <x:t>목   포</x:t>
  </x:si>
  <x:si>
    <x:t>미발송
물량</x:t>
  </x:si>
  <x:si>
    <x:t>처리물량</x:t>
  </x:si>
  <x:si>
    <x:t>광주집 발송</x:t>
  </x:si>
  <x:si>
    <x:t>임시집중국</x:t>
  </x:si>
  <x:si>
    <x:t>광   주</x:t>
  </x:si>
  <x:si>
    <x:t>2014-08-26(화)</x:t>
  </x:si>
  <x:si>
    <x:t xml:space="preserve"> 0 2015년 배달예상</x:t>
  </x:si>
  <x:si>
    <x:t>2015-09-25(금)</x:t>
  </x:si>
  <x:si>
    <x:t>2015-09-22(월)</x:t>
  </x:si>
  <x:si>
    <x:t>2015-09-25(월)</x:t>
  </x:si>
  <x:si>
    <x:t>2015-09-09(수)</x:t>
  </x:si>
  <x:si>
    <x:t>2014-09-05(금)</x:t>
  </x:si>
  <x:si>
    <x:t>2015-09-08(화)</x:t>
  </x:si>
  <x:si>
    <x:t>2015-09-18(금)</x:t>
  </x:si>
  <x:si>
    <x:t>2015-09-19(토)</x:t>
  </x:si>
  <x:si>
    <x:t>주간작업(18시 이전)</x:t>
  </x:si>
  <x:si>
    <x:t>발송 처리물량(9.15)</x:t>
  </x:si>
  <x:si>
    <x:t>도착 처리물량(9.16)</x:t>
  </x:si>
  <x:si>
    <x:t>2014-08-20(수)</x:t>
  </x:si>
  <x:si>
    <x:t>2015-09-21(월)</x:t>
  </x:si>
  <x:si>
    <x:t>2014-08-24(일)</x:t>
  </x:si>
  <x:si>
    <x:t xml:space="preserve"> 0 2014년 배달실적</x:t>
  </x:si>
  <x:si>
    <x:t>2015-09-17(목)</x:t>
  </x:si>
  <x:si>
    <x:t>2015-09-24(월)</x:t>
  </x:si>
  <x:si>
    <x:t>2015-09-14(월)</x:t>
  </x:si>
  <x:si>
    <x:t xml:space="preserve"> 0 2015년 접수+배달</x:t>
  </x:si>
  <x:si>
    <x:t>2015-09-13(일)</x:t>
  </x:si>
  <x:si>
    <x:t>2014-08-31(일)</x:t>
  </x:si>
  <x:si>
    <x:t>2015. 추석(9.8.화)</x:t>
  </x:si>
  <x:si>
    <x:t>2015-09-22(화)</x:t>
  </x:si>
  <x:si>
    <x:t xml:space="preserve">▣ 집중국별 발송구분 작업인력 현황 </x:t>
  </x:si>
  <x:si>
    <x:t>2014-08-22(금)</x:t>
  </x:si>
  <x:si>
    <x:t>2015. 추석 명절 우편물 특별소통 일일보고(9.16.수)</x:t>
  </x:si>
  <x:si>
    <x:t>2014. 추석(8.27.수)</x:t>
  </x:si>
  <x:si>
    <x:t>2015. 추석(9.16.수)</x:t>
  </x:si>
  <x:si>
    <x:t>○ 청와대소포 배분 : 87개(이상무)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</x:si>
</x:sst>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">
    <x:numFmt numFmtId="164" formatCode="#,##0.0_ "/>
    <x:numFmt numFmtId="165" formatCode="#,##0_ ;[Red]\-#,##0\ "/>
    <x:numFmt numFmtId="166" formatCode="#,##0_);[Red]\(#,##0\)"/>
    <x:numFmt numFmtId="167" formatCode="#,##0_ "/>
    <x:numFmt numFmtId="168" formatCode="0.0_ ;[Red]\-0.0\ "/>
    <x:numFmt numFmtId="169" formatCode="0_);[Red]\(0\)"/>
    <x:numFmt numFmtId="170" formatCode="_-* #,##0.0_-;\-* #,##0.0_-;_-* &quot;-&quot;?_-;_-@_-"/>
    <x:numFmt numFmtId="171" formatCode="0.0%"/>
    <x:numFmt numFmtId="172" formatCode="_-* #,##0.0_-;\-* #,##0.0_-;_-* &quot;-&quot;_-;_-@_-"/>
    <x:numFmt numFmtId="173" formatCode="h:mm;@"/>
    <x:numFmt numFmtId="174" formatCode="0.00_ "/>
  </x:numFmts>
  <x:fonts count="6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x:font>
      <x:name val="굴림"/>
      <x:sz val="10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5"/>
          <x:color rgb="ffffffff"/>
          <hs:size val="100"/>
          <hs:ratio val="100"/>
          <hs:spacing val="0"/>
          <hs:offset val="0"/>
        </x:font>
      </mc:Choice>
      <mc:Fallback>
        <x:font>
          <x:name val="HY헤드라인M"/>
          <x:sz val="2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5dca8"/>
        <x:bgColor indexed="64"/>
      </x:patternFill>
    </x:fill>
    <x:fill>
      <x:patternFill patternType="solid">
        <x:fgColor rgb="ffe7e78a"/>
        <x:bgColor indexed="64"/>
      </x:patternFill>
    </x:fill>
    <x:fill>
      <x:patternFill patternType="solid">
        <x:fgColor rgb="fff1cb7e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cedeef"/>
        <x:bgColor indexed="64"/>
      </x:patternFill>
    </x:fill>
    <x:fill>
      <x:patternFill patternType="solid">
        <x:fgColor rgb="ff171759"/>
        <x:bgColor indexed="64"/>
      </x:patternFill>
    </x:fill>
    <x:fill>
      <x:patternFill patternType="solid">
        <x:fgColor rgb="ffe6e0ed"/>
        <x:bgColor indexed="64"/>
      </x:patternFill>
    </x:fill>
  </x:fills>
  <x:borders count="10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33cc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rgb="ff0000ff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rgb="ff0000ff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 style="medium">
        <x:color indexed="64"/>
      </x:left>
      <x:right style="thin">
        <x:color rgb="ff969696"/>
      </x:right>
      <x:top style="thin">
        <x:color rgb="ff969696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>
        <x:color indexed="64"/>
      </x:bottom>
    </x:border>
    <x:border diagonalUp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Up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Up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rgb="ffcccccc"/>
      </x:left>
      <x:right style="thin">
        <x:color rgb="ffcccccc"/>
      </x:right>
      <x:top style="thin">
        <x:color rgb="ffcccccc"/>
      </x:top>
      <x:bottom style="thin">
        <x:color rgb="ffcccccc"/>
      </x:bottom>
    </x:border>
    <x:border>
      <x:left style="thin">
        <x:color rgb="ffcccccc"/>
      </x:left>
      <x:right style="thin">
        <x:color rgb="ffcccccc"/>
      </x:right>
      <x:top style="thin">
        <x:color rgb="ffcccccc"/>
      </x:top>
      <x:bottom style="thin">
        <x:color rgb="ffcccccc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medium">
        <x:color rgb="ff0000ff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rgb="ffcccccc"/>
      </x:left>
      <x:right style="thin">
        <x:color rgb="ffcccccc"/>
      </x:right>
      <x:top style="medium">
        <x:color rgb="ffcccccc"/>
      </x:top>
      <x:bottom style="thin">
        <x:color rgb="ffcccccc"/>
      </x:bottom>
    </x:border>
    <x:border>
      <x:left style="thin">
        <x:color rgb="ffcccccc"/>
      </x:left>
      <x:right style="thin">
        <x:color rgb="ffcccccc"/>
      </x:right>
      <x:top style="medium">
        <x:color rgb="ffcccccc"/>
      </x:top>
      <x:bottom style="thin">
        <x:color rgb="ffcccccc"/>
      </x:bottom>
    </x:border>
  </x:borders>
  <x:cellStyleXfs count="317">
    <x:xf numFmtId="0" fontId="0" fillId="0" borderId="0">
      <x:alignment horizontal="general" vertical="bottom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0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9" fontId="6" fillId="0" borderId="0">
      <x:alignment horizontal="general" vertical="center"/>
    </x:xf>
  </x:cellStyleXfs>
  <x:cellXfs count="738">
    <x:xf numFmtId="0" fontId="0" fillId="0" borderId="0" xfId="0" applyNumberFormat="1">
      <x:alignment horizontal="general" vertical="bottom"/>
    </x:xf>
    <x:xf numFmtId="0" fontId="24" fillId="0" borderId="0" xfId="0" applyNumberFormat="1" applyFont="1" applyAlignment="1">
      <x:alignment horizontal="general" vertical="center"/>
    </x:xf>
    <x:xf numFmtId="0" fontId="25" fillId="0" borderId="0" xfId="0" applyNumberFormat="1" applyFont="1" applyAlignment="1">
      <x:alignment horizontal="general" vertical="center"/>
    </x:xf>
    <x:xf numFmtId="0" fontId="0" fillId="0" borderId="0" xfId="0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11" borderId="1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11" xfId="312" applyNumberFormat="1" applyFont="1" applyFill="1" applyBorder="1" applyAlignment="1">
          <x:alignment horizontal="center" vertical="center"/>
        </x:xf>
      </mc:Fallback>
    </mc:AlternateContent>
    <x:xf numFmtId="0" fontId="2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Fill="1" applyBorder="1" applyAlignment="1">
          <x:alignment horizontal="right" vertical="center"/>
        </x:xf>
      </mc:Fallback>
    </mc:AlternateContent>
    <x:xf numFmtId="3" fontId="15" fillId="12" borderId="11" xfId="312" applyNumberFormat="1" applyFont="1" applyFill="1" applyBorder="1">
      <x:alignment horizontal="general" vertical="center"/>
    </x:xf>
    <x:xf numFmtId="3" fontId="15" fillId="21" borderId="11" xfId="31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5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2" xfId="312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12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2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3" xfId="312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14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4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5" xfId="0" applyNumberFormat="1" applyFont="1" applyFill="1" applyBorder="1" applyAlignment="1">
          <x:alignment horizontal="right" vertical="center"/>
        </x:xf>
      </mc:Fallback>
    </mc:AlternateContent>
    <x:xf numFmtId="3" fontId="15" fillId="0" borderId="0" xfId="31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5" fillId="5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2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16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6" xfId="312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5" fillId="12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12" borderId="12" xfId="312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2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1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1" xfId="161" applyNumberFormat="1" applyFont="1" applyFill="1" applyBorder="1" applyAlignment="1">
          <x:alignment horizontal="right" vertical="center" shrinkToFit="1"/>
        </x:xf>
      </mc:Fallback>
    </mc:AlternateContent>
    <x:xf numFmtId="0" fontId="31" fillId="0" borderId="0" xfId="0" applyNumberFormat="1" applyFont="1" applyAlignment="1">
      <x:alignment horizontal="left" vertical="center"/>
    </x:xf>
    <x:xf numFmtId="0" fontId="3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6" fillId="1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3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2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2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5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5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6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6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7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7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21" borderId="2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21" borderId="28" xfId="312" applyNumberFormat="1" applyFont="1" applyFill="1" applyBorder="1" applyAlignment="1">
          <x:alignment horizontal="center" vertical="center"/>
        </x:xf>
      </mc:Fallback>
    </mc:AlternateContent>
    <x:xf numFmtId="3" fontId="15" fillId="21" borderId="29" xfId="0" applyNumberFormat="1" applyFont="1" applyFill="1" applyBorder="1" applyAlignment="1">
      <x:alignment horizontal="general" vertical="center"/>
    </x:xf>
    <x:xf numFmtId="3" fontId="15" fillId="21" borderId="3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3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1" xfId="312" applyNumberFormat="1" applyFont="1" applyFill="1" applyBorder="1" applyAlignment="1">
          <x:alignment horizontal="center" vertical="center"/>
        </x:xf>
      </mc:Fallback>
    </mc:AlternateContent>
    <x:xf numFmtId="3" fontId="0" fillId="0" borderId="32" xfId="0" applyNumberFormat="1" applyBorder="1" applyAlignment="1">
      <x:alignment horizontal="general" vertical="center"/>
    </x:xf>
    <x:xf numFmtId="3" fontId="0" fillId="0" borderId="33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34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4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35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35" xfId="312" applyNumberFormat="1" applyFont="1" applyFill="1" applyBorder="1" applyAlignment="1">
          <x:alignment horizontal="right" vertical="center"/>
        </x:xf>
      </mc:Fallback>
    </mc:AlternateContent>
    <x:xf numFmtId="3" fontId="0" fillId="0" borderId="36" xfId="0" applyNumberFormat="1" applyBorder="1" applyAlignment="1">
      <x:alignment horizontal="general" vertical="center"/>
    </x:xf>
    <x:xf numFmtId="3" fontId="0" fillId="0" borderId="37" xfId="0" applyNumberFormat="1" applyBorder="1" applyAlignment="1">
      <x:alignment horizontal="general" vertical="center"/>
    </x:xf>
    <x:xf numFmtId="0" fontId="0" fillId="0" borderId="0" xfId="244" applyNumberFormat="1">
      <x:alignment horizontal="general" vertical="bottom"/>
    </x:xf>
    <x:xf numFmtId="0" fontId="0" fillId="0" borderId="11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3" fillId="3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1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1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35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44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44" applyNumberFormat="1" applyAlignment="1">
          <x:alignment horizontal="center" vertical="bottom"/>
        </x:xf>
      </mc:Fallback>
    </mc:AlternateContent>
    <x:xf numFmtId="0" fontId="0" fillId="0" borderId="0" xfId="244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7" fillId="0" borderId="40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40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5" xfId="24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5" xfId="24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244" applyNumberFormat="1" applyFont="1" applyBorder="1" applyAlignment="1">
          <x:alignment horizontal="center" vertical="center"/>
        </x:xf>
      </mc:Fallback>
    </mc:AlternateContent>
    <x:xf numFmtId="41" fontId="0" fillId="0" borderId="45" xfId="244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45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45" xfId="244" applyNumberFormat="1" applyFont="1" applyBorder="1" applyAlignment="1">
          <x:alignment horizontal="center" vertical="center"/>
        </x:xf>
      </mc:Fallback>
    </mc:AlternateContent>
    <x:xf numFmtId="41" fontId="27" fillId="0" borderId="45" xfId="244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1" xfId="24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24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44" applyNumberFormat="1" applyFont="1" applyBorder="1" applyAlignment="1">
          <x:alignment horizontal="center" vertical="center"/>
        </x:xf>
      </mc:Fallback>
    </mc:AlternateContent>
    <x:xf numFmtId="41" fontId="0" fillId="0" borderId="11" xfId="244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1" xfId="244" applyNumberFormat="1" applyFont="1" applyBorder="1" applyAlignment="1">
          <x:alignment horizontal="center" vertical="center"/>
        </x:xf>
      </mc:Fallback>
    </mc:AlternateContent>
    <x:xf numFmtId="41" fontId="27" fillId="0" borderId="11" xfId="244" applyNumberFormat="1" applyFont="1" applyBorder="1" applyAlignment="1">
      <x:alignment horizontal="general" vertical="center"/>
    </x:xf>
    <x:xf numFmtId="0" fontId="0" fillId="0" borderId="0" xfId="244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44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44" applyNumberFormat="1" applyAlignment="1">
          <x:alignment horizontal="center" vertical="center"/>
        </x:xf>
      </mc:Fallback>
    </mc:AlternateContent>
    <x:xf numFmtId="0" fontId="0" fillId="0" borderId="0" xfId="244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27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27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46" xfId="161" applyNumberFormat="1" applyFont="1" applyFill="1" applyBorder="1" applyAlignment="1">
          <x:alignment horizontal="right" vertical="center" shrinkToFit="1"/>
        </x:xf>
      </mc:Fallback>
    </mc:AlternateContent>
    <x:xf numFmtId="0" fontId="25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6" fillId="11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4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4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4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4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1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1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5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5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5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5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4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4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5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53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54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54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1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1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3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3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4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4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3" fillId="2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3" fillId="2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19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19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9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9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46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46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wrapText="1"/>
        </x:xf>
      </mc:Fallback>
    </mc:AlternateContent>
    <x:xf numFmtId="0" fontId="32" fillId="0" borderId="0" xfId="244" applyNumberFormat="1" applyFont="1" applyAlignment="1">
      <x:alignment horizontal="left" vertical="center"/>
    </x:xf>
    <x:xf numFmtId="0" fontId="27" fillId="0" borderId="0" xfId="244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7" fillId="5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5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244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244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1" xfId="244" applyNumberFormat="1" applyFont="1" applyFill="1" applyBorder="1" applyAlignment="1">
          <x:alignment horizontal="center" vertical="center"/>
        </x:xf>
      </mc:Fallback>
    </mc:AlternateContent>
    <x:xf numFmtId="41" fontId="27" fillId="3" borderId="11" xfId="24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3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1" xfId="244" applyNumberFormat="1" applyFont="1" applyFill="1" applyBorder="1" applyAlignment="1">
          <x:alignment horizontal="center" vertical="center"/>
        </x:xf>
      </mc:Fallback>
    </mc:AlternateContent>
    <x:xf numFmtId="0" fontId="27" fillId="0" borderId="0" xfId="244" applyNumberFormat="1" applyFont="1" applyAlignment="1">
      <x:alignment horizontal="general" vertical="center"/>
    </x:xf>
    <x:xf numFmtId="41" fontId="27" fillId="0" borderId="11" xfId="244" applyNumberFormat="1" applyFont="1" applyFill="1" applyBorder="1" applyAlignment="1">
      <x:alignment horizontal="general" vertical="center"/>
    </x:xf>
    <x:xf numFmtId="41" fontId="27" fillId="21" borderId="11" xfId="244" applyNumberFormat="1" applyFont="1" applyFill="1" applyBorder="1" applyAlignment="1">
      <x:alignment horizontal="general" vertical="center"/>
    </x:xf>
    <x:xf numFmtId="0" fontId="38" fillId="0" borderId="0" xfId="244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1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1" borderId="11" xfId="244" applyNumberFormat="1" applyFont="1" applyFill="1" applyBorder="1" applyAlignment="1">
          <x:alignment horizontal="center" vertical="center"/>
        </x:xf>
      </mc:Fallback>
    </mc:AlternateContent>
    <x:xf numFmtId="0" fontId="39" fillId="0" borderId="0" xfId="244" applyNumberFormat="1" applyFont="1" applyAlignment="1">
      <x:alignment horizontal="general" vertical="center"/>
    </x:xf>
    <x:xf numFmtId="0" fontId="39" fillId="0" borderId="0" xfId="244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9" fillId="0" borderId="0" xfId="244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244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244" applyNumberFormat="1" applyFont="1" applyBorder="1" applyAlignment="1">
          <x:alignment horizontal="center" vertical="center"/>
        </x:xf>
      </mc:Fallback>
    </mc:AlternateContent>
    <x:xf numFmtId="41" fontId="27" fillId="21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0" applyNumberFormat="1" applyFont="1" applyBorder="1" applyAlignment="1">
          <x:alignment horizontal="center" vertical="center"/>
        </x:xf>
      </mc:Fallback>
    </mc:AlternateContent>
    <x:xf numFmtId="41" fontId="27" fillId="0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33" fillId="3" borderId="3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3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3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3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3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3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33" fillId="3" borderId="2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33" fillId="3" borderId="2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0" borderId="4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3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12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12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5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59" xfId="161" applyNumberFormat="1" applyFont="1" applyFill="1" applyBorder="1" applyAlignment="1">
          <x:alignment horizontal="right" vertical="center" shrinkToFit="1"/>
        </x:xf>
      </mc:Fallback>
    </mc:AlternateContent>
    <x:xf numFmtId="0" fontId="40" fillId="2" borderId="60" xfId="314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9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5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2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2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0" applyNumberFormat="1" applyFont="1" applyFill="1" applyBorder="1" applyAlignment="1">
          <x:alignment horizontal="right" vertical="center"/>
        </x:xf>
      </mc:Fallback>
    </mc:AlternateContent>
    <x:xf numFmtId="41" fontId="0" fillId="0" borderId="11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6" fillId="5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2" xfId="0" applyNumberFormat="1" applyFont="1" applyFill="1" applyBorder="1" applyAlignment="1">
          <x:alignment horizontal="right" vertical="center"/>
        </x:xf>
      </mc:Fallback>
    </mc:AlternateContent>
    <x:xf numFmtId="41" fontId="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16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6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1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1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5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5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6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6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5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54" xfId="16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3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5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5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4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4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5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5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6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6" xfId="161" applyNumberFormat="1" applyFont="1" applyFill="1" applyBorder="1" applyAlignment="1">
          <x:alignment horizontal="center" vertical="center"/>
        </x:xf>
      </mc:Fallback>
    </mc:AlternateContent>
    <x:xf numFmtId="0" fontId="2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Alignment="1">
          <x:alignment horizontal="center" vertical="center"/>
        </x:xf>
      </mc:Fallback>
    </mc:AlternateContent>
    <x:xf numFmtId="0" fontId="24" fillId="0" borderId="0" xfId="0" applyNumberFormat="1" applyFont="1" applyFill="1">
      <x:alignment horizontal="general" vertical="bottom"/>
    </x:xf>
    <x:xf numFmtId="0" fontId="30" fillId="0" borderId="0" xfId="0" applyNumberFormat="1" applyFont="1" applyFill="1">
      <x:alignment horizontal="general" vertical="bottom"/>
    </x:xf>
    <x:xf numFmtId="41" fontId="24" fillId="0" borderId="0" xfId="0" applyNumberFormat="1" applyFont="1" applyFill="1">
      <x:alignment horizontal="general" vertical="bottom"/>
    </x:xf>
    <x:xf numFmtId="41" fontId="24" fillId="0" borderId="0" xfId="161" applyNumberFormat="1" applyFont="1" applyFill="1">
      <x:alignment horizontal="general" vertical="bottom"/>
    </x:xf>
    <x:xf numFmtId="0" fontId="41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bottom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>
      <x:alignment horizontal="general" vertical="bottom"/>
    </x:xf>
    <x:xf numFmtId="0" fontId="30" fillId="0" borderId="0" xfId="0" applyNumberFormat="1" applyFont="1" applyAlignment="1">
      <x:alignment horizontal="left" vertical="center"/>
    </x:xf>
    <x:xf numFmtId="0" fontId="24" fillId="0" borderId="0" xfId="0" applyNumberFormat="1" applyFont="1" applyFill="1" applyBorder="1" applyAlignment="1" applyProtection="1">
      <x:alignment horizontal="general" vertical="center"/>
    </x:xf>
    <x:xf numFmtId="0" fontId="42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24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1" borderId="21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11" xfId="161" applyNumberFormat="1" applyFont="1" applyFill="1" applyBorder="1">
      <x:alignment horizontal="general" vertical="bottom"/>
    </x:xf>
    <x:xf numFmtId="41" fontId="42" fillId="0" borderId="11" xfId="161" applyNumberFormat="1" applyFont="1" applyFill="1" applyBorder="1" applyAlignment="1" applyProtection="1">
      <x:alignment horizontal="general" vertical="center"/>
    </x:xf>
    <x:xf numFmtId="41" fontId="42" fillId="0" borderId="11" xfId="161" applyNumberFormat="1" applyFont="1" applyFill="1" applyBorder="1">
      <x:alignment horizontal="general" vertical="bottom"/>
    </x:xf>
    <x:xf numFmtId="41" fontId="42" fillId="0" borderId="27" xfId="161" applyNumberFormat="1" applyFont="1" applyFill="1" applyBorder="1">
      <x:alignment horizontal="general" vertical="bottom"/>
    </x:xf>
    <x:xf numFmtId="41" fontId="43" fillId="0" borderId="27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21" borderId="6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1" borderId="6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5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5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0" xfId="0" applyNumberFormat="1" applyFont="1" applyFill="1" applyBorder="1">
      <x:alignment horizontal="general" vertical="bottom"/>
    </x:xf>
    <x:xf numFmtId="167" fontId="24" fillId="0" borderId="11" xfId="315" applyNumberFormat="1" applyFont="1" applyFill="1" applyBorder="1" applyAlignment="1" applyProtection="1">
      <x:alignment horizontal="general" vertical="center" shrinkToFit="1"/>
    </x:xf>
    <x:xf numFmtId="167" fontId="42" fillId="0" borderId="10" xfId="315" applyNumberFormat="1" applyFont="1" applyFill="1" applyBorder="1" applyAlignment="1" applyProtection="1">
      <x:alignment horizontal="general" vertical="center" shrinkToFit="1"/>
    </x:xf>
    <x:xf numFmtId="167" fontId="24" fillId="0" borderId="10" xfId="315" applyNumberFormat="1" applyFont="1" applyFill="1" applyBorder="1" applyAlignment="1" applyProtection="1">
      <x:alignment horizontal="general" vertical="center" shrinkToFit="1"/>
    </x:xf>
    <x:xf numFmtId="0" fontId="24" fillId="0" borderId="11" xfId="315" applyNumberFormat="1" applyFont="1" applyFill="1" applyBorder="1">
      <x:alignment horizontal="general" vertical="center"/>
    </x:xf>
    <x:xf numFmtId="0" fontId="24" fillId="0" borderId="0" xfId="315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6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4" xfId="161" applyNumberFormat="1" applyFont="1" applyFill="1" applyBorder="1" applyAlignment="1">
          <x:alignment horizontal="center" vertical="center"/>
        </x:xf>
      </mc:Fallback>
    </mc:AlternateContent>
    <x:xf numFmtId="41" fontId="24" fillId="0" borderId="19" xfId="161" applyNumberFormat="1" applyFont="1" applyFill="1" applyBorder="1">
      <x:alignment horizontal="general" vertical="bottom"/>
    </x:xf>
    <x:xf numFmtId="41" fontId="42" fillId="0" borderId="19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161" applyNumberFormat="1" applyFont="1" applyFill="1" applyBorder="1" applyAlignment="1">
          <x:alignment horizontal="center" vertical="center"/>
        </x:xf>
      </mc:Fallback>
    </mc:AlternateContent>
    <x:xf numFmtId="41" fontId="24" fillId="0" borderId="0" xfId="161" applyNumberFormat="1" applyFont="1" applyFill="1" applyBorder="1">
      <x:alignment horizontal="general" vertical="bottom"/>
    </x:xf>
    <x:xf numFmtId="41" fontId="24" fillId="0" borderId="0" xfId="161" applyNumberFormat="1" applyFont="1" applyFill="1" applyBorder="1" applyAlignment="1" applyProtection="1">
      <x:alignment horizontal="general" vertical="center"/>
    </x:xf>
    <x:xf numFmtId="41" fontId="42" fillId="0" borderId="0" xfId="161" applyNumberFormat="1" applyFont="1" applyFill="1" applyBorder="1">
      <x:alignment horizontal="general" vertical="bottom"/>
    </x:xf>
    <x:xf numFmtId="0" fontId="30" fillId="0" borderId="0" xfId="0" applyNumberFormat="1" applyFont="1" applyFill="1" applyAlignment="1">
      <x:alignment horizontal="left" vertical="center"/>
    </x:xf>
    <x:xf numFmtId="0" fontId="42" fillId="0" borderId="0" xfId="0" applyNumberFormat="1" applyFont="1" applyFill="1">
      <x:alignment horizontal="general" vertical="bottom"/>
    </x:xf>
    <x:xf numFmtId="167" fontId="42" fillId="0" borderId="11" xfId="315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24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27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11" xfId="16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0" borderId="27" xfId="0" applyNumberFormat="1" applyFont="1" applyFill="1" applyBorder="1" applyAlignment="1">
          <x:alignment horizontal="center" vertical="center"/>
        </x:xf>
      </mc:Fallback>
    </mc:AlternateContent>
    <x:xf numFmtId="0" fontId="24" fillId="0" borderId="0" xfId="0" applyNumberFormat="1" applyFont="1" applyFill="1" applyBorder="1">
      <x:alignment horizontal="general" vertical="bottom"/>
    </x:xf>
    <x:xf numFmtId="167" fontId="24" fillId="0" borderId="11" xfId="161" applyNumberFormat="1" applyFont="1" applyFill="1" applyBorder="1" applyAlignment="1" applyProtection="1">
      <x:alignment horizontal="general" vertical="center"/>
    </x:xf>
    <x:xf numFmtId="167" fontId="42" fillId="0" borderId="11" xfId="161" applyNumberFormat="1" applyFont="1" applyFill="1" applyBorder="1" applyAlignment="1" applyProtection="1">
      <x:alignment horizontal="general" vertical="center"/>
    </x:xf>
    <x:xf numFmtId="41" fontId="24" fillId="0" borderId="19" xfId="161" applyNumberFormat="1" applyFont="1" applyFill="1" applyBorder="1" applyAlignment="1" applyProtection="1">
      <x:alignment horizontal="general" vertical="center"/>
    </x:xf>
    <x:xf numFmtId="41" fontId="42" fillId="0" borderId="46" xfId="161" applyNumberFormat="1" applyFont="1" applyFill="1" applyBorder="1">
      <x:alignment horizontal="general" vertical="bottom"/>
    </x:xf>
    <x:xf numFmtId="164" fontId="30" fillId="0" borderId="0" xfId="16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24" fillId="0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67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58" xfId="161" applyNumberFormat="1" applyFont="1" applyFill="1" applyBorder="1">
      <x:alignment horizontal="general" vertical="bottom"/>
    </x:xf>
    <x:xf numFmtId="41" fontId="42" fillId="0" borderId="67" xfId="161" applyNumberFormat="1" applyFont="1" applyFill="1" applyBorder="1">
      <x:alignment horizontal="general" vertical="bottom"/>
    </x:xf>
    <x:xf numFmtId="41" fontId="43" fillId="0" borderId="67" xfId="161" applyNumberFormat="1" applyFont="1" applyFill="1" applyBorder="1">
      <x:alignment horizontal="general" vertical="bottom"/>
    </x:xf>
    <x:xf numFmtId="169" fontId="24" fillId="0" borderId="11" xfId="161" applyNumberFormat="1" applyFont="1" applyFill="1" applyBorder="1" applyAlignment="1" applyProtection="1">
      <x:alignment horizontal="general" vertical="center"/>
    </x:xf>
    <x:xf numFmtId="169" fontId="42" fillId="0" borderId="11" xfId="161" applyNumberFormat="1" applyFont="1" applyFill="1" applyBorder="1" applyAlignment="1" applyProtection="1">
      <x:alignment horizontal="general" vertical="center"/>
    </x:xf>
    <x:xf numFmtId="169" fontId="24" fillId="0" borderId="58" xfId="161" applyNumberFormat="1" applyFont="1" applyFill="1" applyBorder="1" applyAlignment="1" applyProtection="1">
      <x:alignment horizontal="general" vertical="center"/>
    </x:xf>
    <x:xf numFmtId="169" fontId="42" fillId="0" borderId="67" xfId="161" applyNumberFormat="1" applyFont="1" applyFill="1" applyBorder="1" applyAlignment="1" applyProtection="1">
      <x:alignment horizontal="general" vertical="center"/>
    </x:xf>
    <x:xf numFmtId="41" fontId="24" fillId="0" borderId="68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69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9" xfId="161" applyNumberFormat="1" applyFont="1" applyFill="1" applyBorder="1" applyAlignment="1">
          <x:alignment horizontal="center" vertical="center"/>
        </x:xf>
      </mc:Fallback>
    </mc:AlternateContent>
    <x:xf numFmtId="170" fontId="30" fillId="0" borderId="70" xfId="161" applyNumberFormat="1" applyFont="1" applyFill="1" applyBorder="1" applyAlignment="1" applyProtection="1">
      <x:alignment horizontal="general" vertical="center"/>
    </x:xf>
    <x:xf numFmtId="41" fontId="24" fillId="0" borderId="70" xfId="161" applyNumberFormat="1" applyFont="1" applyFill="1" applyBorder="1">
      <x:alignment horizontal="general" vertical="bottom"/>
    </x:xf>
    <x:xf numFmtId="41" fontId="24" fillId="0" borderId="70" xfId="161" applyNumberFormat="1" applyFont="1" applyFill="1" applyBorder="1" applyAlignment="1" applyProtection="1">
      <x:alignment horizontal="general" vertical="center"/>
    </x:xf>
    <x:xf numFmtId="41" fontId="42" fillId="0" borderId="70" xfId="161" applyNumberFormat="1" applyFont="1" applyFill="1" applyBorder="1">
      <x:alignment horizontal="general" vertical="bottom"/>
    </x:xf>
    <x:xf numFmtId="0" fontId="42" fillId="0" borderId="71" xfId="0" applyNumberFormat="1" applyFont="1" applyFill="1" applyBorder="1">
      <x:alignment horizontal="general" vertical="bottom"/>
    </x:xf>
    <x:xf numFmtId="0" fontId="42" fillId="0" borderId="27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46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>
          <x:alignment horizontal="center" vertical="center"/>
        </x:xf>
      </mc:Fallback>
    </mc:AlternateContent>
    <x:xf numFmtId="41" fontId="42" fillId="0" borderId="27" xfId="0" applyNumberFormat="1" applyFont="1" applyFill="1" applyBorder="1">
      <x:alignment horizontal="general" vertical="bottom"/>
    </x:xf>
    <x:xf numFmtId="41" fontId="42" fillId="0" borderId="46" xfId="0" applyNumberFormat="1" applyFont="1" applyFill="1" applyBorder="1">
      <x:alignment horizontal="general" vertical="bottom"/>
    </x:xf>
    <x:xf numFmtId="0" fontId="42" fillId="0" borderId="11" xfId="0" applyNumberFormat="1" applyFont="1" applyFill="1" applyBorder="1">
      <x:alignment horizontal="general" vertical="bottom"/>
    </x:xf>
    <x:xf numFmtId="41" fontId="42" fillId="0" borderId="19" xfId="161" applyNumberFormat="1" applyFont="1" applyFill="1" applyBorder="1" applyAlignment="1" applyProtection="1">
      <x:alignment horizontal="general" vertical="center"/>
    </x:xf>
    <x:xf numFmtId="0" fontId="2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0" xfId="0" applyNumberFormat="1" applyFont="1" applyAlignment="1">
          <x:alignment horizontal="center" vertical="center"/>
        </x:xf>
      </mc:Fallback>
    </mc:AlternateContent>
    <x:xf numFmtId="41" fontId="2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1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1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Border="1" applyAlignment="1">
          <x:alignment horizontal="center" vertical="center"/>
        </x:xf>
      </mc:Fallback>
    </mc:AlternateContent>
    <x:xf numFmtId="171" fontId="24" fillId="0" borderId="11" xfId="316" applyNumberFormat="1" applyFont="1" applyBorder="1">
      <x:alignment horizontal="general" vertical="center"/>
    </x:xf>
    <x:xf numFmtId="171" fontId="24" fillId="0" borderId="11" xfId="316" applyNumberFormat="1" applyFont="1" applyFill="1" applyBorder="1" applyAlignment="1" applyProtection="1">
      <x:alignment horizontal="general" vertical="center"/>
    </x:xf>
    <x:xf numFmtId="41" fontId="42" fillId="0" borderId="11" xfId="161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6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0" xfId="161" applyNumberFormat="1" applyFont="1" applyFill="1" applyBorder="1" applyAlignment="1">
          <x:alignment horizontal="center" vertical="center"/>
        </x:xf>
      </mc:Fallback>
    </mc:AlternateContent>
    <x:xf numFmtId="172" fontId="24" fillId="0" borderId="0" xfId="161" applyNumberFormat="1" applyFont="1">
      <x:alignment horizontal="general" vertical="bottom"/>
    </x:xf>
    <x:xf numFmtId="171" fontId="24" fillId="0" borderId="11" xfId="316" applyNumberFormat="1" applyFont="1" applyFill="1" applyBorder="1" applyAlignment="1" applyProtection="1">
      <x:alignment horizontal="general" vertical="center" shrinkToFit="1"/>
    </x:xf>
    <x:xf numFmtId="171" fontId="24" fillId="0" borderId="10" xfId="316" applyNumberFormat="1" applyFont="1" applyFill="1" applyBorder="1" applyAlignment="1" applyProtection="1">
      <x:alignment horizontal="general" vertical="center" shrinkToFit="1"/>
    </x:xf>
    <x:xf numFmtId="171" fontId="24" fillId="0" borderId="0" xfId="316" applyNumberFormat="1" applyFont="1" applyFill="1">
      <x:alignment horizontal="general" vertical="center"/>
    </x:xf>
    <x:xf numFmtId="171" fontId="24" fillId="0" borderId="0" xfId="316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7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7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7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7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5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5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4" applyNumberFormat="1" applyFont="1" applyFill="1" applyBorder="1" applyAlignment="1">
          <x:alignment horizontal="center" vertical="center"/>
        </x:xf>
      </mc:Fallback>
    </mc:AlternateContent>
    <x:xf numFmtId="0" fontId="44" fillId="0" borderId="0" xfId="0" applyNumberFormat="1" applyFont="1">
      <x:alignment horizontal="general" vertical="bottom"/>
    </x:xf>
    <x:xf numFmtId="0" fontId="6" fillId="0" borderId="0" xfId="0" applyNumberFormat="1" applyFont="1">
      <x:alignment horizontal="general" vertical="bottom"/>
    </x:xf>
    <x:xf numFmtId="0" fontId="45" fillId="0" borderId="0" xfId="0" applyNumberFormat="1" applyFont="1" applyAlignment="1">
      <x:alignment horizontal="general" vertical="center"/>
    </x:xf>
    <x:xf numFmtId="0" fontId="41" fillId="0" borderId="0" xfId="0" applyNumberFormat="1" applyFont="1" applyAlignment="1">
      <x:alignment horizontal="general" vertical="center"/>
    </x:xf>
    <x:xf numFmtId="0" fontId="41" fillId="0" borderId="0" xfId="0" applyNumberFormat="1" applyFont="1" applyBorder="1">
      <x:alignment horizontal="general" vertical="bottom"/>
    </x:xf>
    <x:xf numFmtId="0" fontId="6" fillId="0" borderId="0" xfId="0" applyNumberFormat="1" applyFont="1" applyBorder="1">
      <x:alignment horizontal="general" vertical="bottom"/>
    </x:xf>
    <x:xf numFmtId="0" fontId="46" fillId="0" borderId="0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1" xfId="0" applyNumberFormat="1" applyFont="1" applyFill="1" applyBorder="1" applyAlignment="1">
          <x:alignment horizontal="center" vertical="center"/>
        </x:xf>
      </mc:Fallback>
    </mc:AlternateContent>
    <x:xf numFmtId="41" fontId="44" fillId="2" borderId="11" xfId="162" applyNumberFormat="1" applyFont="1" applyFill="1" applyBorder="1" applyAlignment="1">
      <x:alignment horizontal="general" vertical="center"/>
    </x:xf>
    <x:xf numFmtId="41" fontId="44" fillId="2" borderId="12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2" borderId="58" xfId="24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2" borderId="58" xfId="243" applyNumberFormat="1" applyFont="1" applyFill="1" applyBorder="1" applyAlignment="1">
          <x:alignment horizontal="right" vertical="center"/>
        </x:xf>
      </mc:Fallback>
    </mc:AlternateContent>
    <x:xf numFmtId="41" fontId="44" fillId="2" borderId="58" xfId="162" applyNumberFormat="1" applyFont="1" applyFill="1" applyBorder="1" applyAlignment="1">
      <x:alignment horizontal="general" vertical="center"/>
    </x:xf>
    <x:xf numFmtId="41" fontId="44" fillId="2" borderId="11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0" borderId="11" xfId="16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11" xfId="16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58" xfId="16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58" xfId="16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11" xfId="16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11" xfId="162" applyNumberFormat="1" applyFont="1" applyBorder="1" applyAlignment="1">
          <x:alignment horizontal="center" vertical="center"/>
        </x:xf>
      </mc:Fallback>
    </mc:AlternateContent>
    <x:xf numFmtId="0" fontId="35" fillId="0" borderId="6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1" xfId="0" applyNumberFormat="1" applyFont="1" applyFill="1" applyBorder="1" applyAlignment="1">
          <x:alignment horizontal="center" vertical="center"/>
        </x:xf>
      </mc:Fallback>
    </mc:AlternateContent>
    <x:xf numFmtId="41" fontId="44" fillId="2" borderId="11" xfId="163" applyNumberFormat="1" applyFont="1" applyFill="1" applyBorder="1" applyAlignment="1">
      <x:alignment horizontal="general" vertical="center"/>
    </x:xf>
    <x:xf numFmtId="41" fontId="44" fillId="2" borderId="12" xfId="16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2" borderId="11" xfId="24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2" borderId="11" xfId="243" applyNumberFormat="1" applyFont="1" applyFill="1" applyBorder="1" applyAlignment="1">
          <x:alignment horizontal="right" vertical="center"/>
        </x:xf>
      </mc:Fallback>
    </mc:AlternateContent>
    <x:xf numFmtId="41" fontId="44" fillId="2" borderId="58" xfId="16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3" fontId="44" fillId="0" borderId="11" xfId="16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44" fillId="0" borderId="11" xfId="16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44" fillId="0" borderId="11" xfId="2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11" xfId="24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44" fillId="0" borderId="11" xfId="16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44" fillId="0" borderId="11" xfId="16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44" fillId="0" borderId="58" xfId="2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58" xfId="243" applyNumberFormat="1" applyFont="1" applyFill="1" applyBorder="1" applyAlignment="1">
          <x:alignment horizontal="center" vertical="center"/>
        </x:xf>
      </mc:Fallback>
    </mc:AlternateContent>
    <x:xf numFmtId="41" fontId="35" fillId="0" borderId="67" xfId="162" applyNumberFormat="1" applyFont="1" applyBorder="1" applyAlignment="1">
      <x:alignment horizontal="left" vertical="center" wrapText="1"/>
    </x:xf>
    <x:xf numFmtId="41" fontId="46" fillId="0" borderId="10" xfId="162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46" fillId="0" borderId="10" xfId="16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10" xfId="162" applyNumberFormat="1" applyFont="1" applyFill="1" applyBorder="1" applyAlignment="1">
          <x:alignment horizontal="right" vertical="center"/>
        </x:xf>
      </mc:Fallback>
    </mc:AlternateContent>
    <x:xf numFmtId="41" fontId="46" fillId="0" borderId="62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46" fillId="0" borderId="62" xfId="16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62" xfId="162" applyNumberFormat="1" applyFont="1" applyFill="1" applyBorder="1" applyAlignment="1">
          <x:alignment horizontal="right" vertical="center"/>
        </x:xf>
      </mc:Fallback>
    </mc:AlternateContent>
    <x:xf numFmtId="41" fontId="15" fillId="0" borderId="10" xfId="162" applyNumberFormat="1" applyFont="1" applyFill="1" applyBorder="1">
      <x:alignment horizontal="general" vertical="bottom"/>
    </x:xf>
    <x:xf numFmtId="0" fontId="47" fillId="0" borderId="67" xfId="0" applyNumberFormat="1" applyFont="1" applyFill="1" applyBorder="1" applyAlignment="1">
      <x:alignment horizontal="left" vertical="center"/>
    </x:xf>
    <x:xf numFmtId="41" fontId="6" fillId="0" borderId="0" xfId="0" applyNumberFormat="1" applyFont="1">
      <x:alignment horizontal="general" vertical="bottom"/>
    </x:xf>
    <x:xf numFmtId="0" fontId="41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3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3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4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4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6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6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1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1" xfId="243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73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27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5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5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27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27" xfId="24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9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9" xfId="24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46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46" xfId="24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7" xfId="16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7" xfId="161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75" xfId="0" applyNumberFormat="1" applyFont="1" applyFill="1" applyBorder="1" applyAlignment="1" applyProtection="1">
      <x:alignment horizontal="general" vertical="bottom"/>
    </x:xf>
    <x:xf numFmtId="0" fontId="6" fillId="0" borderId="74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9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46" xfId="161" applyNumberFormat="1" applyFont="1" applyFill="1" applyBorder="1" applyAlignment="1" applyProtection="1">
      <x:alignment horizontal="general" vertical="bottom"/>
    </x:xf>
    <x:xf numFmtId="166" fontId="15" fillId="0" borderId="21" xfId="164" applyNumberFormat="1" applyFont="1" applyBorder="1" applyAlignment="1">
      <x:alignment horizontal="general" vertical="center"/>
    </x:xf>
    <x:xf numFmtId="166" fontId="6" fillId="0" borderId="27" xfId="164" applyNumberFormat="1" applyFont="1" applyBorder="1" applyAlignment="1">
      <x:alignment horizontal="general" vertical="center"/>
    </x:xf>
    <x:xf numFmtId="41" fontId="6" fillId="0" borderId="21" xfId="0" applyNumberFormat="1" applyFont="1" applyBorder="1" applyAlignment="1">
      <x:alignment horizontal="general" vertical="center"/>
    </x:xf>
    <x:xf numFmtId="41" fontId="6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5" fillId="2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21" borderId="11" xfId="0" applyNumberFormat="1" applyFont="1" applyFill="1" applyBorder="1" applyAlignment="1">
          <x:alignment horizontal="center" vertical="center"/>
        </x:xf>
      </mc:Fallback>
    </mc:AlternateContent>
    <x:xf numFmtId="41" fontId="15" fillId="21" borderId="11" xfId="0" applyNumberFormat="1" applyFont="1" applyFill="1" applyBorder="1" applyAlignment="1">
      <x:alignment horizontal="general" vertical="center"/>
    </x:xf>
    <x:xf numFmtId="41" fontId="15" fillId="21" borderId="27" xfId="0" applyNumberFormat="1" applyFont="1" applyFill="1" applyBorder="1" applyAlignment="1">
      <x:alignment horizontal="general" vertical="center"/>
    </x:xf>
    <x:xf numFmtId="41" fontId="15" fillId="0" borderId="21" xfId="161" applyNumberFormat="1" applyFont="1" applyBorder="1" applyAlignment="1">
      <x:alignment horizontal="general" vertical="center"/>
    </x:xf>
    <x:xf numFmtId="41" fontId="6" fillId="0" borderId="27" xfId="161" applyNumberFormat="1" applyFont="1" applyBorder="1" applyAlignment="1">
      <x:alignment horizontal="general" vertical="center"/>
    </x:xf>
    <x:xf numFmtId="41" fontId="15" fillId="0" borderId="20" xfId="0" applyNumberFormat="1" applyFont="1" applyBorder="1" applyAlignment="1">
      <x:alignment horizontal="general" vertical="center"/>
    </x:xf>
    <x:xf numFmtId="41" fontId="15" fillId="0" borderId="46" xfId="0" applyNumberFormat="1" applyFont="1" applyBorder="1" applyAlignment="1">
      <x:alignment horizontal="general" vertical="center"/>
    </x:xf>
    <x:xf numFmtId="41" fontId="15" fillId="0" borderId="19" xfId="0" applyNumberFormat="1" applyFont="1" applyBorder="1" applyAlignment="1">
      <x:alignment horizontal="general" vertical="center"/>
    </x:xf>
    <x:xf numFmtId="41" fontId="15" fillId="21" borderId="19" xfId="0" applyNumberFormat="1" applyFont="1" applyFill="1" applyBorder="1" applyAlignment="1">
      <x:alignment horizontal="general" vertical="center"/>
    </x:xf>
    <x:xf numFmtId="41" fontId="15" fillId="21" borderId="46" xfId="0" applyNumberFormat="1" applyFont="1" applyFill="1" applyBorder="1" applyAlignment="1">
      <x:alignment horizontal="general" vertical="center"/>
    </x:xf>
    <x:xf numFmtId="0" fontId="27" fillId="0" borderId="0" xfId="0" applyNumberFormat="1" applyFont="1" applyAlignment="1">
      <x:alignment horizontal="left" vertical="center"/>
    </x:xf>
    <x:xf numFmtId="41" fontId="15" fillId="29" borderId="21" xfId="16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7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7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9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9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9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9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7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7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5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5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7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7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5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5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6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6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5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5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6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6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2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2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46" xfId="161" applyNumberFormat="1" applyFont="1" applyFill="1" applyBorder="1" applyAlignment="1">
          <x:alignment horizontal="right" vertical="center" shrinkToFit="1"/>
        </x:xf>
      </mc:Fallback>
    </mc:AlternateContent>
    <x:xf numFmtId="41" fontId="0" fillId="0" borderId="0" xfId="0" applyNumberFormat="1">
      <x:alignment horizontal="general" vertical="bottom"/>
    </x:xf>
    <x:xf numFmtId="174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21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1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1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1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7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7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8" fillId="0" borderId="80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8" fillId="0" borderId="80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8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8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8" fillId="0" borderId="8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8" fillId="0" borderId="8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0" fillId="0" borderId="80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0" fillId="0" borderId="80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0" fillId="0" borderId="8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0" fillId="0" borderId="8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81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81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81" xfId="53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breakWord" hs:breakLatinWord="keepWord" hs:condense="0" hs:textAlignment="baseLine"/>
        </x:xf>
      </mc:Choice>
      <mc:Fallback>
        <x:xf numFmtId="0" fontId="48" fillId="0" borderId="81" xfId="53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48" fillId="0" borderId="81" xfId="164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breakWord" hs:breakLatinWord="keepWord" hs:condense="0" hs:textAlignment="baseLine"/>
        </x:xf>
      </mc:Choice>
      <mc:Fallback>
        <x:xf numFmtId="167" fontId="48" fillId="0" borderId="81" xfId="164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8" fillId="0" borderId="81" xfId="5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8" fillId="0" borderId="81" xfId="5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8" fillId="0" borderId="81" xfId="16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8" fillId="0" borderId="81" xfId="16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58" xfId="0" applyNumberFormat="1" applyFont="1" applyFill="1" applyBorder="1" applyAlignment="1">
          <x:alignment horizontal="center" vertical="center" shrinkToFit="1"/>
        </x:xf>
      </mc:Fallback>
    </mc:AlternateContent>
    <x:xf numFmtId="165" fontId="30" fillId="27" borderId="11" xfId="0" applyNumberFormat="1" applyFont="1" applyFill="1" applyBorder="1" applyAlignment="1" applyProtection="1">
      <x:alignment horizontal="general" vertical="center" shrinkToFit="1"/>
    </x:xf>
    <x:xf numFmtId="165" fontId="30" fillId="0" borderId="11" xfId="161" applyNumberFormat="1" applyFont="1" applyFill="1" applyBorder="1" applyAlignment="1" applyProtection="1">
      <x:alignment horizontal="general" vertical="center" shrinkToFit="1"/>
    </x:xf>
    <x:xf numFmtId="165" fontId="30" fillId="2" borderId="11" xfId="0" applyNumberFormat="1" applyFont="1" applyFill="1" applyBorder="1" applyAlignment="1" applyProtection="1">
      <x:alignment horizontal="general" vertical="center" shrinkToFit="1"/>
    </x:xf>
    <x:xf numFmtId="165" fontId="30" fillId="2" borderId="11" xfId="161" applyNumberFormat="1" applyFont="1" applyFill="1" applyBorder="1" applyAlignment="1" applyProtection="1">
      <x:alignment horizontal="general" vertical="center" shrinkToFit="1"/>
    </x:xf>
    <x:xf numFmtId="165" fontId="30" fillId="0" borderId="27" xfId="161" applyNumberFormat="1" applyFont="1" applyFill="1" applyBorder="1" applyAlignment="1" applyProtection="1">
      <x:alignment horizontal="general" vertical="center" shrinkToFit="1"/>
    </x:xf>
    <x:xf numFmtId="165" fontId="30" fillId="0" borderId="19" xfId="161" applyNumberFormat="1" applyFont="1" applyFill="1" applyBorder="1" applyAlignment="1" applyProtection="1">
      <x:alignment horizontal="general" vertical="center" shrinkToFit="1"/>
    </x:xf>
    <x:xf numFmtId="165" fontId="30" fillId="2" borderId="19" xfId="0" applyNumberFormat="1" applyFont="1" applyFill="1" applyBorder="1" applyAlignment="1" applyProtection="1">
      <x:alignment horizontal="general" vertical="center" shrinkToFit="1"/>
    </x:xf>
    <x:xf numFmtId="165" fontId="30" fillId="2" borderId="19" xfId="161" applyNumberFormat="1" applyFont="1" applyFill="1" applyBorder="1" applyAlignment="1" applyProtection="1">
      <x:alignment horizontal="general" vertical="center" shrinkToFit="1"/>
    </x:xf>
    <x:xf numFmtId="165" fontId="30" fillId="0" borderId="46" xfId="161" applyNumberFormat="1" applyFont="1" applyFill="1" applyBorder="1" applyAlignment="1" applyProtection="1">
      <x:alignment horizontal="general" vertical="center" shrinkToFit="1"/>
    </x:xf>
    <x:xf numFmtId="165" fontId="30" fillId="27" borderId="11" xfId="16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30" fillId="2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6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68" xfId="0" applyNumberFormat="1" applyFont="1" applyFill="1" applyBorder="1" applyAlignment="1">
          <x:alignment horizontal="center" vertical="center" shrinkToFit="1"/>
        </x:xf>
      </mc:Fallback>
    </mc:AlternateContent>
    <x:xf numFmtId="165" fontId="30" fillId="27" borderId="27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30" fillId="27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7" fillId="2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7" fillId="21" borderId="11" xfId="0" applyNumberFormat="1" applyFont="1" applyFill="1" applyBorder="1" applyAlignment="1">
          <x:alignment horizontal="center" vertical="center"/>
        </x:xf>
      </mc:Fallback>
    </mc:AlternateContent>
    <x:xf numFmtId="41" fontId="47" fillId="21" borderId="11" xfId="0" applyNumberFormat="1" applyFont="1" applyFill="1" applyBorder="1" applyAlignment="1">
      <x:alignment horizontal="general" vertical="center"/>
    </x:xf>
    <x:xf numFmtId="41" fontId="47" fillId="21" borderId="2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3" fillId="0" borderId="11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11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27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27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9" xfId="16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9" xfId="161" applyNumberFormat="1" applyFont="1" applyFill="1" applyBorder="1" applyAlignment="1" applyProtection="1">
          <x:alignment horizontal="right" vertical="center" shrinkToFit="1"/>
        </x:xf>
      </mc:Fallback>
    </mc:AlternateContent>
    <x:xf numFmtId="41" fontId="0" fillId="0" borderId="11" xfId="0" applyNumberFormat="1" applyBorder="1">
      <x:alignment horizontal="general" vertical="bottom"/>
    </x:xf>
    <x:xf numFmtId="41" fontId="35" fillId="0" borderId="21" xfId="0" applyNumberFormat="1" applyFont="1" applyBorder="1" applyAlignment="1">
      <x:alignment horizontal="general" vertical="center"/>
    </x:xf>
    <x:xf numFmtId="41" fontId="35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3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9" xfId="16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9" xfId="16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0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0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8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8" xfId="244" applyNumberFormat="1" applyFont="1" applyFill="1" applyBorder="1" applyAlignment="1" applyProtection="1">
          <x:alignment horizontal="center" vertical="center"/>
        </x:xf>
      </mc:Fallback>
    </mc:AlternateContent>
    <x:xf numFmtId="0" fontId="3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27" fillId="11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7" xfId="16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7" xfId="16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82" xfId="16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82" xfId="16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1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6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6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6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6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0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0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7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9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9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8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87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66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66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5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5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8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8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4" fillId="5" borderId="5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4" fillId="5" borderId="5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4" fillId="5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4" fillId="5" borderId="1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9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9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6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6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8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8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45" fillId="0" borderId="0" xfId="0" applyNumberFormat="1" applyFont="1" applyAlignment="1">
      <x:alignment horizontal="left" vertical="center"/>
    </x:xf>
    <x:xf numFmtId="0" fontId="44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4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244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244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244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244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0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0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7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7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8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9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9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87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87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66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66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5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5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4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4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6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6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4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4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5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5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7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7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2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2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2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2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79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79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6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6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0" xfId="31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0" xfId="31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31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31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9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9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8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8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8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9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9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98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98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99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99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80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80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8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8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0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8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5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5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3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3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27" xfId="161" applyNumberFormat="1" applyFont="1" applyFill="1" applyBorder="1" applyAlignment="1">
          <x:alignment horizontal="right" vertical="center" shrinkToFit="1"/>
        </x:xf>
      </mc:Fallback>
    </mc:AlternateContent>
  </x:cellXfs>
  <x:cellStyles count="317">
    <x:cellStyle name="20% - 강조색1" xfId="1"/>
    <x:cellStyle name="20% - 강조색1 2" xfId="2"/>
    <x:cellStyle name="20% - 강조색1 3" xfId="3"/>
    <x:cellStyle name="20% - 강조색1 4" xfId="4"/>
    <x:cellStyle name="20% - 강조색1 5" xfId="5"/>
    <x:cellStyle name="20% - 강조색2" xfId="6"/>
    <x:cellStyle name="20% - 강조색2 2" xfId="7"/>
    <x:cellStyle name="20% - 강조색2 3" xfId="8"/>
    <x:cellStyle name="20% - 강조색2 4" xfId="9"/>
    <x:cellStyle name="20% - 강조색2 5" xfId="10"/>
    <x:cellStyle name="20% - 강조색3" xfId="11"/>
    <x:cellStyle name="20% - 강조색3 2" xfId="12"/>
    <x:cellStyle name="20% - 강조색3 3" xfId="13"/>
    <x:cellStyle name="20% - 강조색3 4" xfId="14"/>
    <x:cellStyle name="20% - 강조색3 5" xfId="15"/>
    <x:cellStyle name="20% - 강조색4" xfId="16"/>
    <x:cellStyle name="20% - 강조색4 2" xfId="17"/>
    <x:cellStyle name="20% - 강조색4 3" xfId="18"/>
    <x:cellStyle name="20% - 강조색4 4" xfId="19"/>
    <x:cellStyle name="20% - 강조색4 5" xfId="20"/>
    <x:cellStyle name="20% - 강조색5" xfId="21"/>
    <x:cellStyle name="20% - 강조색5 2" xfId="22"/>
    <x:cellStyle name="20% - 강조색5 3" xfId="23"/>
    <x:cellStyle name="20% - 강조색5 4" xfId="24"/>
    <x:cellStyle name="20% - 강조색5 5" xfId="25"/>
    <x:cellStyle name="20% - 강조색6" xfId="26"/>
    <x:cellStyle name="20% - 강조색6 2" xfId="27"/>
    <x:cellStyle name="20% - 강조색6 3" xfId="28"/>
    <x:cellStyle name="20% - 강조색6 4" xfId="29"/>
    <x:cellStyle name="20% - 강조색6 5" xfId="30"/>
    <x:cellStyle name="40% - 강조색1" xfId="31"/>
    <x:cellStyle name="40% - 강조색1 2" xfId="32"/>
    <x:cellStyle name="40% - 강조색1 3" xfId="33"/>
    <x:cellStyle name="40% - 강조색1 4" xfId="34"/>
    <x:cellStyle name="40% - 강조색1 5" xfId="35"/>
    <x:cellStyle name="40% - 강조색2" xfId="36"/>
    <x:cellStyle name="40% - 강조색2 2" xfId="37"/>
    <x:cellStyle name="40% - 강조색2 3" xfId="38"/>
    <x:cellStyle name="40% - 강조색2 4" xfId="39"/>
    <x:cellStyle name="40% - 강조색2 5" xfId="40"/>
    <x:cellStyle name="40% - 강조색3" xfId="41"/>
    <x:cellStyle name="40% - 강조색3 2" xfId="42"/>
    <x:cellStyle name="40% - 강조색3 3" xfId="43"/>
    <x:cellStyle name="40% - 강조색3 4" xfId="44"/>
    <x:cellStyle name="40% - 강조색3 5" xfId="45"/>
    <x:cellStyle name="40% - 강조색4" xfId="46"/>
    <x:cellStyle name="40% - 강조색4 2" xfId="47"/>
    <x:cellStyle name="40% - 강조색4 3" xfId="48"/>
    <x:cellStyle name="40% - 강조색4 4" xfId="49"/>
    <x:cellStyle name="40% - 강조색4 5" xfId="50"/>
    <x:cellStyle name="40% - 강조색5" xfId="51"/>
    <x:cellStyle name="40% - 강조색5 2" xfId="52"/>
    <x:cellStyle name="40% - 강조색5 3" xfId="53"/>
    <x:cellStyle name="40% - 강조색5 4" xfId="54"/>
    <x:cellStyle name="40% - 강조색5 5" xfId="55"/>
    <x:cellStyle name="40% - 강조색6" xfId="56"/>
    <x:cellStyle name="40% - 강조색6 2" xfId="57"/>
    <x:cellStyle name="40% - 강조색6 3" xfId="58"/>
    <x:cellStyle name="40% - 강조색6 4" xfId="59"/>
    <x:cellStyle name="40% - 강조색6 5" xfId="60"/>
    <x:cellStyle name="60% - 강조색1" xfId="61"/>
    <x:cellStyle name="60% - 강조색1 2" xfId="62"/>
    <x:cellStyle name="60% - 강조색1 3" xfId="63"/>
    <x:cellStyle name="60% - 강조색1 4" xfId="64"/>
    <x:cellStyle name="60% - 강조색1 5" xfId="65"/>
    <x:cellStyle name="60% - 강조색2" xfId="66"/>
    <x:cellStyle name="60% - 강조색2 2" xfId="67"/>
    <x:cellStyle name="60% - 강조색2 3" xfId="68"/>
    <x:cellStyle name="60% - 강조색2 4" xfId="69"/>
    <x:cellStyle name="60% - 강조색2 5" xfId="70"/>
    <x:cellStyle name="60% - 강조색3" xfId="71"/>
    <x:cellStyle name="60% - 강조색3 2" xfId="72"/>
    <x:cellStyle name="60% - 강조색3 3" xfId="73"/>
    <x:cellStyle name="60% - 강조색3 4" xfId="74"/>
    <x:cellStyle name="60% - 강조색3 5" xfId="75"/>
    <x:cellStyle name="60% - 강조색4" xfId="76"/>
    <x:cellStyle name="60% - 강조색4 2" xfId="77"/>
    <x:cellStyle name="60% - 강조색4 3" xfId="78"/>
    <x:cellStyle name="60% - 강조색4 4" xfId="79"/>
    <x:cellStyle name="60% - 강조색4 5" xfId="80"/>
    <x:cellStyle name="60% - 강조색5" xfId="81"/>
    <x:cellStyle name="60% - 강조색5 2" xfId="82"/>
    <x:cellStyle name="60% - 강조색5 3" xfId="83"/>
    <x:cellStyle name="60% - 강조색5 4" xfId="84"/>
    <x:cellStyle name="60% - 강조색5 5" xfId="85"/>
    <x:cellStyle name="60% - 강조색6" xfId="86"/>
    <x:cellStyle name="60% - 강조색6 2" xfId="87"/>
    <x:cellStyle name="60% - 강조색6 3" xfId="88"/>
    <x:cellStyle name="60% - 강조색6 4" xfId="89"/>
    <x:cellStyle name="60% - 강조색6 5" xfId="90"/>
    <x:cellStyle name="강조색1" xfId="91"/>
    <x:cellStyle name="강조색1 2" xfId="92"/>
    <x:cellStyle name="강조색1 3" xfId="93"/>
    <x:cellStyle name="강조색1 4" xfId="94"/>
    <x:cellStyle name="강조색1 5" xfId="95"/>
    <x:cellStyle name="강조색2" xfId="96"/>
    <x:cellStyle name="강조색2 2" xfId="97"/>
    <x:cellStyle name="강조색2 3" xfId="98"/>
    <x:cellStyle name="강조색2 4" xfId="99"/>
    <x:cellStyle name="강조색2 5" xfId="100"/>
    <x:cellStyle name="강조색3" xfId="101"/>
    <x:cellStyle name="강조색3 2" xfId="102"/>
    <x:cellStyle name="강조색3 3" xfId="103"/>
    <x:cellStyle name="강조색3 4" xfId="104"/>
    <x:cellStyle name="강조색3 5" xfId="105"/>
    <x:cellStyle name="강조색4" xfId="106"/>
    <x:cellStyle name="강조색4 2" xfId="107"/>
    <x:cellStyle name="강조색4 3" xfId="108"/>
    <x:cellStyle name="강조색4 4" xfId="109"/>
    <x:cellStyle name="강조색4 5" xfId="110"/>
    <x:cellStyle name="강조색5" xfId="111"/>
    <x:cellStyle name="강조색5 2" xfId="112"/>
    <x:cellStyle name="강조색5 3" xfId="113"/>
    <x:cellStyle name="강조색5 4" xfId="114"/>
    <x:cellStyle name="강조색5 5" xfId="115"/>
    <x:cellStyle name="강조색6" xfId="116"/>
    <x:cellStyle name="강조색6 2" xfId="117"/>
    <x:cellStyle name="강조색6 3" xfId="118"/>
    <x:cellStyle name="강조색6 4" xfId="119"/>
    <x:cellStyle name="강조색6 5" xfId="120"/>
    <x:cellStyle name="경고문" xfId="121"/>
    <x:cellStyle name="경고문 2" xfId="122"/>
    <x:cellStyle name="경고문 3" xfId="123"/>
    <x:cellStyle name="경고문 4" xfId="124"/>
    <x:cellStyle name="경고문 5" xfId="125"/>
    <x:cellStyle name="계산" xfId="126"/>
    <x:cellStyle name="계산 2" xfId="127"/>
    <x:cellStyle name="계산 3" xfId="128"/>
    <x:cellStyle name="계산 4" xfId="129"/>
    <x:cellStyle name="계산 5" xfId="130"/>
    <x:cellStyle name="나쁨" xfId="131"/>
    <x:cellStyle name="나쁨 2" xfId="132"/>
    <x:cellStyle name="나쁨 3" xfId="133"/>
    <x:cellStyle name="나쁨 4" xfId="134"/>
    <x:cellStyle name="나쁨 5" xfId="135"/>
    <x:cellStyle name="메모" xfId="136"/>
    <x:cellStyle name="메모 2" xfId="137"/>
    <x:cellStyle name="메모 2 2" xfId="138"/>
    <x:cellStyle name="메모 3" xfId="139"/>
    <x:cellStyle name="메모 3 2" xfId="140"/>
    <x:cellStyle name="메모 4" xfId="141"/>
    <x:cellStyle name="메모 4 2" xfId="142"/>
    <x:cellStyle name="메모 5" xfId="143"/>
    <x:cellStyle name="메모 5 2" xfId="144"/>
    <x:cellStyle name="메모 6" xfId="145"/>
    <x:cellStyle xfId="316" builtinId="5"/>
    <x:cellStyle name="보통" xfId="146"/>
    <x:cellStyle name="보통 2" xfId="147"/>
    <x:cellStyle name="보통 3" xfId="148"/>
    <x:cellStyle name="보통 4" xfId="149"/>
    <x:cellStyle name="보통 5" xfId="150"/>
    <x:cellStyle name="설명 텍스트" xfId="151"/>
    <x:cellStyle name="설명 텍스트 2" xfId="152"/>
    <x:cellStyle name="설명 텍스트 3" xfId="153"/>
    <x:cellStyle name="설명 텍스트 4" xfId="154"/>
    <x:cellStyle name="설명 텍스트 5" xfId="155"/>
    <x:cellStyle name="셀 확인" xfId="156"/>
    <x:cellStyle name="셀 확인 2" xfId="157"/>
    <x:cellStyle name="셀 확인 3" xfId="158"/>
    <x:cellStyle name="셀 확인 4" xfId="159"/>
    <x:cellStyle name="셀 확인 5" xfId="160"/>
    <x:cellStyle xfId="161" builtinId="6"/>
    <x:cellStyle name="쉼표 [0] 2" xfId="162"/>
    <x:cellStyle name="쉼표 [0] 2 2" xfId="163"/>
    <x:cellStyle name="쉼표 [0] 2 3" xfId="164"/>
    <x:cellStyle name="쉼표 [0] 3" xfId="165"/>
    <x:cellStyle name="쉼표 [0] 3 2" xfId="166"/>
    <x:cellStyle name="쉼표 [0] 4" xfId="167"/>
    <x:cellStyle name="쉼표 [0] 4 2" xfId="168"/>
    <x:cellStyle name="쉼표 [0] 5" xfId="169"/>
    <x:cellStyle name="쉼표 [0] 5 2" xfId="170"/>
    <x:cellStyle name="쉼표 [0] 6" xfId="171"/>
    <x:cellStyle name="쉼표 [0] 7" xfId="172"/>
    <x:cellStyle name="연결된 셀" xfId="173"/>
    <x:cellStyle name="연결된 셀 2" xfId="174"/>
    <x:cellStyle name="연결된 셀 3" xfId="175"/>
    <x:cellStyle name="연결된 셀 4" xfId="176"/>
    <x:cellStyle name="연결된 셀 5" xfId="177"/>
    <x:cellStyle name="요약" xfId="178"/>
    <x:cellStyle name="요약 2" xfId="179"/>
    <x:cellStyle name="요약 3" xfId="180"/>
    <x:cellStyle name="요약 4" xfId="181"/>
    <x:cellStyle name="요약 5" xfId="182"/>
    <x:cellStyle name="입력" xfId="183"/>
    <x:cellStyle name="입력 2" xfId="184"/>
    <x:cellStyle name="입력 3" xfId="185"/>
    <x:cellStyle name="입력 4" xfId="186"/>
    <x:cellStyle name="입력 5" xfId="187"/>
    <x:cellStyle name="제목" xfId="188"/>
    <x:cellStyle name="제목 1" xfId="189"/>
    <x:cellStyle name="제목 1 2" xfId="190"/>
    <x:cellStyle name="제목 1 3" xfId="191"/>
    <x:cellStyle name="제목 1 4" xfId="192"/>
    <x:cellStyle name="제목 1 5" xfId="193"/>
    <x:cellStyle name="제목 2" xfId="194"/>
    <x:cellStyle name="제목 2 2" xfId="195"/>
    <x:cellStyle name="제목 2 3" xfId="196"/>
    <x:cellStyle name="제목 2 4" xfId="197"/>
    <x:cellStyle name="제목 2 5" xfId="198"/>
    <x:cellStyle name="제목 3" xfId="199"/>
    <x:cellStyle name="제목 3 2" xfId="200"/>
    <x:cellStyle name="제목 3 3" xfId="201"/>
    <x:cellStyle name="제목 3 4" xfId="202"/>
    <x:cellStyle name="제목 3 5" xfId="203"/>
    <x:cellStyle name="제목 4" xfId="204"/>
    <x:cellStyle name="제목 4 2" xfId="205"/>
    <x:cellStyle name="제목 4 3" xfId="206"/>
    <x:cellStyle name="제목 4 4" xfId="207"/>
    <x:cellStyle name="제목 4 5" xfId="208"/>
    <x:cellStyle name="제목 5" xfId="209"/>
    <x:cellStyle name="제목 6" xfId="210"/>
    <x:cellStyle name="제목 7" xfId="211"/>
    <x:cellStyle name="제목 8" xfId="212"/>
    <x:cellStyle name="좋음" xfId="213"/>
    <x:cellStyle name="좋음 2" xfId="214"/>
    <x:cellStyle name="좋음 3" xfId="215"/>
    <x:cellStyle name="좋음 4" xfId="216"/>
    <x:cellStyle name="좋음 5" xfId="217"/>
    <x:cellStyle name="출력" xfId="218"/>
    <x:cellStyle name="출력 2" xfId="219"/>
    <x:cellStyle name="출력 3" xfId="220"/>
    <x:cellStyle name="출력 4" xfId="221"/>
    <x:cellStyle name="출력 5" xfId="222"/>
    <x:cellStyle xfId="0" builtinId="0"/>
    <x:cellStyle name="표준 10" xfId="223"/>
    <x:cellStyle name="표준 10 2" xfId="224"/>
    <x:cellStyle name="표준 11" xfId="225"/>
    <x:cellStyle name="표준 11 2" xfId="226"/>
    <x:cellStyle name="표준 12" xfId="227"/>
    <x:cellStyle name="표준 12 2" xfId="228"/>
    <x:cellStyle name="표준 13" xfId="229"/>
    <x:cellStyle name="표준 13 2" xfId="230"/>
    <x:cellStyle name="표준 14" xfId="231"/>
    <x:cellStyle name="표준 14 2" xfId="232"/>
    <x:cellStyle name="표준 15" xfId="233"/>
    <x:cellStyle name="표준 15 2" xfId="234"/>
    <x:cellStyle name="표준 16" xfId="235"/>
    <x:cellStyle name="표준 16 2" xfId="236"/>
    <x:cellStyle name="표준 17" xfId="237"/>
    <x:cellStyle name="표준 17 2" xfId="238"/>
    <x:cellStyle name="표준 18" xfId="239"/>
    <x:cellStyle name="표준 18 2" xfId="240"/>
    <x:cellStyle name="표준 19" xfId="241"/>
    <x:cellStyle name="표준 19 2" xfId="242"/>
    <x:cellStyle name="표준 2" xfId="243"/>
    <x:cellStyle name="표준 2 2" xfId="244"/>
    <x:cellStyle name="표준 2 3" xfId="245"/>
    <x:cellStyle name="표준 20" xfId="246"/>
    <x:cellStyle name="표준 20 2" xfId="247"/>
    <x:cellStyle name="표준 21" xfId="248"/>
    <x:cellStyle name="표준 21 2" xfId="249"/>
    <x:cellStyle name="표준 22" xfId="250"/>
    <x:cellStyle name="표준 22 2" xfId="251"/>
    <x:cellStyle name="표준 23" xfId="252"/>
    <x:cellStyle name="표준 23 2" xfId="253"/>
    <x:cellStyle name="표준 24" xfId="254"/>
    <x:cellStyle name="표준 24 2" xfId="255"/>
    <x:cellStyle name="표준 25" xfId="256"/>
    <x:cellStyle name="표준 25 2" xfId="257"/>
    <x:cellStyle name="표준 26" xfId="258"/>
    <x:cellStyle name="표준 26 2" xfId="259"/>
    <x:cellStyle name="표준 27" xfId="260"/>
    <x:cellStyle name="표준 27 2" xfId="261"/>
    <x:cellStyle name="표준 28" xfId="262"/>
    <x:cellStyle name="표준 28 2" xfId="263"/>
    <x:cellStyle name="표준 29" xfId="264"/>
    <x:cellStyle name="표준 29 2" xfId="265"/>
    <x:cellStyle name="표준 3" xfId="266"/>
    <x:cellStyle name="표준 3 2" xfId="267"/>
    <x:cellStyle name="표준 30" xfId="268"/>
    <x:cellStyle name="표준 31" xfId="269"/>
    <x:cellStyle name="표준 32" xfId="270"/>
    <x:cellStyle name="표준 33" xfId="271"/>
    <x:cellStyle name="표준 34" xfId="272"/>
    <x:cellStyle name="표준 35" xfId="273"/>
    <x:cellStyle name="표준 36" xfId="274"/>
    <x:cellStyle name="표준 37" xfId="275"/>
    <x:cellStyle name="표준 38" xfId="276"/>
    <x:cellStyle name="표준 39" xfId="277"/>
    <x:cellStyle name="표준 4" xfId="278"/>
    <x:cellStyle name="표준 4 2" xfId="279"/>
    <x:cellStyle name="표준 40" xfId="280"/>
    <x:cellStyle name="표준 41" xfId="281"/>
    <x:cellStyle name="표준 42" xfId="282"/>
    <x:cellStyle name="표준 43" xfId="283"/>
    <x:cellStyle name="표준 44" xfId="284"/>
    <x:cellStyle name="표준 45" xfId="285"/>
    <x:cellStyle name="표준 46" xfId="286"/>
    <x:cellStyle name="표준 47" xfId="287"/>
    <x:cellStyle name="표준 48" xfId="288"/>
    <x:cellStyle name="표준 49" xfId="289"/>
    <x:cellStyle name="표준 5" xfId="290"/>
    <x:cellStyle name="표준 5 2" xfId="291"/>
    <x:cellStyle name="표준 50" xfId="292"/>
    <x:cellStyle name="표준 51" xfId="293"/>
    <x:cellStyle name="표준 52" xfId="294"/>
    <x:cellStyle name="표준 53" xfId="295"/>
    <x:cellStyle name="표준 54" xfId="296"/>
    <x:cellStyle name="표준 55" xfId="297"/>
    <x:cellStyle name="표준 56" xfId="298"/>
    <x:cellStyle name="표준 57" xfId="299"/>
    <x:cellStyle name="표준 58" xfId="300"/>
    <x:cellStyle name="표준 59" xfId="301"/>
    <x:cellStyle name="표준 6" xfId="302"/>
    <x:cellStyle name="표준 6 2" xfId="303"/>
    <x:cellStyle name="표준 60" xfId="304"/>
    <x:cellStyle name="표준 61" xfId="305"/>
    <x:cellStyle name="표준 62" xfId="306"/>
    <x:cellStyle name="표준 63" xfId="307"/>
    <x:cellStyle name="표준 7" xfId="308"/>
    <x:cellStyle name="표준 7 2" xfId="309"/>
    <x:cellStyle name="표준 8" xfId="310"/>
    <x:cellStyle name="표준 8 2" xfId="311"/>
    <x:cellStyle name="표준 9" xfId="312"/>
    <x:cellStyle name="표준 9 2" xfId="313"/>
    <x:cellStyle name="표준_국별소통물량" xfId="314"/>
    <x:cellStyle name="표준_물량조사" xfId="31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externalLink" Target="externalLinks/externalLink1.xml"  /><Relationship Id="rId21" Type="http://schemas.openxmlformats.org/officeDocument/2006/relationships/externalLink" Target="externalLinks/externalLink2.xml"  /><Relationship Id="rId22" Type="http://schemas.openxmlformats.org/officeDocument/2006/relationships/externalLink" Target="externalLinks/externalLink3.xml"  /><Relationship Id="rId23" Type="http://schemas.openxmlformats.org/officeDocument/2006/relationships/externalLink" Target="externalLinks/externalLink4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/Users/sec/Desktop/15.&#52628;&#49437;&#49548;&#53685;/(&#50696;&#49345;&#47932;&#47049;)&#52628;&#49437;&#47749;&#51208;&#50864;&#54200;&#47932;&#53945;&#48324;&#49548;&#53685;&#49892;&#51201;&#48143;&#50696;&#49345;&#47932;&#47049;&#51312;&#49324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/Users/sec/AppData/Local/Temp/__TmtExportPreview_2015911.nxl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16_0.nxl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17.nxl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국 제출"/>
      <x:sheetName val="우편DW"/>
    </x:sheetNames>
    <x:sheetDataSet>
      <x:sheetData sheetId="0" refreshError="0"/>
      <x:sheetData sheetId="1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1522</x:v>
          </x:cell>
        </x:row>
        <x:row r="3">
          <x:cell r="B3" t="str" vm="0">
            <x:v>광주</x:v>
          </x:cell>
          <x:cell r="C3" vm="0">
            <x:v>5955</x:v>
          </x:cell>
        </x:row>
        <x:row r="4">
          <x:cell r="B4" t="str" vm="0">
            <x:v>서광주</x:v>
          </x:cell>
          <x:cell r="C4" vm="0">
            <x:v>6787</x:v>
          </x:cell>
        </x:row>
        <x:row r="5">
          <x:cell r="B5" t="str" vm="0">
            <x:v>광주광산</x:v>
          </x:cell>
          <x:cell r="C5" vm="0">
            <x:v>1658</x:v>
          </x:cell>
        </x:row>
        <x:row r="6">
          <x:cell r="B6" t="str" vm="0">
            <x:v>광주우편집중국</x:v>
          </x:cell>
          <x:cell r="C6" vm="0">
            <x:v>6079</x:v>
          </x:cell>
        </x:row>
        <x:row r="7">
          <x:cell r="B7" t="str" vm="0">
            <x:v>목포</x:v>
          </x:cell>
          <x:cell r="C7" vm="0">
            <x:v>5793</x:v>
          </x:cell>
        </x:row>
        <x:row r="8">
          <x:cell r="B8" t="str" vm="0">
            <x:v>순천</x:v>
          </x:cell>
          <x:cell r="C8" vm="0">
            <x:v>3848</x:v>
          </x:cell>
        </x:row>
        <x:row r="9">
          <x:cell r="B9" t="str" vm="0">
            <x:v>여수</x:v>
          </x:cell>
          <x:cell r="C9" vm="0">
            <x:v>5995</x:v>
          </x:cell>
        </x:row>
        <x:row r="10">
          <x:cell r="B10" t="str" vm="0">
            <x:v>영광</x:v>
          </x:cell>
          <x:cell r="C10" vm="0">
            <x:v>3723</x:v>
          </x:cell>
        </x:row>
        <x:row r="11">
          <x:cell r="B11" t="str" vm="0">
            <x:v>장성</x:v>
          </x:cell>
          <x:cell r="C11" vm="0">
            <x:v>1230</x:v>
          </x:cell>
        </x:row>
        <x:row r="12">
          <x:cell r="B12" t="str" vm="0">
            <x:v>곡성</x:v>
          </x:cell>
          <x:cell r="C12" vm="0">
            <x:v>468</x:v>
          </x:cell>
        </x:row>
        <x:row r="13">
          <x:cell r="B13" t="str" vm="0">
            <x:v>담양</x:v>
          </x:cell>
          <x:cell r="C13" vm="0">
            <x:v>2692</x:v>
          </x:cell>
        </x:row>
        <x:row r="14">
          <x:cell r="B14" t="str" vm="0">
            <x:v>화순</x:v>
          </x:cell>
          <x:cell r="C14" vm="0">
            <x:v>1130</x:v>
          </x:cell>
        </x:row>
        <x:row r="15">
          <x:cell r="B15" t="str" vm="0">
            <x:v>나주</x:v>
          </x:cell>
          <x:cell r="C15" vm="0">
            <x:v>3080</x:v>
          </x:cell>
        </x:row>
        <x:row r="16">
          <x:cell r="B16" t="str" vm="0">
            <x:v>함평</x:v>
          </x:cell>
          <x:cell r="C16" vm="0">
            <x:v>573</x:v>
          </x:cell>
        </x:row>
        <x:row r="17">
          <x:cell r="B17" t="str" vm="0">
            <x:v>영암</x:v>
          </x:cell>
          <x:cell r="C17" vm="0">
            <x:v>983</x:v>
          </x:cell>
        </x:row>
        <x:row r="18">
          <x:cell r="B18" t="str" vm="0">
            <x:v>강진</x:v>
          </x:cell>
          <x:cell r="C18" vm="0">
            <x:v>925</x:v>
          </x:cell>
        </x:row>
        <x:row r="19">
          <x:cell r="B19" t="str" vm="0">
            <x:v>장흥</x:v>
          </x:cell>
          <x:cell r="C19" vm="0">
            <x:v>2009</x:v>
          </x:cell>
        </x:row>
        <x:row r="20">
          <x:cell r="B20" t="str" vm="0">
            <x:v>무안</x:v>
          </x:cell>
          <x:cell r="C20" vm="0">
            <x:v>2019</x:v>
          </x:cell>
        </x:row>
        <x:row r="21">
          <x:cell r="B21" t="str" vm="0">
            <x:v>해남</x:v>
          </x:cell>
          <x:cell r="C21" vm="0">
            <x:v>1561</x:v>
          </x:cell>
        </x:row>
        <x:row r="22">
          <x:cell r="B22" t="str" vm="0">
            <x:v>완도</x:v>
          </x:cell>
          <x:cell r="C22" vm="0">
            <x:v>8002</x:v>
          </x:cell>
        </x:row>
        <x:row r="23">
          <x:cell r="B23" t="str" vm="0">
            <x:v>진도</x:v>
          </x:cell>
          <x:cell r="C23" vm="0">
            <x:v>1833</x:v>
          </x:cell>
        </x:row>
        <x:row r="24">
          <x:cell r="B24" t="str" vm="0">
            <x:v>구례</x:v>
          </x:cell>
          <x:cell r="C24" vm="0">
            <x:v>1063</x:v>
          </x:cell>
        </x:row>
        <x:row r="25">
          <x:cell r="B25" t="str" vm="0">
            <x:v>광양</x:v>
          </x:cell>
          <x:cell r="C25" vm="0">
            <x:v>1324</x:v>
          </x:cell>
        </x:row>
        <x:row r="26">
          <x:cell r="B26" t="str" vm="0">
            <x:v>보성</x:v>
          </x:cell>
          <x:cell r="C26" vm="0">
            <x:v>975</x:v>
          </x:cell>
        </x:row>
        <x:row r="27">
          <x:cell r="B27" t="str" vm="0">
            <x:v>고흥</x:v>
          </x:cell>
          <x:cell r="C27" vm="0">
            <x:v>2792</x:v>
          </x:cell>
        </x:row>
        <x:row r="28">
          <x:cell r="B28" t="str" vm="0">
            <x:v>영암우편집중국</x:v>
          </x:cell>
          <x:cell r="C28" vm="0">
            <x:v>78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2296</x:v>
          </x:cell>
        </x:row>
        <x:row r="3">
          <x:cell r="B3" t="str" vm="0">
            <x:v>광주</x:v>
          </x:cell>
          <x:cell r="C3" vm="0">
            <x:v>7753</x:v>
          </x:cell>
        </x:row>
        <x:row r="4">
          <x:cell r="B4" t="str" vm="0">
            <x:v>서광주</x:v>
          </x:cell>
          <x:cell r="C4" vm="0">
            <x:v>10272</x:v>
          </x:cell>
        </x:row>
        <x:row r="5">
          <x:cell r="B5" t="str" vm="0">
            <x:v>광주광산</x:v>
          </x:cell>
          <x:cell r="C5" vm="0">
            <x:v>1987</x:v>
          </x:cell>
        </x:row>
        <x:row r="6">
          <x:cell r="B6" t="str" vm="0">
            <x:v>광주우편집중국</x:v>
          </x:cell>
          <x:cell r="C6" vm="0">
            <x:v>10747</x:v>
          </x:cell>
        </x:row>
        <x:row r="7">
          <x:cell r="B7" t="str" vm="0">
            <x:v>목포</x:v>
          </x:cell>
          <x:cell r="C7" vm="0">
            <x:v>7838</x:v>
          </x:cell>
        </x:row>
        <x:row r="8">
          <x:cell r="B8" t="str" vm="0">
            <x:v>순천</x:v>
          </x:cell>
          <x:cell r="C8" vm="0">
            <x:v>3916</x:v>
          </x:cell>
        </x:row>
        <x:row r="9">
          <x:cell r="B9" t="str" vm="0">
            <x:v>여수</x:v>
          </x:cell>
          <x:cell r="C9" vm="0">
            <x:v>13757</x:v>
          </x:cell>
        </x:row>
        <x:row r="10">
          <x:cell r="B10" t="str" vm="0">
            <x:v>영광</x:v>
          </x:cell>
          <x:cell r="C10" vm="0">
            <x:v>8851</x:v>
          </x:cell>
        </x:row>
        <x:row r="11">
          <x:cell r="B11" t="str" vm="0">
            <x:v>장성</x:v>
          </x:cell>
          <x:cell r="C11" vm="0">
            <x:v>1163</x:v>
          </x:cell>
        </x:row>
        <x:row r="12">
          <x:cell r="B12" t="str" vm="0">
            <x:v>곡성</x:v>
          </x:cell>
          <x:cell r="C12" vm="0">
            <x:v>907</x:v>
          </x:cell>
        </x:row>
        <x:row r="13">
          <x:cell r="B13" t="str" vm="0">
            <x:v>담양</x:v>
          </x:cell>
          <x:cell r="C13" vm="0">
            <x:v>2514</x:v>
          </x:cell>
        </x:row>
        <x:row r="14">
          <x:cell r="B14" t="str" vm="0">
            <x:v>화순</x:v>
          </x:cell>
          <x:cell r="C14" vm="0">
            <x:v>1863</x:v>
          </x:cell>
        </x:row>
        <x:row r="15">
          <x:cell r="B15" t="str" vm="0">
            <x:v>나주</x:v>
          </x:cell>
          <x:cell r="C15" vm="0">
            <x:v>9378</x:v>
          </x:cell>
        </x:row>
        <x:row r="16">
          <x:cell r="B16" t="str" vm="0">
            <x:v>함평</x:v>
          </x:cell>
          <x:cell r="C16" vm="0">
            <x:v>816</x:v>
          </x:cell>
        </x:row>
        <x:row r="17">
          <x:cell r="B17" t="str" vm="0">
            <x:v>영암</x:v>
          </x:cell>
          <x:cell r="C17" vm="0">
            <x:v>497</x:v>
          </x:cell>
        </x:row>
        <x:row r="18">
          <x:cell r="B18" t="str" vm="0">
            <x:v>강진</x:v>
          </x:cell>
          <x:cell r="C18" vm="0">
            <x:v>1515</x:v>
          </x:cell>
        </x:row>
        <x:row r="19">
          <x:cell r="B19" t="str" vm="0">
            <x:v>장흥</x:v>
          </x:cell>
          <x:cell r="C19" vm="0">
            <x:v>2605</x:v>
          </x:cell>
        </x:row>
        <x:row r="20">
          <x:cell r="B20" t="str" vm="0">
            <x:v>무안</x:v>
          </x:cell>
          <x:cell r="C20" vm="0">
            <x:v>2113</x:v>
          </x:cell>
        </x:row>
        <x:row r="21">
          <x:cell r="B21" t="str" vm="0">
            <x:v>해남</x:v>
          </x:cell>
          <x:cell r="C21" vm="0">
            <x:v>1784</x:v>
          </x:cell>
        </x:row>
        <x:row r="22">
          <x:cell r="B22" t="str" vm="0">
            <x:v>완도</x:v>
          </x:cell>
          <x:cell r="C22" vm="0">
            <x:v>15809</x:v>
          </x:cell>
        </x:row>
        <x:row r="23">
          <x:cell r="B23" t="str" vm="0">
            <x:v>진도</x:v>
          </x:cell>
          <x:cell r="C23" vm="0">
            <x:v>2461</x:v>
          </x:cell>
        </x:row>
        <x:row r="24">
          <x:cell r="B24" t="str" vm="0">
            <x:v>구례</x:v>
          </x:cell>
          <x:cell r="C24" vm="0">
            <x:v>1170</x:v>
          </x:cell>
        </x:row>
        <x:row r="25">
          <x:cell r="B25" t="str" vm="0">
            <x:v>광양</x:v>
          </x:cell>
          <x:cell r="C25" vm="0">
            <x:v>1756</x:v>
          </x:cell>
        </x:row>
        <x:row r="26">
          <x:cell r="B26" t="str" vm="0">
            <x:v>보성</x:v>
          </x:cell>
          <x:cell r="C26" vm="0">
            <x:v>1019</x:v>
          </x:cell>
        </x:row>
        <x:row r="27">
          <x:cell r="B27" t="str" vm="0">
            <x:v>고흥</x:v>
          </x:cell>
          <x:cell r="C27" vm="0">
            <x:v>2866</x:v>
          </x:cell>
        </x:row>
        <x:row r="28">
          <x:cell r="B28" t="str" vm="0">
            <x:v>영암우편집중국</x:v>
          </x:cell>
          <x:cell r="C28" vm="0">
            <x:v>132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2667</x:v>
          </x:cell>
        </x:row>
        <x:row r="3">
          <x:cell r="B3" t="str" vm="0">
            <x:v>광주</x:v>
          </x:cell>
          <x:cell r="C3" vm="0">
            <x:v>9099</x:v>
          </x:cell>
        </x:row>
        <x:row r="4">
          <x:cell r="B4" t="str" vm="0">
            <x:v>서광주</x:v>
          </x:cell>
          <x:cell r="C4" vm="0">
            <x:v>10393</x:v>
          </x:cell>
        </x:row>
        <x:row r="5">
          <x:cell r="B5" t="str" vm="0">
            <x:v>광주광산</x:v>
          </x:cell>
          <x:cell r="C5" vm="0">
            <x:v>1907</x:v>
          </x:cell>
        </x:row>
        <x:row r="6">
          <x:cell r="B6" t="str" vm="0">
            <x:v>광주우편집중국</x:v>
          </x:cell>
          <x:cell r="C6" vm="0">
            <x:v>11719</x:v>
          </x:cell>
        </x:row>
        <x:row r="7">
          <x:cell r="B7" t="str" vm="0">
            <x:v>목포</x:v>
          </x:cell>
          <x:cell r="C7" vm="0">
            <x:v>7786</x:v>
          </x:cell>
        </x:row>
        <x:row r="8">
          <x:cell r="B8" t="str" vm="0">
            <x:v>순천</x:v>
          </x:cell>
          <x:cell r="C8" vm="0">
            <x:v>4665</x:v>
          </x:cell>
        </x:row>
        <x:row r="9">
          <x:cell r="B9" t="str" vm="0">
            <x:v>여수</x:v>
          </x:cell>
          <x:cell r="C9" vm="0">
            <x:v>13677</x:v>
          </x:cell>
        </x:row>
        <x:row r="10">
          <x:cell r="B10" t="str" vm="0">
            <x:v>영광</x:v>
          </x:cell>
          <x:cell r="C10" vm="0">
            <x:v>11042</x:v>
          </x:cell>
        </x:row>
        <x:row r="11">
          <x:cell r="B11" t="str" vm="0">
            <x:v>장성</x:v>
          </x:cell>
          <x:cell r="C11" vm="0">
            <x:v>1377</x:v>
          </x:cell>
        </x:row>
        <x:row r="12">
          <x:cell r="B12" t="str" vm="0">
            <x:v>곡성</x:v>
          </x:cell>
          <x:cell r="C12" vm="0">
            <x:v>1016</x:v>
          </x:cell>
        </x:row>
        <x:row r="13">
          <x:cell r="B13" t="str" vm="0">
            <x:v>담양</x:v>
          </x:cell>
          <x:cell r="C13" vm="0">
            <x:v>3244</x:v>
          </x:cell>
        </x:row>
        <x:row r="14">
          <x:cell r="B14" t="str" vm="0">
            <x:v>화순</x:v>
          </x:cell>
          <x:cell r="C14" vm="0">
            <x:v>2213</x:v>
          </x:cell>
        </x:row>
        <x:row r="15">
          <x:cell r="B15" t="str" vm="0">
            <x:v>나주</x:v>
          </x:cell>
          <x:cell r="C15" vm="0">
            <x:v>13269</x:v>
          </x:cell>
        </x:row>
        <x:row r="16">
          <x:cell r="B16" t="str" vm="0">
            <x:v>함평</x:v>
          </x:cell>
          <x:cell r="C16" vm="0">
            <x:v>1890</x:v>
          </x:cell>
        </x:row>
        <x:row r="17">
          <x:cell r="B17" t="str" vm="0">
            <x:v>영암</x:v>
          </x:cell>
          <x:cell r="C17" vm="0">
            <x:v>1271</x:v>
          </x:cell>
        </x:row>
        <x:row r="18">
          <x:cell r="B18" t="str" vm="0">
            <x:v>강진</x:v>
          </x:cell>
          <x:cell r="C18" vm="0">
            <x:v>1861</x:v>
          </x:cell>
        </x:row>
        <x:row r="19">
          <x:cell r="B19" t="str" vm="0">
            <x:v>장흥</x:v>
          </x:cell>
          <x:cell r="C19" vm="0">
            <x:v>4605</x:v>
          </x:cell>
        </x:row>
        <x:row r="20">
          <x:cell r="B20" t="str" vm="0">
            <x:v>무안</x:v>
          </x:cell>
          <x:cell r="C20" vm="0">
            <x:v>1393</x:v>
          </x:cell>
        </x:row>
        <x:row r="21">
          <x:cell r="B21" t="str" vm="0">
            <x:v>해남</x:v>
          </x:cell>
          <x:cell r="C21" vm="0">
            <x:v>1995</x:v>
          </x:cell>
        </x:row>
        <x:row r="22">
          <x:cell r="B22" t="str" vm="0">
            <x:v>완도</x:v>
          </x:cell>
          <x:cell r="C22" vm="0">
            <x:v>22145</x:v>
          </x:cell>
        </x:row>
        <x:row r="23">
          <x:cell r="B23" t="str" vm="0">
            <x:v>진도</x:v>
          </x:cell>
          <x:cell r="C23" vm="0">
            <x:v>3329</x:v>
          </x:cell>
        </x:row>
        <x:row r="24">
          <x:cell r="B24" t="str" vm="0">
            <x:v>구례</x:v>
          </x:cell>
          <x:cell r="C24" vm="0">
            <x:v>1337</x:v>
          </x:cell>
        </x:row>
        <x:row r="25">
          <x:cell r="B25" t="str" vm="0">
            <x:v>광양</x:v>
          </x:cell>
          <x:cell r="C25" vm="0">
            <x:v>1974</x:v>
          </x:cell>
        </x:row>
        <x:row r="26">
          <x:cell r="B26" t="str" vm="0">
            <x:v>보성</x:v>
          </x:cell>
          <x:cell r="C26" vm="0">
            <x:v>1009</x:v>
          </x:cell>
        </x:row>
        <x:row r="27">
          <x:cell r="B27" t="str" vm="0">
            <x:v>고흥</x:v>
          </x:cell>
          <x:cell r="C27" vm="0">
            <x:v>3108</x:v>
          </x:cell>
        </x:row>
        <x:row r="28">
          <x:cell r="B28" t="str" vm="0">
            <x:v>영암우편집중국</x:v>
          </x:cell>
          <x:cell r="C28" vm="0">
            <x:v>92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  <x:pageSetUpPr autoPageBreaks="1" fitToPage="1"/>
  </x:sheetPr>
  <x:dimension ref="A1:S65"/>
  <x:sheetViews>
    <x:sheetView view="pageBreakPreview" topLeftCell="A1" zoomScale="80" zoomScaleSheetLayoutView="80" workbookViewId="0">
      <x:pane xSplit="7" ySplit="6" topLeftCell="H22" activePane="bottomRight" state="frozen"/>
      <x:selection pane="bottomRight" activeCell="H29" activeCellId="0" sqref="H29:H29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2.1093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3.88671875" style="1" customWidth="1"/>
    <x:col min="10" max="10" width="11.6640625" style="1" customWidth="1"/>
    <x:col min="11" max="12" width="11.109375" style="1" customWidth="1"/>
    <x:col min="13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101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221</x:v>
      </x:c>
      <x:c r="C3" s="564"/>
      <x:c r="D3" s="564"/>
      <x:c r="E3" s="564"/>
      <x:c r="F3" s="564"/>
      <x:c r="G3" s="565"/>
      <x:c r="H3" s="563" t="s">
        <x:v>82</x:v>
      </x:c>
      <x:c r="I3" s="564"/>
      <x:c r="J3" s="564"/>
      <x:c r="K3" s="564"/>
      <x:c r="L3" s="564"/>
      <x:c r="M3" s="566"/>
      <x:c r="N3" s="570" t="s">
        <x:v>69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136068</x:v>
      </x:c>
      <x:c r="D6" s="138">
        <x:f>SUM(D7:D33)</x:f>
        <x:v>764439</x:v>
      </x:c>
      <x:c r="E6" s="138">
        <x:f>SUM(E7:E33)</x:f>
        <x:v>91813</x:v>
      </x:c>
      <x:c r="F6" s="138">
        <x:f>SUM(F7:F33)</x:f>
        <x:v>528398</x:v>
      </x:c>
      <x:c r="G6" s="139">
        <x:f>SUM(G7:G33)</x:f>
        <x:v>44255</x:v>
      </x:c>
      <x:c r="H6" s="137">
        <x:f>SUM(H7:H33)</x:f>
        <x:v>94964</x:v>
      </x:c>
      <x:c r="I6" s="138">
        <x:f>SUM(I7:I33)</x:f>
        <x:v>94964</x:v>
      </x:c>
      <x:c r="J6" s="138">
        <x:f>SUM(J7:J33)</x:f>
        <x:v>65625</x:v>
      </x:c>
      <x:c r="K6" s="138">
        <x:f>SUM(K7:K33)</x:f>
        <x:v>65625</x:v>
      </x:c>
      <x:c r="L6" s="138">
        <x:f>SUM(L7:L33)</x:f>
        <x:v>29339</x:v>
      </x:c>
      <x:c r="M6" s="471">
        <x:f>SUM(M7:M33)</x:f>
        <x:v>29339</x:v>
      </x:c>
      <x:c r="N6" s="477">
        <x:f>(B6-H6)/H6*100</x:f>
        <x:v>1261.3969504233182</x:v>
      </x:c>
      <x:c r="O6" s="472">
        <x:f>(C6-I6)/I6%</x:f>
        <x:v>43.283770692051725</x:v>
      </x:c>
      <x:c r="P6" s="472">
        <x:f>(D6-J6)/J6*100</x:f>
        <x:v>1064.8594285714285</x:v>
      </x:c>
      <x:c r="Q6" s="472">
        <x:f>(E6-K6)/K6%</x:f>
        <x:v>39.905523809523807</x:v>
      </x:c>
      <x:c r="R6" s="472">
        <x:f>(F6-L6)/L6*100</x:f>
        <x:v>1701.0088960087255</x:v>
      </x:c>
      <x:c r="S6" s="478">
        <x:f>(G6-M6)/M6%</x:f>
        <x:v>50.840178601861005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12914</x:v>
      </x:c>
      <x:c r="D7" s="5">
        <x:f>국별소통물량!C6</x:f>
        <x:v>62362</x:v>
      </x:c>
      <x:c r="E7" s="5">
        <x:f>국별소통물량!E6</x:f>
        <x:v>8689</x:v>
      </x:c>
      <x:c r="F7" s="5">
        <x:f>국별소통물량!D6</x:f>
        <x:v>55944</x:v>
      </x:c>
      <x:c r="G7" s="135">
        <x:f>국별소통물량!F6</x:f>
        <x:v>4225</x:v>
      </x:c>
      <x:c r="H7" s="134">
        <x:f>J7+L7</x:f>
        <x:v>10926</x:v>
      </x:c>
      <x:c r="I7" s="4">
        <x:f>K7+M7</x:f>
        <x:v>10926</x:v>
      </x:c>
      <x:c r="J7" s="5">
        <x:f>K7</x:f>
        <x:v>7535</x:v>
      </x:c>
      <x:c r="K7" s="5">
        <x:f>국별소통물량!E48</x:f>
        <x:v>7535</x:v>
      </x:c>
      <x:c r="L7" s="5">
        <x:f>M7</x:f>
        <x:v>3391</x:v>
      </x:c>
      <x:c r="M7" s="473">
        <x:v>3391</x:v>
      </x:c>
      <x:c r="N7" s="40">
        <x:f>(B7-H7)/H7*100</x:f>
        <x:v>982.7933369943255</x:v>
      </x:c>
      <x:c r="O7" s="474">
        <x:f>(C7-I7)/I7%</x:f>
        <x:v>18.195130880468607</x:v>
      </x:c>
      <x:c r="P7" s="41">
        <x:f>(D7-J7)/J7*100</x:f>
        <x:v>727.63105507631053</x:v>
      </x:c>
      <x:c r="Q7" s="41">
        <x:f>(E7-K7)/K7%</x:f>
        <x:v>15.315195753151958</x:v>
      </x:c>
      <x:c r="R7" s="41">
        <x:f>(F7-L7)/L7*100</x:f>
        <x:v>1549.7788263049249</x:v>
      </x:c>
      <x:c r="S7" s="41">
        <x:f>(G7-M7)/M7%</x:f>
        <x:v>24.594514892362138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7932</x:v>
      </x:c>
      <x:c r="D8" s="31">
        <x:f>국별소통물량!C7</x:f>
        <x:v>17575</x:v>
      </x:c>
      <x:c r="E8" s="31">
        <x:f>국별소통물량!E7</x:f>
        <x:v>2055</x:v>
      </x:c>
      <x:c r="F8" s="31">
        <x:f>국별소통물량!D7</x:f>
        <x:v>70529</x:v>
      </x:c>
      <x:c r="G8" s="119">
        <x:f>국별소통물량!F7</x:f>
        <x:v>5877</x:v>
      </x:c>
      <x:c r="H8" s="118">
        <x:f>J8+L8</x:f>
        <x:v>10815</x:v>
      </x:c>
      <x:c r="I8" s="30">
        <x:f>K8+M8</x:f>
        <x:v>10815</x:v>
      </x:c>
      <x:c r="J8" s="5">
        <x:f>K8</x:f>
        <x:v>6702</x:v>
      </x:c>
      <x:c r="K8" s="31">
        <x:f>국별소통물량!E49</x:f>
        <x:v>6702</x:v>
      </x:c>
      <x:c r="L8" s="31">
        <x:f>M8</x:f>
        <x:v>4113</x:v>
      </x:c>
      <x:c r="M8" s="475">
        <x:v>4113</x:v>
      </x:c>
      <x:c r="N8" s="40">
        <x:f>(B8-H8)/H8*100</x:f>
        <x:v>714.64632454923719</x:v>
      </x:c>
      <x:c r="O8" s="474">
        <x:f>(C8-I8)/I8%</x:f>
        <x:v>-26.657420249653256</x:v>
      </x:c>
      <x:c r="P8" s="41">
        <x:f>(D8-J8)/J8*100</x:f>
        <x:v>162.23515368546703</x:v>
      </x:c>
      <x:c r="Q8" s="41">
        <x:f>(E8-K8)/K8%</x:f>
        <x:v>-69.337511190689355</x:v>
      </x:c>
      <x:c r="R8" s="41">
        <x:f>(F8-L8)/L8*100</x:f>
        <x:v>1614.7823972769268</x:v>
      </x:c>
      <x:c r="S8" s="41">
        <x:f>(G8-M8)/M8%</x:f>
        <x:v>42.888402625820568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15251</x:v>
      </x:c>
      <x:c r="D9" s="31">
        <x:f>국별소통물량!C8</x:f>
        <x:v>73744</x:v>
      </x:c>
      <x:c r="E9" s="31">
        <x:f>국별소통물량!E8</x:f>
        <x:v>10880</x:v>
      </x:c>
      <x:c r="F9" s="31">
        <x:f>국별소통물량!D8</x:f>
        <x:v>55897</x:v>
      </x:c>
      <x:c r="G9" s="119">
        <x:f>국별소통물량!F8</x:f>
        <x:v>4371</x:v>
      </x:c>
      <x:c r="H9" s="118">
        <x:f>J9+L9</x:f>
        <x:v>8772</x:v>
      </x:c>
      <x:c r="I9" s="30">
        <x:f>K9+M9</x:f>
        <x:v>8772</x:v>
      </x:c>
      <x:c r="J9" s="5">
        <x:f>K9</x:f>
        <x:v>5513</x:v>
      </x:c>
      <x:c r="K9" s="31">
        <x:f>국별소통물량!E50</x:f>
        <x:v>5513</x:v>
      </x:c>
      <x:c r="L9" s="31">
        <x:f>M9</x:f>
        <x:v>3259</x:v>
      </x:c>
      <x:c r="M9" s="475">
        <x:v>3259</x:v>
      </x:c>
      <x:c r="N9" s="40">
        <x:f>(B9-H9)/H9*100</x:f>
        <x:v>1377.8955768353853</x:v>
      </x:c>
      <x:c r="O9" s="474">
        <x:f>(C9-I9)/I9%</x:f>
        <x:v>73.860009119927042</x:v>
      </x:c>
      <x:c r="P9" s="41">
        <x:f>(D9-J9)/J9*100</x:f>
        <x:v>1237.6383094503901</x:v>
      </x:c>
      <x:c r="Q9" s="41">
        <x:f>(E9-K9)/K9%</x:f>
        <x:v>97.35171413023761</x:v>
      </x:c>
      <x:c r="R9" s="41">
        <x:f>(F9-L9)/L9*100</x:f>
        <x:v>1615.1580239337222</x:v>
      </x:c>
      <x:c r="S9" s="41">
        <x:f>(G9-M9)/M9%</x:f>
        <x:v>34.120895980362071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6407</x:v>
      </x:c>
      <x:c r="D10" s="31">
        <x:f>국별소통물량!C9</x:f>
        <x:v>14981</x:v>
      </x:c>
      <x:c r="E10" s="31">
        <x:f>국별소통물량!E9</x:f>
        <x:v>2250</x:v>
      </x:c>
      <x:c r="F10" s="31">
        <x:f>국별소통물량!D9</x:f>
        <x:v>54951</x:v>
      </x:c>
      <x:c r="G10" s="119">
        <x:f>국별소통물량!F9</x:f>
        <x:v>4157</x:v>
      </x:c>
      <x:c r="H10" s="118">
        <x:f>J10+L10</x:f>
        <x:v>9593</x:v>
      </x:c>
      <x:c r="I10" s="30">
        <x:f>K10+M10</x:f>
        <x:v>9593</x:v>
      </x:c>
      <x:c r="J10" s="5">
        <x:f>K10</x:f>
        <x:v>6076</x:v>
      </x:c>
      <x:c r="K10" s="31">
        <x:f>국별소통물량!E51</x:f>
        <x:v>6076</x:v>
      </x:c>
      <x:c r="L10" s="31">
        <x:f>M10</x:f>
        <x:v>3517</x:v>
      </x:c>
      <x:c r="M10" s="475">
        <x:v>3517</x:v>
      </x:c>
      <x:c r="N10" s="40">
        <x:f>(B10-H10)/H10*100</x:f>
        <x:v>628.98988846033569</x:v>
      </x:c>
      <x:c r="O10" s="474">
        <x:f>(C10-I10)/I10%</x:f>
        <x:v>-33.211716876889398</x:v>
      </x:c>
      <x:c r="P10" s="41">
        <x:f>(D10-J10)/J10*100</x:f>
        <x:v>146.560236998025</x:v>
      </x:c>
      <x:c r="Q10" s="41">
        <x:f>(E10-K10)/K10%</x:f>
        <x:v>-62.96905859117841</x:v>
      </x:c>
      <x:c r="R10" s="41">
        <x:f>(F10-L10)/L10*100</x:f>
        <x:v>1462.4395791868069</x:v>
      </x:c>
      <x:c r="S10" s="41">
        <x:f>(G10-M10)/M10%</x:f>
        <x:v>18.197327267557576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10575</x:v>
      </x:c>
      <x:c r="D11" s="31">
        <x:f>국별소통물량!C10</x:f>
        <x:v>50278</x:v>
      </x:c>
      <x:c r="E11" s="31">
        <x:f>국별소통물량!E10</x:f>
        <x:v>7014</x:v>
      </x:c>
      <x:c r="F11" s="31">
        <x:f>국별소통물량!D10</x:f>
        <x:v>45247</x:v>
      </x:c>
      <x:c r="G11" s="119">
        <x:f>국별소통물량!F10</x:f>
        <x:v>3561</x:v>
      </x:c>
      <x:c r="H11" s="118">
        <x:f>J11+L11</x:f>
        <x:v>6654</x:v>
      </x:c>
      <x:c r="I11" s="30">
        <x:f>K11+M11</x:f>
        <x:v>6654</x:v>
      </x:c>
      <x:c r="J11" s="5">
        <x:f>K11</x:f>
        <x:v>3836</x:v>
      </x:c>
      <x:c r="K11" s="31">
        <x:f>국별소통물량!E52</x:f>
        <x:v>3836</x:v>
      </x:c>
      <x:c r="L11" s="31">
        <x:f>M11</x:f>
        <x:v>2818</x:v>
      </x:c>
      <x:c r="M11" s="475">
        <x:v>2818</x:v>
      </x:c>
      <x:c r="N11" s="40">
        <x:f>(B11-H11)/H11*100</x:f>
        <x:v>1335.6026450255486</x:v>
      </x:c>
      <x:c r="O11" s="474">
        <x:f>(C11-I11)/I11%</x:f>
        <x:v>58.926961226330022</x:v>
      </x:c>
      <x:c r="P11" s="41">
        <x:f>(D11-J11)/J11*100</x:f>
        <x:v>1210.6882168925965</x:v>
      </x:c>
      <x:c r="Q11" s="41">
        <x:f>(E11-K11)/K11%</x:f>
        <x:v>82.846715328467155</x:v>
      </x:c>
      <x:c r="R11" s="41">
        <x:f>(F11-L11)/L11*100</x:f>
        <x:v>1505.6422995031937</x:v>
      </x:c>
      <x:c r="S11" s="41">
        <x:f>(G11-M11)/M11%</x:f>
        <x:v>26.366217175301632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11362</x:v>
      </x:c>
      <x:c r="D12" s="31">
        <x:f>국별소통물량!C11</x:f>
        <x:v>72421</x:v>
      </x:c>
      <x:c r="E12" s="31">
        <x:f>국별소통물량!E11</x:f>
        <x:v>7661</x:v>
      </x:c>
      <x:c r="F12" s="31">
        <x:f>국별소통물량!D11</x:f>
        <x:v>42332</x:v>
      </x:c>
      <x:c r="G12" s="119">
        <x:f>국별소통물량!F11</x:f>
        <x:v>3701</x:v>
      </x:c>
      <x:c r="H12" s="118">
        <x:f>J12+L12</x:f>
        <x:v>6970</x:v>
      </x:c>
      <x:c r="I12" s="30">
        <x:f>K12+M12</x:f>
        <x:v>6970</x:v>
      </x:c>
      <x:c r="J12" s="5">
        <x:f>K12</x:f>
        <x:v>4718</x:v>
      </x:c>
      <x:c r="K12" s="31">
        <x:f>국별소통물량!E53</x:f>
        <x:v>4718</x:v>
      </x:c>
      <x:c r="L12" s="31">
        <x:f>M12</x:f>
        <x:v>2252</x:v>
      </x:c>
      <x:c r="M12" s="475">
        <x:v>2252</x:v>
      </x:c>
      <x:c r="N12" s="40">
        <x:f>(B12-H12)/H12*100</x:f>
        <x:v>1546.3845050215207</x:v>
      </x:c>
      <x:c r="O12" s="474">
        <x:f>(C12-I12)/I12%</x:f>
        <x:v>63.012912482065992</x:v>
      </x:c>
      <x:c r="P12" s="41">
        <x:f>(D12-J12)/J12*100</x:f>
        <x:v>1434.9936413734633</x:v>
      </x:c>
      <x:c r="Q12" s="41">
        <x:f>(E12-K12)/K12%</x:f>
        <x:v>62.378126324713861</x:v>
      </x:c>
      <x:c r="R12" s="41">
        <x:f>(F12-L12)/L12*100</x:f>
        <x:v>1779.7513321492008</x:v>
      </x:c>
      <x:c r="S12" s="41">
        <x:f>(G12-M12)/M12%</x:f>
        <x:v>64.34280639431617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7783</x:v>
      </x:c>
      <x:c r="D13" s="31">
        <x:f>국별소통물량!C12</x:f>
        <x:v>29552</x:v>
      </x:c>
      <x:c r="E13" s="31">
        <x:f>국별소통물량!E12</x:f>
        <x:v>4158</x:v>
      </x:c>
      <x:c r="F13" s="31">
        <x:f>국별소통물량!D12</x:f>
        <x:v>40296</x:v>
      </x:c>
      <x:c r="G13" s="119">
        <x:f>국별소통물량!F12</x:f>
        <x:v>3625</x:v>
      </x:c>
      <x:c r="H13" s="118">
        <x:f>J13+L13</x:f>
        <x:v>5272</x:v>
      </x:c>
      <x:c r="I13" s="30">
        <x:f>K13+M13</x:f>
        <x:v>5272</x:v>
      </x:c>
      <x:c r="J13" s="5">
        <x:f>K13</x:f>
        <x:v>3027</x:v>
      </x:c>
      <x:c r="K13" s="31">
        <x:f>국별소통물량!E54</x:f>
        <x:v>3027</x:v>
      </x:c>
      <x:c r="L13" s="31">
        <x:f>M13</x:f>
        <x:v>2245</x:v>
      </x:c>
      <x:c r="M13" s="475">
        <x:v>2245</x:v>
      </x:c>
      <x:c r="N13" s="40">
        <x:f>(B13-H13)/H13*100</x:f>
        <x:v>1224.886191198786</x:v>
      </x:c>
      <x:c r="O13" s="474">
        <x:f>(C13-I13)/I13%</x:f>
        <x:v>47.628983308042493</x:v>
      </x:c>
      <x:c r="P13" s="41">
        <x:f>(D13-J13)/J13*100</x:f>
        <x:v>876.28014535844068</x:v>
      </x:c>
      <x:c r="Q13" s="41">
        <x:f>(E13-K13)/K13%</x:f>
        <x:v>37.363726461843413</x:v>
      </x:c>
      <x:c r="R13" s="41">
        <x:f>(F13-L13)/L13*100</x:f>
        <x:v>1694.9220489977729</x:v>
      </x:c>
      <x:c r="S13" s="41">
        <x:f>(G13-M13)/M13%</x:f>
        <x:v>61.469933184855236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1404</x:v>
      </x:c>
      <x:c r="D14" s="31">
        <x:f>국별소통물량!C13</x:f>
        <x:v>9530</x:v>
      </x:c>
      <x:c r="E14" s="31">
        <x:f>국별소통물량!E13</x:f>
        <x:v>1088</x:v>
      </x:c>
      <x:c r="F14" s="31">
        <x:f>국별소통물량!D13</x:f>
        <x:v>5653</x:v>
      </x:c>
      <x:c r="G14" s="119">
        <x:f>국별소통물량!F13</x:f>
        <x:v>316</x:v>
      </x:c>
      <x:c r="H14" s="118">
        <x:f>J14+L14</x:f>
        <x:v>1225</x:v>
      </x:c>
      <x:c r="I14" s="30">
        <x:f>K14+M14</x:f>
        <x:v>1225</x:v>
      </x:c>
      <x:c r="J14" s="5">
        <x:f>K14</x:f>
        <x:v>992</x:v>
      </x:c>
      <x:c r="K14" s="31">
        <x:f>국별소통물량!E55</x:f>
        <x:v>992</x:v>
      </x:c>
      <x:c r="L14" s="31">
        <x:f>M14</x:f>
        <x:v>233</x:v>
      </x:c>
      <x:c r="M14" s="475">
        <x:v>233</x:v>
      </x:c>
      <x:c r="N14" s="40">
        <x:f>(B14-H14)/H14*100</x:f>
        <x:v>1139.4285714285716</x:v>
      </x:c>
      <x:c r="O14" s="474">
        <x:f>(C14-I14)/I14%</x:f>
        <x:v>14.612244897959183</x:v>
      </x:c>
      <x:c r="P14" s="41">
        <x:f>(D14-J14)/J14*100</x:f>
        <x:v>860.6854838709678</x:v>
      </x:c>
      <x:c r="Q14" s="41">
        <x:f>(E14-K14)/K14%</x:f>
        <x:v>9.67741935483871</x:v>
      </x:c>
      <x:c r="R14" s="41">
        <x:f>(F14-L14)/L14*100</x:f>
        <x:v>2326.1802575107295</x:v>
      </x:c>
      <x:c r="S14" s="41">
        <x:f>(G14-M14)/M14%</x:f>
        <x:v>35.622317596566525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4126</x:v>
      </x:c>
      <x:c r="D15" s="31">
        <x:f>국별소통물량!C14</x:f>
        <x:v>20227</x:v>
      </x:c>
      <x:c r="E15" s="31">
        <x:f>국별소통물량!E14</x:f>
        <x:v>2978</x:v>
      </x:c>
      <x:c r="F15" s="31">
        <x:f>국별소통물량!D14</x:f>
        <x:v>11914</x:v>
      </x:c>
      <x:c r="G15" s="119">
        <x:f>국별소통물량!F14</x:f>
        <x:v>1148</x:v>
      </x:c>
      <x:c r="H15" s="118">
        <x:f>J15+L15</x:f>
        <x:v>1277</x:v>
      </x:c>
      <x:c r="I15" s="30">
        <x:f>K15+M15</x:f>
        <x:v>1277</x:v>
      </x:c>
      <x:c r="J15" s="5">
        <x:f>K15</x:f>
        <x:v>882</x:v>
      </x:c>
      <x:c r="K15" s="31">
        <x:f>국별소통물량!E56</x:f>
        <x:v>882</x:v>
      </x:c>
      <x:c r="L15" s="31">
        <x:f>M15</x:f>
        <x:v>395</x:v>
      </x:c>
      <x:c r="M15" s="475">
        <x:v>395</x:v>
      </x:c>
      <x:c r="N15" s="40">
        <x:f>(B15-H15)/H15*100</x:f>
        <x:v>2416.9146436961628</x:v>
      </x:c>
      <x:c r="O15" s="474">
        <x:f>(C15-I15)/I15%</x:f>
        <x:v>223.1010180109632</x:v>
      </x:c>
      <x:c r="P15" s="41">
        <x:f>(D15-J15)/J15*100</x:f>
        <x:v>2193.310657596372</x:v>
      </x:c>
      <x:c r="Q15" s="41">
        <x:f>(E15-K15)/K15%</x:f>
        <x:v>237.64172335600907</x:v>
      </x:c>
      <x:c r="R15" s="41">
        <x:f>(F15-L15)/L15*100</x:f>
        <x:v>2916.2025316455697</x:v>
      </x:c>
      <x:c r="S15" s="41">
        <x:f>(G15-M15)/M15%</x:f>
        <x:v>190.63291139240505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1486</x:v>
      </x:c>
      <x:c r="D16" s="31">
        <x:f>국별소통물량!C15</x:f>
        <x:v>6067</x:v>
      </x:c>
      <x:c r="E16" s="31">
        <x:f>국별소통물량!E15</x:f>
        <x:v>748</x:v>
      </x:c>
      <x:c r="F16" s="31">
        <x:f>국별소통물량!D15</x:f>
        <x:v>5179</x:v>
      </x:c>
      <x:c r="G16" s="119">
        <x:f>국별소통물량!F15</x:f>
        <x:v>738</x:v>
      </x:c>
      <x:c r="H16" s="118">
        <x:f>J16+L16</x:f>
        <x:v>728</x:v>
      </x:c>
      <x:c r="I16" s="30">
        <x:f>K16+M16</x:f>
        <x:v>728</x:v>
      </x:c>
      <x:c r="J16" s="5">
        <x:f>K16</x:f>
        <x:v>524</x:v>
      </x:c>
      <x:c r="K16" s="31">
        <x:f>국별소통물량!E57</x:f>
        <x:v>524</x:v>
      </x:c>
      <x:c r="L16" s="31">
        <x:f>M16</x:f>
        <x:v>204</x:v>
      </x:c>
      <x:c r="M16" s="475">
        <x:v>204</x:v>
      </x:c>
      <x:c r="N16" s="40">
        <x:f>(B16-H16)/H16*100</x:f>
        <x:v>1444.7802197802198</x:v>
      </x:c>
      <x:c r="O16" s="474">
        <x:f>(C16-I16)/I16%</x:f>
        <x:v>104.12087912087912</x:v>
      </x:c>
      <x:c r="P16" s="41">
        <x:f>(D16-J16)/J16*100</x:f>
        <x:v>1057.824427480916</x:v>
      </x:c>
      <x:c r="Q16" s="41">
        <x:f>(E16-K16)/K16%</x:f>
        <x:v>42.748091603053432</x:v>
      </x:c>
      <x:c r="R16" s="41">
        <x:f>(F16-L16)/L16*100</x:f>
        <x:v>2438.7254901960782</x:v>
      </x:c>
      <x:c r="S16" s="41">
        <x:f>(G16-M16)/M16%</x:f>
        <x:v>261.76470588235293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4118</x:v>
      </x:c>
      <x:c r="D17" s="31">
        <x:f>국별소통물량!C16</x:f>
        <x:v>12726</x:v>
      </x:c>
      <x:c r="E17" s="31">
        <x:f>국별소통물량!E16</x:f>
        <x:v>1923</x:v>
      </x:c>
      <x:c r="F17" s="31">
        <x:f>국별소통물량!D16</x:f>
        <x:v>21957</x:v>
      </x:c>
      <x:c r="G17" s="119">
        <x:f>국별소통물량!F16</x:f>
        <x:v>2195</x:v>
      </x:c>
      <x:c r="H17" s="118">
        <x:f>J17+L17</x:f>
        <x:v>2588</x:v>
      </x:c>
      <x:c r="I17" s="30">
        <x:f>K17+M17</x:f>
        <x:v>2588</x:v>
      </x:c>
      <x:c r="J17" s="5">
        <x:f>K17</x:f>
        <x:v>1306</x:v>
      </x:c>
      <x:c r="K17" s="31">
        <x:f>국별소통물량!E58</x:f>
        <x:v>1306</x:v>
      </x:c>
      <x:c r="L17" s="31">
        <x:f>M17</x:f>
        <x:v>1282</x:v>
      </x:c>
      <x:c r="M17" s="475">
        <x:v>1282</x:v>
      </x:c>
      <x:c r="N17" s="40">
        <x:f>(B17-H17)/H17*100</x:f>
        <x:v>1240.1468315301393</x:v>
      </x:c>
      <x:c r="O17" s="474">
        <x:f>(C17-I17)/I17%</x:f>
        <x:v>59.119010819165382</x:v>
      </x:c>
      <x:c r="P17" s="41">
        <x:f>(D17-J17)/J17*100</x:f>
        <x:v>874.42572741194476</x:v>
      </x:c>
      <x:c r="Q17" s="41">
        <x:f>(E17-K17)/K17%</x:f>
        <x:v>47.243491577335377</x:v>
      </x:c>
      <x:c r="R17" s="41">
        <x:f>(F17-L17)/L17*100</x:f>
        <x:v>1612.7145085803431</x:v>
      </x:c>
      <x:c r="S17" s="41">
        <x:f>(G17-M17)/M17%</x:f>
        <x:v>71.216848673946956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835</x:v>
      </x:c>
      <x:c r="D18" s="31">
        <x:f>국별소통물량!C17</x:f>
        <x:v>7545</x:v>
      </x:c>
      <x:c r="E18" s="31">
        <x:f>국별소통물량!E17</x:f>
        <x:v>540</x:v>
      </x:c>
      <x:c r="F18" s="31">
        <x:f>국별소통물량!D17</x:f>
        <x:v>4531</x:v>
      </x:c>
      <x:c r="G18" s="119">
        <x:f>국별소통물량!F17</x:f>
        <x:v>295</x:v>
      </x:c>
      <x:c r="H18" s="118">
        <x:f>J18+L18</x:f>
        <x:v>663</x:v>
      </x:c>
      <x:c r="I18" s="30">
        <x:f>K18+M18</x:f>
        <x:v>663</x:v>
      </x:c>
      <x:c r="J18" s="5">
        <x:f>K18</x:f>
        <x:v>503</x:v>
      </x:c>
      <x:c r="K18" s="31">
        <x:f>국별소통물량!E59</x:f>
        <x:v>503</x:v>
      </x:c>
      <x:c r="L18" s="31">
        <x:f>M18</x:f>
        <x:v>160</x:v>
      </x:c>
      <x:c r="M18" s="475">
        <x:v>160</x:v>
      </x:c>
      <x:c r="N18" s="40">
        <x:f>(B18-H18)/H18*100</x:f>
        <x:v>1721.4177978883861</x:v>
      </x:c>
      <x:c r="O18" s="474">
        <x:f>(C18-I18)/I18%</x:f>
        <x:v>25.942684766214178</x:v>
      </x:c>
      <x:c r="P18" s="41">
        <x:f>(D18-J18)/J18*100</x:f>
        <x:v>1400</x:v>
      </x:c>
      <x:c r="Q18" s="41">
        <x:f>(E18-K18)/K18%</x:f>
        <x:v>7.3558648111332001</x:v>
      </x:c>
      <x:c r="R18" s="41">
        <x:f>(F18-L18)/L18*100</x:f>
        <x:v>2731.875</x:v>
      </x:c>
      <x:c r="S18" s="41">
        <x:f>(G18-M18)/M18%</x:f>
        <x:v>84.375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3832</x:v>
      </x:c>
      <x:c r="D19" s="31">
        <x:f>국별소통물량!C18</x:f>
        <x:v>45203</x:v>
      </x:c>
      <x:c r="E19" s="31">
        <x:f>국별소통물량!E18</x:f>
        <x:v>2781</x:v>
      </x:c>
      <x:c r="F19" s="31">
        <x:f>국별소통물량!D18</x:f>
        <x:v>15058</x:v>
      </x:c>
      <x:c r="G19" s="119">
        <x:f>국별소통물량!F18</x:f>
        <x:v>1051</x:v>
      </x:c>
      <x:c r="H19" s="118">
        <x:f>J19+L19</x:f>
        <x:v>2740</x:v>
      </x:c>
      <x:c r="I19" s="30">
        <x:f>K19+M19</x:f>
        <x:v>2740</x:v>
      </x:c>
      <x:c r="J19" s="5">
        <x:f>K19</x:f>
        <x:v>2127</x:v>
      </x:c>
      <x:c r="K19" s="31">
        <x:f>국별소통물량!E60</x:f>
        <x:v>2127</x:v>
      </x:c>
      <x:c r="L19" s="31">
        <x:f>M19</x:f>
        <x:v>613</x:v>
      </x:c>
      <x:c r="M19" s="475">
        <x:v>613</x:v>
      </x:c>
      <x:c r="N19" s="40">
        <x:f>(B19-H19)/H19*100</x:f>
        <x:v>2099.3065693430658</x:v>
      </x:c>
      <x:c r="O19" s="474">
        <x:f>(C19-I19)/I19%</x:f>
        <x:v>39.854014598540147</x:v>
      </x:c>
      <x:c r="P19" s="41">
        <x:f>(D19-J19)/J19*100</x:f>
        <x:v>2025.1998119417021</x:v>
      </x:c>
      <x:c r="Q19" s="41">
        <x:f>(E19-K19)/K19%</x:f>
        <x:v>30.7475317348378</x:v>
      </x:c>
      <x:c r="R19" s="41">
        <x:f>(F19-L19)/L19*100</x:f>
        <x:v>2356.4437194127245</x:v>
      </x:c>
      <x:c r="S19" s="41">
        <x:f>(G19-M19)/M19%</x:f>
        <x:v>71.451876019575863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3012</x:v>
      </x:c>
      <x:c r="D20" s="31">
        <x:f>국별소통물량!C19</x:f>
        <x:v>16829</x:v>
      </x:c>
      <x:c r="E20" s="31">
        <x:f>국별소통물량!E19</x:f>
        <x:v>2585</x:v>
      </x:c>
      <x:c r="F20" s="31">
        <x:f>국별소통물량!D19</x:f>
        <x:v>7041</x:v>
      </x:c>
      <x:c r="G20" s="119">
        <x:f>국별소통물량!F19</x:f>
        <x:v>427</x:v>
      </x:c>
      <x:c r="H20" s="118">
        <x:f>J20+L20</x:f>
        <x:v>2005</x:v>
      </x:c>
      <x:c r="I20" s="30">
        <x:f>K20+M20</x:f>
        <x:v>2005</x:v>
      </x:c>
      <x:c r="J20" s="5">
        <x:f>K20</x:f>
        <x:v>1739</x:v>
      </x:c>
      <x:c r="K20" s="31">
        <x:f>국별소통물량!E61</x:f>
        <x:v>1739</x:v>
      </x:c>
      <x:c r="L20" s="31">
        <x:f>M20</x:f>
        <x:v>266</x:v>
      </x:c>
      <x:c r="M20" s="475">
        <x:v>266</x:v>
      </x:c>
      <x:c r="N20" s="40">
        <x:f>(B20-H20)/H20*100</x:f>
        <x:v>1090.5236907730673</x:v>
      </x:c>
      <x:c r="O20" s="474">
        <x:f>(C20-I20)/I20%</x:f>
        <x:v>50.224438902743138</x:v>
      </x:c>
      <x:c r="P20" s="41">
        <x:f>(D20-J20)/J20*100</x:f>
        <x:v>867.740080506038</x:v>
      </x:c>
      <x:c r="Q20" s="41">
        <x:f>(E20-K20)/K20%</x:f>
        <x:v>48.648648648648646</x:v>
      </x:c>
      <x:c r="R20" s="41">
        <x:f>(F20-L20)/L20*100</x:f>
        <x:v>2546.9924812030076</x:v>
      </x:c>
      <x:c r="S20" s="41">
        <x:f>(G20-M20)/M20%</x:f>
        <x:v>60.526315789473678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2676</x:v>
      </x:c>
      <x:c r="D21" s="31">
        <x:f>국별소통물량!C20</x:f>
        <x:v>14129</x:v>
      </x:c>
      <x:c r="E21" s="31">
        <x:f>국별소통물량!E20</x:f>
        <x:v>1732</x:v>
      </x:c>
      <x:c r="F21" s="31">
        <x:f>국별소통물량!D20</x:f>
        <x:v>12310</x:v>
      </x:c>
      <x:c r="G21" s="119">
        <x:f>국별소통물량!F20</x:f>
        <x:v>944</x:v>
      </x:c>
      <x:c r="H21" s="118">
        <x:f>J21+L21</x:f>
        <x:v>1826</x:v>
      </x:c>
      <x:c r="I21" s="30">
        <x:f>K21+M21</x:f>
        <x:v>1826</x:v>
      </x:c>
      <x:c r="J21" s="5">
        <x:f>K21</x:f>
        <x:v>1099</x:v>
      </x:c>
      <x:c r="K21" s="31">
        <x:f>국별소통물량!E62</x:f>
        <x:v>1099</x:v>
      </x:c>
      <x:c r="L21" s="31">
        <x:f>M21</x:f>
        <x:v>727</x:v>
      </x:c>
      <x:c r="M21" s="475">
        <x:v>727</x:v>
      </x:c>
      <x:c r="N21" s="40">
        <x:f>(B21-H21)/H21*100</x:f>
        <x:v>1347.9189485213581</x:v>
      </x:c>
      <x:c r="O21" s="474">
        <x:f>(C21-I21)/I21%</x:f>
        <x:v>46.549835706462211</x:v>
      </x:c>
      <x:c r="P21" s="41">
        <x:f>(D21-J21)/J21*100</x:f>
        <x:v>1185.6232939035485</x:v>
      </x:c>
      <x:c r="Q21" s="41">
        <x:f>(E21-K21)/K21%</x:f>
        <x:v>57.597816196542311</x:v>
      </x:c>
      <x:c r="R21" s="41">
        <x:f>(F21-L21)/L21*100</x:f>
        <x:v>1593.2599724896836</x:v>
      </x:c>
      <x:c r="S21" s="41">
        <x:f>(G21-M21)/M21%</x:f>
        <x:v>29.848693259972492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1183</x:v>
      </x:c>
      <x:c r="D22" s="31">
        <x:f>국별소통물량!C21</x:f>
        <x:v>7034</x:v>
      </x:c>
      <x:c r="E22" s="31">
        <x:f>국별소통물량!E21</x:f>
        <x:v>799</x:v>
      </x:c>
      <x:c r="F22" s="31">
        <x:f>국별소통물량!D21</x:f>
        <x:v>6430</x:v>
      </x:c>
      <x:c r="G22" s="119">
        <x:f>국별소통물량!F21</x:f>
        <x:v>384</x:v>
      </x:c>
      <x:c r="H22" s="118">
        <x:f>J22+L22</x:f>
        <x:v>1138</x:v>
      </x:c>
      <x:c r="I22" s="30">
        <x:f>K22+M22</x:f>
        <x:v>1138</x:v>
      </x:c>
      <x:c r="J22" s="5">
        <x:f>K22</x:f>
        <x:v>895</x:v>
      </x:c>
      <x:c r="K22" s="31">
        <x:f>국별소통물량!E63</x:f>
        <x:v>895</x:v>
      </x:c>
      <x:c r="L22" s="31">
        <x:f>M22</x:f>
        <x:v>243</x:v>
      </x:c>
      <x:c r="M22" s="475">
        <x:v>243</x:v>
      </x:c>
      <x:c r="N22" s="40">
        <x:f>(B22-H22)/H22*100</x:f>
        <x:v>1083.1282952548329</x:v>
      </x:c>
      <x:c r="O22" s="474">
        <x:f>(C22-I22)/I22%</x:f>
        <x:v>3.9543057996485058</x:v>
      </x:c>
      <x:c r="P22" s="41">
        <x:f>(D22-J22)/J22*100</x:f>
        <x:v>685.92178770949715</x:v>
      </x:c>
      <x:c r="Q22" s="41">
        <x:f>(E22-K22)/K22%</x:f>
        <x:v>-10.726256983240225</x:v>
      </x:c>
      <x:c r="R22" s="41">
        <x:f>(F22-L22)/L22*100</x:f>
        <x:v>2546.0905349794239</x:v>
      </x:c>
      <x:c r="S22" s="41">
        <x:f>(G22-M22)/M22%</x:f>
        <x:v>58.02469135802469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3266</x:v>
      </x:c>
      <x:c r="D23" s="31">
        <x:f>국별소통물량!C22</x:f>
        <x:v>46215</x:v>
      </x:c>
      <x:c r="E23" s="31">
        <x:f>국별소통물량!E22</x:f>
        <x:v>2688</x:v>
      </x:c>
      <x:c r="F23" s="31">
        <x:f>국별소통물량!D22</x:f>
        <x:v>6840</x:v>
      </x:c>
      <x:c r="G23" s="119">
        <x:f>국별소통물량!F22</x:f>
        <x:v>578</x:v>
      </x:c>
      <x:c r="H23" s="118">
        <x:f>J23+L23</x:f>
        <x:v>2660</x:v>
      </x:c>
      <x:c r="I23" s="30">
        <x:f>K23+M23</x:f>
        <x:v>2660</x:v>
      </x:c>
      <x:c r="J23" s="5">
        <x:f>K23</x:f>
        <x:v>2267</x:v>
      </x:c>
      <x:c r="K23" s="31">
        <x:f>국별소통물량!E64</x:f>
        <x:v>2267</x:v>
      </x:c>
      <x:c r="L23" s="31">
        <x:f>M23</x:f>
        <x:v>393</x:v>
      </x:c>
      <x:c r="M23" s="475">
        <x:v>393</x:v>
      </x:c>
      <x:c r="N23" s="40">
        <x:f>(B23-H23)/H23*100</x:f>
        <x:v>1894.5488721804513</x:v>
      </x:c>
      <x:c r="O23" s="474">
        <x:f>(C23-I23)/I23%</x:f>
        <x:v>22.781954887218046</x:v>
      </x:c>
      <x:c r="P23" s="41">
        <x:f>(D23-J23)/J23*100</x:f>
        <x:v>1938.5972651080724</x:v>
      </x:c>
      <x:c r="Q23" s="41">
        <x:f>(E23-K23)/K23%</x:f>
        <x:v>18.570798411998233</x:v>
      </x:c>
      <x:c r="R23" s="41">
        <x:f>(F23-L23)/L23*100</x:f>
        <x:v>1640.4580152671756</x:v>
      </x:c>
      <x:c r="S23" s="41">
        <x:f>(G23-M23)/M23%</x:f>
        <x:v>47.073791348600508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774</x:v>
      </x:c>
      <x:c r="D24" s="31">
        <x:f>국별소통물량!C23</x:f>
        <x:v>6367</x:v>
      </x:c>
      <x:c r="E24" s="31">
        <x:f>국별소통물량!E23</x:f>
        <x:v>540</x:v>
      </x:c>
      <x:c r="F24" s="31">
        <x:f>국별소통물량!D23</x:f>
        <x:v>3552</x:v>
      </x:c>
      <x:c r="G24" s="119">
        <x:f>국별소통물량!F23</x:f>
        <x:v>234</x:v>
      </x:c>
      <x:c r="H24" s="118">
        <x:f>J24+L24</x:f>
        <x:v>494</x:v>
      </x:c>
      <x:c r="I24" s="30">
        <x:f>K24+M24</x:f>
        <x:v>494</x:v>
      </x:c>
      <x:c r="J24" s="5">
        <x:f>K24</x:f>
        <x:v>340</x:v>
      </x:c>
      <x:c r="K24" s="31">
        <x:f>국별소통물량!E65</x:f>
        <x:v>340</x:v>
      </x:c>
      <x:c r="L24" s="31">
        <x:f>M24</x:f>
        <x:v>154</x:v>
      </x:c>
      <x:c r="M24" s="475">
        <x:v>154</x:v>
      </x:c>
      <x:c r="N24" s="40">
        <x:f>(B24-H24)/H24*100</x:f>
        <x:v>1907.8947368421052</x:v>
      </x:c>
      <x:c r="O24" s="474">
        <x:f>(C24-I24)/I24%</x:f>
        <x:v>56.680161943319831</x:v>
      </x:c>
      <x:c r="P24" s="41">
        <x:f>(D24-J24)/J24*100</x:f>
        <x:v>1772.6470588235295</x:v>
      </x:c>
      <x:c r="Q24" s="41">
        <x:f>(E24-K24)/K24%</x:f>
        <x:v>58.82352941176471</x:v>
      </x:c>
      <x:c r="R24" s="41">
        <x:f>(F24-L24)/L24*100</x:f>
        <x:v>2206.4935064935062</x:v>
      </x:c>
      <x:c r="S24" s="41">
        <x:f>(G24-M24)/M24%</x:f>
        <x:v>51.948051948051948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9904</x:v>
      </x:c>
      <x:c r="D25" s="31">
        <x:f>국별소통물량!C24</x:f>
        <x:v>99421</x:v>
      </x:c>
      <x:c r="E25" s="31">
        <x:f>국별소통물량!E24</x:f>
        <x:v>9074</x:v>
      </x:c>
      <x:c r="F25" s="31">
        <x:f>국별소통물량!D24</x:f>
        <x:v>12143</x:v>
      </x:c>
      <x:c r="G25" s="119">
        <x:f>국별소통물량!F24</x:f>
        <x:v>830</x:v>
      </x:c>
      <x:c r="H25" s="118">
        <x:f>J25+L25</x:f>
        <x:v>8051</x:v>
      </x:c>
      <x:c r="I25" s="30">
        <x:f>K25+M25</x:f>
        <x:v>8051</x:v>
      </x:c>
      <x:c r="J25" s="5">
        <x:f>K25</x:f>
        <x:v>7486</x:v>
      </x:c>
      <x:c r="K25" s="31">
        <x:f>국별소통물량!E66</x:f>
        <x:v>7486</x:v>
      </x:c>
      <x:c r="L25" s="31">
        <x:f>M25</x:f>
        <x:v>565</x:v>
      </x:c>
      <x:c r="M25" s="475">
        <x:v>565</x:v>
      </x:c>
      <x:c r="N25" s="40">
        <x:f>(B25-H25)/H25*100</x:f>
        <x:v>1285.7160601167557</x:v>
      </x:c>
      <x:c r="O25" s="474">
        <x:f>(C25-I25)/I25%</x:f>
        <x:v>23.015774437958015</x:v>
      </x:c>
      <x:c r="P25" s="41">
        <x:f>(D25-J25)/J25*100</x:f>
        <x:v>1228.0924392198772</x:v>
      </x:c>
      <x:c r="Q25" s="41">
        <x:f>(E25-K25)/K25%</x:f>
        <x:v>21.21293080416778</x:v>
      </x:c>
      <x:c r="R25" s="41">
        <x:f>(F25-L25)/L25*100</x:f>
        <x:v>2049.2035398230091</x:v>
      </x:c>
      <x:c r="S25" s="41">
        <x:f>(G25-M25)/M25%</x:f>
        <x:v>46.902654867256636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1811</x:v>
      </x:c>
      <x:c r="D26" s="31">
        <x:f>국별소통물량!C25</x:f>
        <x:v>10269</x:v>
      </x:c>
      <x:c r="E26" s="31">
        <x:f>국별소통물량!E25</x:f>
        <x:v>1160</x:v>
      </x:c>
      <x:c r="F26" s="31">
        <x:f>국별소통물량!D25</x:f>
        <x:v>6737</x:v>
      </x:c>
      <x:c r="G26" s="119">
        <x:f>국별소통물량!F25</x:f>
        <x:v>651</x:v>
      </x:c>
      <x:c r="H26" s="118">
        <x:f>J26+L26</x:f>
        <x:v>2105</x:v>
      </x:c>
      <x:c r="I26" s="30">
        <x:f>K26+M26</x:f>
        <x:v>2105</x:v>
      </x:c>
      <x:c r="J26" s="5">
        <x:f>K26</x:f>
        <x:v>1584</x:v>
      </x:c>
      <x:c r="K26" s="31">
        <x:f>국별소통물량!E67</x:f>
        <x:v>1584</x:v>
      </x:c>
      <x:c r="L26" s="31">
        <x:f>M26</x:f>
        <x:v>521</x:v>
      </x:c>
      <x:c r="M26" s="475">
        <x:v>521</x:v>
      </x:c>
      <x:c r="N26" s="40">
        <x:f>(B26-H26)/H26*100</x:f>
        <x:v>707.88598574821856</x:v>
      </x:c>
      <x:c r="O26" s="474">
        <x:f>(C26-I26)/I26%</x:f>
        <x:v>-13.966745843230404</x:v>
      </x:c>
      <x:c r="P26" s="41">
        <x:f>(D26-J26)/J26*100</x:f>
        <x:v>548.29545454545462</x:v>
      </x:c>
      <x:c r="Q26" s="41">
        <x:f>(E26-K26)/K26%</x:f>
        <x:v>-26.767676767676768</x:v>
      </x:c>
      <x:c r="R26" s="41">
        <x:f>(F26-L26)/L26*100</x:f>
        <x:v>1193.0902111324376</x:v>
      </x:c>
      <x:c r="S26" s="41">
        <x:f>(G26-M26)/M26%</x:f>
        <x:v>24.952015355086374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3049</x:v>
      </x:c>
      <x:c r="D27" s="31">
        <x:f>국별소통물량!C26</x:f>
        <x:v>19369</x:v>
      </x:c>
      <x:c r="E27" s="31">
        <x:f>국별소통물량!E26</x:f>
        <x:v>2734</x:v>
      </x:c>
      <x:c r="F27" s="31">
        <x:f>국별소통물량!D26</x:f>
        <x:v>5957</x:v>
      </x:c>
      <x:c r="G27" s="119">
        <x:f>국별소통물량!F26</x:f>
        <x:v>315</x:v>
      </x:c>
      <x:c r="H27" s="118">
        <x:f>J27+L27</x:f>
        <x:v>1242</x:v>
      </x:c>
      <x:c r="I27" s="30">
        <x:f>K27+M27</x:f>
        <x:v>1242</x:v>
      </x:c>
      <x:c r="J27" s="5">
        <x:f>K27</x:f>
        <x:v>981</x:v>
      </x:c>
      <x:c r="K27" s="31">
        <x:f>국별소통물량!E68</x:f>
        <x:v>981</x:v>
      </x:c>
      <x:c r="L27" s="31">
        <x:f>M27</x:f>
        <x:v>261</x:v>
      </x:c>
      <x:c r="M27" s="475">
        <x:v>261</x:v>
      </x:c>
      <x:c r="N27" s="40">
        <x:f>(B27-H27)/H27*100</x:f>
        <x:v>1939.1304347826085</x:v>
      </x:c>
      <x:c r="O27" s="474">
        <x:f>(C27-I27)/I27%</x:f>
        <x:v>145.49114331723027</x:v>
      </x:c>
      <x:c r="P27" s="41">
        <x:f>(D27-J27)/J27*100</x:f>
        <x:v>1874.413863404689</x:v>
      </x:c>
      <x:c r="Q27" s="41">
        <x:f>(E27-K27)/K27%</x:f>
        <x:v>178.69520897043833</x:v>
      </x:c>
      <x:c r="R27" s="41">
        <x:f>(F27-L27)/L27*100</x:f>
        <x:v>2182.3754789272029</x:v>
      </x:c>
      <x:c r="S27" s="41">
        <x:f>(G27-M27)/M27%</x:f>
        <x:v>20.689655172413794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1882</x:v>
      </x:c>
      <x:c r="D28" s="31">
        <x:f>국별소통물량!C27</x:f>
        <x:v>15651</x:v>
      </x:c>
      <x:c r="E28" s="31">
        <x:f>국별소통물량!E27</x:f>
        <x:v>1197</x:v>
      </x:c>
      <x:c r="F28" s="31">
        <x:f>국별소통물량!D27</x:f>
        <x:v>5947</x:v>
      </x:c>
      <x:c r="G28" s="119">
        <x:f>국별소통물량!F27</x:f>
        <x:v>685</x:v>
      </x:c>
      <x:c r="H28" s="118">
        <x:f>J28+L28</x:f>
        <x:v>1863</x:v>
      </x:c>
      <x:c r="I28" s="30">
        <x:f>K28+M28</x:f>
        <x:v>1863</x:v>
      </x:c>
      <x:c r="J28" s="5">
        <x:f>K28</x:f>
        <x:v>1586</x:v>
      </x:c>
      <x:c r="K28" s="31">
        <x:f>국별소통물량!E69</x:f>
        <x:v>1586</x:v>
      </x:c>
      <x:c r="L28" s="31">
        <x:f>M28</x:f>
        <x:v>277</x:v>
      </x:c>
      <x:c r="M28" s="475">
        <x:v>277</x:v>
      </x:c>
      <x:c r="N28" s="40">
        <x:f>(B28-H28)/H28*100</x:f>
        <x:v>1059.3129361245303</x:v>
      </x:c>
      <x:c r="O28" s="474">
        <x:f>(C28-I28)/I28%</x:f>
        <x:v>1.0198604401502953</x:v>
      </x:c>
      <x:c r="P28" s="41">
        <x:f>(D28-J28)/J28*100</x:f>
        <x:v>886.82219419924343</x:v>
      </x:c>
      <x:c r="Q28" s="41">
        <x:f>(E28-K28)/K28%</x:f>
        <x:v>-24.527112232030266</x:v>
      </x:c>
      <x:c r="R28" s="41">
        <x:f>(F28-L28)/L28*100</x:f>
        <x:v>2046.9314079422381</x:v>
      </x:c>
      <x:c r="S28" s="41">
        <x:f>(G28-M28)/M28%</x:f>
        <x:v>147.29241877256317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2246</x:v>
      </x:c>
      <x:c r="D29" s="31">
        <x:f>국별소통물량!C28</x:f>
        <x:v>7941</x:v>
      </x:c>
      <x:c r="E29" s="31">
        <x:f>국별소통물량!E28</x:f>
        <x:v>1512</x:v>
      </x:c>
      <x:c r="F29" s="31">
        <x:f>국별소통물량!D28</x:f>
        <x:v>5152</x:v>
      </x:c>
      <x:c r="G29" s="119">
        <x:f>국별소통물량!F28</x:f>
        <x:v>734</x:v>
      </x:c>
      <x:c r="H29" s="118">
        <x:f>J29+L29</x:f>
        <x:v>791</x:v>
      </x:c>
      <x:c r="I29" s="30">
        <x:f>K29+M29</x:f>
        <x:v>791</x:v>
      </x:c>
      <x:c r="J29" s="5">
        <x:f>K29</x:f>
        <x:v>588</x:v>
      </x:c>
      <x:c r="K29" s="31">
        <x:f>국별소통물량!E70</x:f>
        <x:v>588</x:v>
      </x:c>
      <x:c r="L29" s="31">
        <x:f>M29</x:f>
        <x:v>203</x:v>
      </x:c>
      <x:c r="M29" s="475">
        <x:v>203</x:v>
      </x:c>
      <x:c r="N29" s="40">
        <x:f>(B29-H29)/H29*100</x:f>
        <x:v>1555.2465233881162</x:v>
      </x:c>
      <x:c r="O29" s="474">
        <x:f>(C29-I29)/I29%</x:f>
        <x:v>183.94437420986094</x:v>
      </x:c>
      <x:c r="P29" s="41">
        <x:f>(D29-J29)/J29*100</x:f>
        <x:v>1250.5102040816328</x:v>
      </x:c>
      <x:c r="Q29" s="41">
        <x:f>(E29-K29)/K29%</x:f>
        <x:v>157.14285714285714</x:v>
      </x:c>
      <x:c r="R29" s="41">
        <x:f>(F29-L29)/L29*100</x:f>
        <x:v>2437.9310344827586</x:v>
      </x:c>
      <x:c r="S29" s="41">
        <x:f>(G29-M29)/M29%</x:f>
        <x:v>261.57635467980299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5078</x:v>
      </x:c>
      <x:c r="D30" s="31">
        <x:f>국별소통물량!C29</x:f>
        <x:v>16125</x:v>
      </x:c>
      <x:c r="E30" s="31">
        <x:f>국별소통물량!E29</x:f>
        <x:v>3111</x:v>
      </x:c>
      <x:c r="F30" s="31">
        <x:f>국별소통물량!D29</x:f>
        <x:v>11577</x:v>
      </x:c>
      <x:c r="G30" s="119">
        <x:f>국별소통물량!F29</x:f>
        <x:v>1967</x:v>
      </x:c>
      <x:c r="H30" s="118">
        <x:f>J30+L30</x:f>
        <x:v>1790</x:v>
      </x:c>
      <x:c r="I30" s="30">
        <x:f>K30+M30</x:f>
        <x:v>1790</x:v>
      </x:c>
      <x:c r="J30" s="5">
        <x:f>K30</x:f>
        <x:v>1313</x:v>
      </x:c>
      <x:c r="K30" s="31">
        <x:f>국별소통물량!E71</x:f>
        <x:v>1313</x:v>
      </x:c>
      <x:c r="L30" s="31">
        <x:f>M30</x:f>
        <x:v>477</x:v>
      </x:c>
      <x:c r="M30" s="475">
        <x:v>477</x:v>
      </x:c>
      <x:c r="N30" s="40">
        <x:f>(B30-H30)/H30*100</x:f>
        <x:v>1447.5977653631285</x:v>
      </x:c>
      <x:c r="O30" s="474">
        <x:f>(C30-I30)/I30%</x:f>
        <x:v>183.68715083798884</x:v>
      </x:c>
      <x:c r="P30" s="41">
        <x:f>(D30-J30)/J30*100</x:f>
        <x:v>1128.1035795887281</x:v>
      </x:c>
      <x:c r="Q30" s="41">
        <x:f>(E30-K30)/K30%</x:f>
        <x:v>136.93830921553692</x:v>
      </x:c>
      <x:c r="R30" s="41">
        <x:f>(F30-L30)/L30*100</x:f>
        <x:v>2327.0440251572327</x:v>
      </x:c>
      <x:c r="S30" s="41">
        <x:f>(G30-M30)/M30%</x:f>
        <x:v>312.36897274633128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2471</x:v>
      </x:c>
      <x:c r="D31" s="31">
        <x:f>국별소통물량!C30</x:f>
        <x:v>11953</x:v>
      </x:c>
      <x:c r="E31" s="31">
        <x:f>국별소통물량!E30</x:f>
        <x:v>1828</x:v>
      </x:c>
      <x:c r="F31" s="31">
        <x:f>국별소통물량!D30</x:f>
        <x:v>8881</x:v>
      </x:c>
      <x:c r="G31" s="119">
        <x:f>국별소통물량!F30</x:f>
        <x:v>643</x:v>
      </x:c>
      <x:c r="H31" s="118">
        <x:f>J31+L31</x:f>
        <x:v>2263</x:v>
      </x:c>
      <x:c r="I31" s="30">
        <x:f>K31+M31</x:f>
        <x:v>2263</x:v>
      </x:c>
      <x:c r="J31" s="5">
        <x:f>K31</x:f>
        <x:v>1881</x:v>
      </x:c>
      <x:c r="K31" s="31">
        <x:f>국별소통물량!E72</x:f>
        <x:v>1881</x:v>
      </x:c>
      <x:c r="L31" s="31">
        <x:f>M31</x:f>
        <x:v>382</x:v>
      </x:c>
      <x:c r="M31" s="475">
        <x:v>382</x:v>
      </x:c>
      <x:c r="N31" s="40">
        <x:f>(B31-H31)/H31*100</x:f>
        <x:v>820.63632346442773</x:v>
      </x:c>
      <x:c r="O31" s="474">
        <x:f>(C31-I31)/I31%</x:f>
        <x:v>9.1913389306230666</x:v>
      </x:c>
      <x:c r="P31" s="41">
        <x:f>(D31-J31)/J31*100</x:f>
        <x:v>535.45986177565123</x:v>
      </x:c>
      <x:c r="Q31" s="41">
        <x:f>(E31-K31)/K31%</x:f>
        <x:v>-2.8176501860712388</x:v>
      </x:c>
      <x:c r="R31" s="41">
        <x:f>(F31-L31)/L31*100</x:f>
        <x:v>2224.8691099476437</x:v>
      </x:c>
      <x:c r="S31" s="41">
        <x:f>(G31-M31)/M31%</x:f>
        <x:v>68.324607329842934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9972</x:v>
      </x:c>
      <x:c r="D32" s="31">
        <x:f>국별소통물량!C31</x:f>
        <x:v>70179</x:v>
      </x:c>
      <x:c r="E32" s="31">
        <x:f>국별소통물량!E31</x:f>
        <x:v>9972</x:v>
      </x:c>
      <x:c r="F32" s="31">
        <x:f>국별소통물량!D31</x:f>
        <x:v>0</x:v>
      </x:c>
      <x:c r="G32" s="119">
        <x:f>국별소통물량!F31</x:f>
        <x:v>0</x:v>
      </x:c>
      <x:c r="H32" s="118">
        <x:f>J32+L32</x:f>
        <x:v>103</x:v>
      </x:c>
      <x:c r="I32" s="30">
        <x:f>K32+M32</x:f>
        <x:v>103</x:v>
      </x:c>
      <x:c r="J32" s="5">
        <x:f>K32</x:f>
        <x:v>79</x:v>
      </x:c>
      <x:c r="K32" s="31">
        <x:f>국별소통물량!E73</x:f>
        <x:v>79</x:v>
      </x:c>
      <x:c r="L32" s="31">
        <x:f>M32</x:f>
        <x:v>24</x:v>
      </x:c>
      <x:c r="M32" s="475">
        <x:v>24</x:v>
      </x:c>
      <x:c r="N32" s="40">
        <x:f>(B32-H32)/H32*100</x:f>
        <x:v>68034.951456310679</x:v>
      </x:c>
      <x:c r="O32" s="474">
        <x:f>(C32-I32)/I32%</x:f>
        <x:v>9581.5533980582513</x:v>
      </x:c>
      <x:c r="P32" s="41">
        <x:f>(D32-J32)/J32*100</x:f>
        <x:v>88734.177215189862</x:v>
      </x:c>
      <x:c r="Q32" s="41">
        <x:f>(E32-K32)/K32%</x:f>
        <x:v>12522.784810126581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719</x:v>
      </x:c>
      <x:c r="D33" s="37">
        <x:f>국별소통물량!C32</x:f>
        <x:v>746</x:v>
      </x:c>
      <x:c r="E33" s="37">
        <x:f>국별소통물량!E32</x:f>
        <x:v>116</x:v>
      </x:c>
      <x:c r="F33" s="37">
        <x:f>국별소통물량!D32</x:f>
        <x:v>6343</x:v>
      </x:c>
      <x:c r="G33" s="121">
        <x:f>국별소통물량!F32</x:f>
        <x:v>603</x:v>
      </x:c>
      <x:c r="H33" s="120">
        <x:f>J33+L33</x:f>
        <x:v>410</x:v>
      </x:c>
      <x:c r="I33" s="36">
        <x:f>K33+M33</x:f>
        <x:v>410</x:v>
      </x:c>
      <x:c r="J33" s="5">
        <x:f>K33</x:f>
        <x:v>46</x:v>
      </x:c>
      <x:c r="K33" s="37">
        <x:f>국별소통물량!E74</x:f>
        <x:v>46</x:v>
      </x:c>
      <x:c r="L33" s="37">
        <x:f>M33</x:f>
        <x:v>364</x:v>
      </x:c>
      <x:c r="M33" s="476">
        <x:v>364</x:v>
      </x:c>
      <x:c r="N33" s="38">
        <x:f>(B33-H33)/H33*100</x:f>
        <x:v>1629.0243902439024</x:v>
      </x:c>
      <x:c r="O33" s="479">
        <x:f>(C33-I33)/I33%</x:f>
        <x:v>75.365853658536594</x:v>
      </x:c>
      <x:c r="P33" s="39">
        <x:f>(D33-J33)/J33*100</x:f>
        <x:v>1521.7391304347825</x:v>
      </x:c>
      <x:c r="Q33" s="39">
        <x:f>(E33-K33)/K33%</x:f>
        <x:v>152.17391304347825</x:v>
      </x:c>
      <x:c r="R33" s="39">
        <x:f>(F33-L33)/L33*100</x:f>
        <x:v>1642.5824175824175</x:v>
      </x:c>
      <x:c r="S33" s="39">
        <x:f>(G33-M33)/M33%</x:f>
        <x:v>65.659340659340657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136068</x:v>
      </x:c>
      <x:c r="D35" s="125">
        <x:f>SUM(D36:D38)</x:f>
        <x:v>764439</x:v>
      </x:c>
      <x:c r="E35" s="125">
        <x:f>SUM(E36:E38)</x:f>
        <x:v>91813</x:v>
      </x:c>
      <x:c r="F35" s="125">
        <x:f>SUM(F36:F38)</x:f>
        <x:v>528398</x:v>
      </x:c>
      <x:c r="G35" s="126">
        <x:f>SUM(G36:G38)</x:f>
        <x:v>44255</x:v>
      </x:c>
      <x:c r="H35" s="128">
        <x:f>SUM(H36:H38)</x:f>
        <x:v>94964</x:v>
      </x:c>
      <x:c r="I35" s="125">
        <x:f>SUM(I36:I38)</x:f>
        <x:v>94964</x:v>
      </x:c>
      <x:c r="J35" s="125">
        <x:f>SUM(J36:J38)</x:f>
        <x:v>65625</x:v>
      </x:c>
      <x:c r="K35" s="125">
        <x:f>SUM(K36:K38)</x:f>
        <x:v>65625</x:v>
      </x:c>
      <x:c r="L35" s="125">
        <x:f>SUM(L36:L38)</x:f>
        <x:v>29339</x:v>
      </x:c>
      <x:c r="M35" s="126">
        <x:f>SUM(M36:M38)</x:f>
        <x:v>29339</x:v>
      </x:c>
      <x:c r="N35" s="129">
        <x:f>(B35-H35)/H35*100</x:f>
        <x:v>1261.3969504233182</x:v>
      </x:c>
      <x:c r="O35" s="467">
        <x:f>(C35-I35)/I35*100</x:f>
        <x:v>43.283770692051725</x:v>
      </x:c>
      <x:c r="P35" s="130">
        <x:f>(D35-J35)/J35*100</x:f>
        <x:v>1064.8594285714285</x:v>
      </x:c>
      <x:c r="Q35" s="130">
        <x:f>(E35-K35)/K35*100</x:f>
        <x:v>39.905523809523807</x:v>
      </x:c>
      <x:c r="R35" s="130">
        <x:f>(F35-L35)/L35*100</x:f>
        <x:v>1701.0088960087255</x:v>
      </x:c>
      <x:c r="S35" s="130">
        <x:f>(G35-M35)/M35*100</x:f>
        <x:v>50.840178601861005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71435</x:v>
      </x:c>
      <x:c r="D36" s="31">
        <x:f>D7+D8+D9+D10+D16+D18+D19+D20+D23+D26+D29+D31+D32</x:f>
        <x:v>390863</x:v>
      </x:c>
      <x:c r="E36" s="31">
        <x:f>E7+E8+E9+E10+E16+E18+E19+E20+E23+E26+E29+E31+E32</x:f>
        <x:v>47688</x:v>
      </x:c>
      <x:c r="F36" s="31">
        <x:f>F7+F8+F9+F10+F16+F18+F19+F20+F23+F26+F29+F31+F32</x:f>
        <x:v>296740</x:v>
      </x:c>
      <x:c r="G36" s="119">
        <x:f>G7+G8+G9+G10+G16+G18+G19+G20+G23+G26+G29+G31+G32</x:f>
        <x:v>23747</x:v>
      </x:c>
      <x:c r="H36" s="118">
        <x:f>H7+H8+H9+H10+H16+H18+H19+H20+H23+H26+H29+H31+H32</x:f>
        <x:v>54164</x:v>
      </x:c>
      <x:c r="I36" s="30">
        <x:f>I7+I8+I9+I10+I16+I18+I19+I20+I23+I26+I29+I31+I32</x:f>
        <x:v>54164</x:v>
      </x:c>
      <x:c r="J36" s="31">
        <x:f>J7+J8+J9+J10+J16+J18+J19+J20+J23+J26+J29+J31+J32</x:f>
        <x:v>37118</x:v>
      </x:c>
      <x:c r="K36" s="31">
        <x:f>K7+K8+K9+K10+K16+K18+K19+K20+K23+K26+K29+K31+K32</x:f>
        <x:v>37118</x:v>
      </x:c>
      <x:c r="L36" s="31">
        <x:f>L7+L8+L9+L10+L16+L18+L19+L20+L23+L26+L29+L31+L32</x:f>
        <x:v>17046</x:v>
      </x:c>
      <x:c r="M36" s="119">
        <x:f>M7+M8+M9+M10+M16+M18+M19+M20+M23+M26+M29+M31+M32</x:f>
        <x:v>17046</x:v>
      </x:c>
      <x:c r="N36" s="124">
        <x:f>(B36-H36)/H36*100</x:f>
        <x:v>1169.4834207222509</x:v>
      </x:c>
      <x:c r="O36" s="468">
        <x:f>(C36-I36)/I36*100</x:f>
        <x:v>31.88649287349531</x:v>
      </x:c>
      <x:c r="P36" s="41">
        <x:f>(D36-J36)/J36*100</x:f>
        <x:v>953.02818039765066</x:v>
      </x:c>
      <x:c r="Q36" s="41">
        <x:f>(E36-K36)/K36*100</x:f>
        <x:v>28.476749824882809</x:v>
      </x:c>
      <x:c r="R36" s="41">
        <x:f>(F36-L36)/L36*100</x:f>
        <x:v>1640.8189604599318</x:v>
      </x:c>
      <x:c r="S36" s="41">
        <x:f>(G36-M36)/M36*100</x:f>
        <x:v>39.311275372521415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28572</x:v>
      </x:c>
      <x:c r="D37" s="31">
        <x:f>D12+D13+D15+D17+D22</x:f>
        <x:v>141960</x:v>
      </x:c>
      <x:c r="E37" s="31">
        <x:f>E12+E13+E15+E17+E22</x:f>
        <x:v>17519</x:v>
      </x:c>
      <x:c r="F37" s="31">
        <x:f>F12+F13+F15+F17+F22</x:f>
        <x:v>122929</x:v>
      </x:c>
      <x:c r="G37" s="119">
        <x:f>G12+G13+G15+G17+G22</x:f>
        <x:v>11053</x:v>
      </x:c>
      <x:c r="H37" s="118">
        <x:f>H12+H13+H15+H17+H22</x:f>
        <x:v>17245</x:v>
      </x:c>
      <x:c r="I37" s="30">
        <x:f>I12+I13+I15+I17+I22</x:f>
        <x:v>17245</x:v>
      </x:c>
      <x:c r="J37" s="31">
        <x:f>J12+J13+J15+J17+J22</x:f>
        <x:v>10828</x:v>
      </x:c>
      <x:c r="K37" s="31">
        <x:f>K12+K13+K15+K17+K22</x:f>
        <x:v>10828</x:v>
      </x:c>
      <x:c r="L37" s="31">
        <x:f>L12+L13+L15+L17+L22</x:f>
        <x:v>6417</x:v>
      </x:c>
      <x:c r="M37" s="119">
        <x:f>M12+M13+M15+M17+M22</x:f>
        <x:v>6417</x:v>
      </x:c>
      <x:c r="N37" s="124">
        <x:f>(B37-H37)/H37*100</x:f>
        <x:v>1436.0336329370832</x:v>
      </x:c>
      <x:c r="O37" s="468">
        <x:f>(C37-I37)/I37*100</x:f>
        <x:v>65.682806610611777</x:v>
      </x:c>
      <x:c r="P37" s="41">
        <x:f>(D37-J37)/J37*100</x:f>
        <x:v>1211.0454377539713</x:v>
      </x:c>
      <x:c r="Q37" s="41">
        <x:f>(E37-K37)/K37*100</x:f>
        <x:v>61.79349833764315</x:v>
      </x:c>
      <x:c r="R37" s="41">
        <x:f>(F37-L37)/L37*100</x:f>
        <x:v>1815.6771076827176</x:v>
      </x:c>
      <x:c r="S37" s="41">
        <x:f>(G37-M37)/M37*100</x:f>
        <x:v>72.245597631291886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36061</x:v>
      </x:c>
      <x:c r="D38" s="37">
        <x:f>D11+D14+D21+D25+D27+D24+D28+D30+D33</x:f>
        <x:v>231616</x:v>
      </x:c>
      <x:c r="E38" s="37">
        <x:f>E11+E14+E21+E25+E27+E24+E28+E30+E33</x:f>
        <x:v>26606</x:v>
      </x:c>
      <x:c r="F38" s="37">
        <x:f>F11+F14+F21+F25+F27+F24+F28+F30+F33</x:f>
        <x:v>108729</x:v>
      </x:c>
      <x:c r="G38" s="121">
        <x:f>G11+G14+G21+G25+G27+G24+G28+G30+G33</x:f>
        <x:v>9455</x:v>
      </x:c>
      <x:c r="H38" s="120">
        <x:f>H11+H14+H21+H25+H27+H24+H28+H30+H33</x:f>
        <x:v>23555</x:v>
      </x:c>
      <x:c r="I38" s="36">
        <x:f>I11+I14+I21+I25+I27+I24+I28+I30+I33</x:f>
        <x:v>23555</x:v>
      </x:c>
      <x:c r="J38" s="37">
        <x:f>J11+J14+J21+J25+J27+J24+J28+J30+J33</x:f>
        <x:v>17679</x:v>
      </x:c>
      <x:c r="K38" s="37">
        <x:f>K11+K14+K21+K25+K27+K24+K28+K30+K33</x:f>
        <x:v>17679</x:v>
      </x:c>
      <x:c r="L38" s="37">
        <x:f>L11+L14+L21+L25+L27+L24+L28+L30+L33</x:f>
        <x:v>5876</x:v>
      </x:c>
      <x:c r="M38" s="121">
        <x:f>M11+M14+M21+M25+M27+M24+M28+M30+M33</x:f>
        <x:v>5876</x:v>
      </x:c>
      <x:c r="N38" s="131">
        <x:f>(B38-H38)/H38*100</x:f>
        <x:v>1344.8949267671408</x:v>
      </x:c>
      <x:c r="O38" s="469">
        <x:f>(C38-I38)/I38*100</x:f>
        <x:v>53.092761621736365</x:v>
      </x:c>
      <x:c r="P38" s="39">
        <x:f>(D38-J38)/J38*100</x:f>
        <x:v>1210.1193506420045</x:v>
      </x:c>
      <x:c r="Q38" s="39">
        <x:f>(E38-K38)/K38*100</x:f>
        <x:v>50.494937496464729</x:v>
      </x:c>
      <x:c r="R38" s="39">
        <x:f>(F38-L38)/L38*100</x:f>
        <x:v>1750.3914227365556</x:v>
      </x:c>
      <x:c r="S38" s="39">
        <x:f>(G38-M38)/M38*100</x:f>
        <x:v>60.908781484002731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3" ht="24" customHeight="1">
      <x:c r="A41" s="582" t="s">
        <x:v>262</x:v>
      </x:c>
      <x:c r="B41" s="585" t="s">
        <x:v>238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88" t="s">
        <x:v>245</x:v>
      </x:c>
      <x:c r="L41" s="589"/>
      <x:c r="M41" s="590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136068</x:v>
      </x:c>
      <x:c r="C44" s="66">
        <x:f>SUM(C45:C47)</x:f>
        <x:v>1155442</x:v>
      </x:c>
      <x:c r="D44" s="67">
        <x:f>SUM(D45:D47)</x:f>
        <x:v>507343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79502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78069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71435</x:v>
      </x:c>
      <x:c r="C45" s="69">
        <x:f>G45+K45</x:f>
        <x:v>612837</x:v>
      </x:c>
      <x:c r="D45" s="70">
        <x:f>H45+L45</x:f>
        <x:v>86102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'집중국처리현황(구분물량)'!C6</x:f>
        <x:v>41566</x:v>
      </x:c>
      <x:c r="I45" s="211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'집중국처리현황(구분물량)'!D30</x:f>
        <x:v>44536</x:v>
      </x:c>
      <x:c r="M45" s="481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28572</x:v>
      </x:c>
      <x:c r="C46" s="69">
        <x:f>G46+K46</x:f>
        <x:v>228027</x:v>
      </x:c>
      <x:c r="D46" s="70">
        <x:f>I46+M46</x:f>
        <x:v>186509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'집중국처리현황(구분물량)'!C7</x:f>
        <x:v>14072</x:v>
      </x:c>
      <x:c r="I46" s="211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'집중국처리현황(구분물량)'!D31</x:f>
        <x:v>17479</x:v>
      </x:c>
      <x:c r="M46" s="481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36061</x:v>
      </x:c>
      <x:c r="C47" s="72">
        <x:f>G47+K47</x:f>
        <x:v>314578</x:v>
      </x:c>
      <x:c r="D47" s="73">
        <x:f>I47+M47</x:f>
        <x:v>234732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'집중국처리현황(구분물량)'!C8</x:f>
        <x:v>23864</x:v>
      </x:c>
      <x:c r="I47" s="219">
        <x:f>'집중국처리현황(구분물량)'!B25</x:f>
        <x:v>158994</x:v>
      </x:c>
      <x:c r="J47" s="201">
        <x:f>(G47-I47)/I47%</x:f>
        <x:v>35.010755122834823</x:v>
      </x:c>
      <x:c r="K47" s="204">
        <x:f>'집중국처리현황(구분물량)'!B32</x:f>
        <x:v>99919</x:v>
      </x:c>
      <x:c r="L47" s="214">
        <x:f>'집중국처리현황(구분물량)'!D32</x:f>
        <x:v>16054</x:v>
      </x:c>
      <x:c r="M47" s="482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594" t="s">
        <x:v>156</x:v>
      </x:c>
      <x:c r="B50" s="596" t="s">
        <x:v>35</x:v>
      </x:c>
      <x:c r="C50" s="597"/>
      <x:c r="D50" s="597"/>
      <x:c r="E50" s="597"/>
      <x:c r="F50" s="610"/>
      <x:c r="G50" s="611" t="s">
        <x:v>286</x:v>
      </x:c>
      <x:c r="H50" s="612"/>
      <x:c r="I50" s="612"/>
      <x:c r="J50" s="612"/>
      <x:c r="K50" s="612"/>
      <x:c r="L50" s="613"/>
      <x:c r="M50" s="79"/>
    </x:row>
    <x:row r="51" spans="1:13" ht="24" customHeight="1">
      <x:c r="A51" s="595"/>
      <x:c r="B51" s="599" t="s">
        <x:v>156</x:v>
      </x:c>
      <x:c r="C51" s="600"/>
      <x:c r="D51" s="600"/>
      <x:c r="E51" s="601" t="s">
        <x:v>219</x:v>
      </x:c>
      <x:c r="F51" s="614" t="s">
        <x:v>30</x:v>
      </x:c>
      <x:c r="G51" s="615" t="s">
        <x:v>156</x:v>
      </x:c>
      <x:c r="H51" s="616"/>
      <x:c r="I51" s="616"/>
      <x:c r="J51" s="616"/>
      <x:c r="K51" s="601" t="s">
        <x:v>219</x:v>
      </x:c>
      <x:c r="L51" s="617" t="s">
        <x:v>30</x:v>
      </x:c>
      <x:c r="M51" s="79"/>
    </x:row>
    <x:row r="52" spans="1:13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14"/>
      <x:c r="G52" s="81" t="s">
        <x:v>154</x:v>
      </x:c>
      <x:c r="H52" s="148" t="s">
        <x:v>51</x:v>
      </x:c>
      <x:c r="I52" s="149" t="s">
        <x:v>68</x:v>
      </x:c>
      <x:c r="J52" s="148" t="s">
        <x:v>285</x:v>
      </x:c>
      <x:c r="K52" s="601"/>
      <x:c r="L52" s="617"/>
      <x:c r="M52" s="79"/>
    </x:row>
    <x:row r="53" spans="1:13" ht="24" customHeight="1">
      <x:c r="A53" s="368" t="s">
        <x:v>177</x:v>
      </x:c>
      <x:c r="B53" s="369">
        <x:f>C53+D53</x:f>
        <x:v>98402</x:v>
      </x:c>
      <x:c r="C53" s="370">
        <x:f>SUM(C54:C56)</x:f>
        <x:v>73966</x:v>
      </x:c>
      <x:c r="D53" s="370">
        <x:f>SUM(D54:D56)</x:f>
        <x:v>24436</x:v>
      </x:c>
      <x:c r="E53" s="370">
        <x:f>SUM(E54:E56)</x:f>
        <x:v>0</x:v>
      </x:c>
      <x:c r="F53" s="371">
        <x:f>B53+E53</x:f>
        <x:v>98402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62</x:v>
      </x:c>
      <x:c r="B54" s="151">
        <x:f>C54+D54</x:f>
        <x:v>41566</x:v>
      </x:c>
      <x:c r="C54" s="152">
        <x:f>'집중국처리현황(구분물량)'!C12</x:f>
        <x:v>36030</x:v>
      </x:c>
      <x:c r="D54" s="152">
        <x:f>'집중국처리현황(구분물량)'!C13</x:f>
        <x:v>5536</x:v>
      </x:c>
      <x:c r="E54" s="152"/>
      <x:c r="F54" s="153">
        <x:f>B54+E54</x:f>
        <x:v>41566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60</x:v>
      </x:c>
      <x:c r="B55" s="151">
        <x:f>C55+D55</x:f>
        <x:v>23522</x:v>
      </x:c>
      <x:c r="C55" s="152">
        <x:f>'집중국처리현황(구분물량)'!C15</x:f>
        <x:v>14072</x:v>
      </x:c>
      <x:c r="D55" s="152">
        <x:f>'집중국처리현황(구분물량)'!D14</x:f>
        <x:v>9450</x:v>
      </x:c>
      <x:c r="E55" s="152"/>
      <x:c r="F55" s="153">
        <x:f>B55+E55</x:f>
        <x:v>23522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158</x:v>
      </x:c>
      <x:c r="B56" s="158">
        <x:f>C56+D56</x:f>
        <x:v>33314</x:v>
      </x:c>
      <x:c r="C56" s="159">
        <x:f>'집중국처리현황(구분물량)'!C18</x:f>
        <x:v>23864</x:v>
      </x:c>
      <x:c r="D56" s="159">
        <x:f>'집중국처리현황(구분물량)'!D15</x:f>
        <x:v>9450</x:v>
      </x:c>
      <x:c r="E56" s="159"/>
      <x:c r="F56" s="160">
        <x:f>B56+E56</x:f>
        <x:v>33314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604" t="s">
        <x:v>298</x:v>
      </x:c>
      <x:c r="C59" s="605"/>
      <x:c r="D59" s="605"/>
      <x:c r="E59" s="606"/>
      <x:c r="F59" s="607" t="s">
        <x:v>125</x:v>
      </x:c>
      <x:c r="G59" s="608"/>
      <x:c r="H59" s="608"/>
      <x:c r="I59" s="608"/>
      <x:c r="J59" s="609"/>
      <x:c r="K59" s="361"/>
      <x:c r="L59" s="362"/>
      <x:c r="M59" s="79"/>
    </x:row>
    <x:row r="60" spans="1:13" ht="38.25" customHeight="1">
      <x:c r="A60" s="542"/>
      <x:c r="B60" s="363" t="s">
        <x:v>154</x:v>
      </x:c>
      <x:c r="C60" s="364" t="s">
        <x:v>192</x:v>
      </x:c>
      <x:c r="D60" s="365" t="s">
        <x:v>111</x:v>
      </x:c>
      <x:c r="E60" s="366" t="s">
        <x:v>118</x:v>
      </x:c>
      <x:c r="F60" s="363" t="s">
        <x:v>154</x:v>
      </x:c>
      <x:c r="G60" s="364" t="s">
        <x:v>192</x:v>
      </x:c>
      <x:c r="H60" s="365" t="s">
        <x:v>111</x:v>
      </x:c>
      <x:c r="I60" s="365" t="s">
        <x:v>118</x:v>
      </x:c>
      <x:c r="J60" s="367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375">
        <x:f>SUM(B62:B64)</x:f>
        <x:v>127</x:v>
      </x:c>
      <x:c r="C61" s="376">
        <x:f>'집중국처리현황(인력)'!C7</x:f>
        <x:v>79</x:v>
      </x:c>
      <x:c r="D61" s="377">
        <x:f>'집중국처리현황(인력)'!D7</x:f>
        <x:v>5</x:v>
      </x:c>
      <x:c r="E61" s="378">
        <x:f>'집중국처리현황(인력)'!E7</x:f>
        <x:v>43</x:v>
      </x:c>
      <x:c r="F61" s="375">
        <x:f>'집중국처리현황(인력)'!F7</x:f>
        <x:v>329</x:v>
      </x:c>
      <x:c r="G61" s="376">
        <x:f>'집중국처리현황(인력)'!G7</x:f>
        <x:v>103</x:v>
      </x:c>
      <x:c r="H61" s="377">
        <x:f>'집중국처리현황(인력)'!H7</x:f>
        <x:v>79</x:v>
      </x:c>
      <x:c r="I61" s="377">
        <x:f>'집중국처리현황(인력)'!I7</x:f>
        <x:v>147</x:v>
      </x:c>
      <x:c r="J61" s="379">
        <x:f>'집중국처리현황(인력)'!J7</x:f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207">
        <x:f>SUM(C62:E62)</x:f>
        <x:v>44</x:v>
      </x:c>
      <x:c r="C62" s="208">
        <x:f>'집중국처리현황(인력)'!C8</x:f>
        <x:v>30</x:v>
      </x:c>
      <x:c r="D62" s="208">
        <x:f>'집중국처리현황(인력)'!D8</x:f>
        <x:v>0</x:v>
      </x:c>
      <x:c r="E62" s="209">
        <x:f>'집중국처리현황(인력)'!E8</x:f>
        <x:v>14</x:v>
      </x:c>
      <x:c r="F62" s="207">
        <x:f>'집중국처리현황(인력)'!F8</x:f>
        <x:v>145</x:v>
      </x:c>
      <x:c r="G62" s="208">
        <x:f>'집중국처리현황(인력)'!G8</x:f>
        <x:v>35</x:v>
      </x:c>
      <x:c r="H62" s="208">
        <x:f>'집중국처리현황(인력)'!H8</x:f>
        <x:v>45</x:v>
      </x:c>
      <x:c r="I62" s="188">
        <x:f>'집중국처리현황(인력)'!I8</x:f>
        <x:v>65</x:v>
      </x:c>
      <x:c r="J62" s="191">
        <x:f>'집중국처리현황(인력)'!J8</x:f>
        <x:v>0</x:v>
      </x:c>
      <x:c r="K62" s="361"/>
      <x:c r="L62" s="362"/>
      <x:c r="M62" s="79"/>
    </x:row>
    <x:row r="63" spans="1:13" ht="24" customHeight="1">
      <x:c r="A63" s="206" t="s">
        <x:v>60</x:v>
      </x:c>
      <x:c r="B63" s="207">
        <x:f>SUM(C63:E63)</x:f>
        <x:v>32</x:v>
      </x:c>
      <x:c r="C63" s="208">
        <x:f>'집중국처리현황(인력)'!C9</x:f>
        <x:v>26</x:v>
      </x:c>
      <x:c r="D63" s="208">
        <x:f>'집중국처리현황(인력)'!D9</x:f>
        <x:v>0</x:v>
      </x:c>
      <x:c r="E63" s="209">
        <x:f>'집중국처리현황(인력)'!E9</x:f>
        <x:v>6</x:v>
      </x:c>
      <x:c r="F63" s="207">
        <x:f>'집중국처리현황(인력)'!F9</x:f>
        <x:v>108</x:v>
      </x:c>
      <x:c r="G63" s="208">
        <x:f>'집중국처리현황(인력)'!G9</x:f>
        <x:v>38</x:v>
      </x:c>
      <x:c r="H63" s="208">
        <x:f>'집중국처리현황(인력)'!H9</x:f>
        <x:v>18</x:v>
      </x:c>
      <x:c r="I63" s="188">
        <x:f>'집중국처리현황(인력)'!I9</x:f>
        <x:v>52</x:v>
      </x:c>
      <x:c r="J63" s="191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158</x:v>
      </x:c>
      <x:c r="B64" s="216">
        <x:f>SUM(C64:E64)</x:f>
        <x:v>51</x:v>
      </x:c>
      <x:c r="C64" s="217">
        <x:f>'집중국처리현황(인력)'!C10</x:f>
        <x:v>23</x:v>
      </x:c>
      <x:c r="D64" s="217">
        <x:f>'집중국처리현황(인력)'!D10</x:f>
        <x:v>5</x:v>
      </x:c>
      <x:c r="E64" s="218">
        <x:f>'집중국처리현황(인력)'!E10</x:f>
        <x:v>23</x:v>
      </x:c>
      <x:c r="F64" s="216">
        <x:f>'집중국처리현황(인력)'!F10</x:f>
        <x:v>76</x:v>
      </x:c>
      <x:c r="G64" s="217">
        <x:f>'집중국처리현황(인력)'!G10</x:f>
        <x:v>30</x:v>
      </x:c>
      <x:c r="H64" s="217">
        <x:f>'집중국처리현황(인력)'!H10</x:f>
        <x:v>16</x:v>
      </x:c>
      <x:c r="I64" s="217">
        <x:f>'집중국처리현황(인력)'!I10</x:f>
        <x:v>30</x:v>
      </x:c>
      <x:c r="J64" s="218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K41:M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ff0000"/>
    <x:pageSetUpPr autoPageBreaks="1" fitToPage="1"/>
  </x:sheetPr>
  <x:dimension ref="A1:S65"/>
  <x:sheetViews>
    <x:sheetView view="pageBreakPreview" topLeftCell="A1" zoomScale="80" zoomScaleSheetLayoutView="80" workbookViewId="0">
      <x:pane xSplit="7" ySplit="6" topLeftCell="H7" activePane="bottomRight" state="frozen"/>
      <x:selection pane="bottomRight" activeCell="J7" activeCellId="0" sqref="J7:J7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2.1093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3.88671875" style="1" customWidth="1"/>
    <x:col min="10" max="10" width="11.66406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103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311</x:v>
      </x:c>
      <x:c r="C3" s="564"/>
      <x:c r="D3" s="564"/>
      <x:c r="E3" s="564"/>
      <x:c r="F3" s="564"/>
      <x:c r="G3" s="565"/>
      <x:c r="H3" s="563" t="s">
        <x:v>87</x:v>
      </x:c>
      <x:c r="I3" s="564"/>
      <x:c r="J3" s="564"/>
      <x:c r="K3" s="564"/>
      <x:c r="L3" s="564"/>
      <x:c r="M3" s="566"/>
      <x:c r="N3" s="570" t="s">
        <x:v>69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151122</x:v>
      </x:c>
      <x:c r="D6" s="138">
        <x:f>SUM(D7:D33)</x:f>
        <x:v>764439</x:v>
      </x:c>
      <x:c r="E6" s="138">
        <x:f>SUM(E7:E33)</x:f>
        <x:v>64973</x:v>
      </x:c>
      <x:c r="F6" s="138">
        <x:f>SUM(F7:F33)</x:f>
        <x:v>528398</x:v>
      </x:c>
      <x:c r="G6" s="139">
        <x:f>SUM(G7:G33)</x:f>
        <x:v>86149</x:v>
      </x:c>
      <x:c r="H6" s="137">
        <x:f>SUM(H7:H33)</x:f>
        <x:v>201716</x:v>
      </x:c>
      <x:c r="I6" s="138">
        <x:f>SUM(I7:I33)</x:f>
        <x:v>106752</x:v>
      </x:c>
      <x:c r="J6" s="138">
        <x:f>SUM(J7:J33)</x:f>
        <x:v>114361</x:v>
      </x:c>
      <x:c r="K6" s="138">
        <x:f>SUM(K7:K33)</x:f>
        <x:v>48736</x:v>
      </x:c>
      <x:c r="L6" s="138">
        <x:f>SUM(L7:L33)</x:f>
        <x:v>87355</x:v>
      </x:c>
      <x:c r="M6" s="471">
        <x:f>SUM(M7:M33)</x:f>
        <x:v>58016</x:v>
      </x:c>
      <x:c r="N6" s="477">
        <x:f>(B6-H6)/H6*100</x:f>
        <x:v>540.91941144976113</x:v>
      </x:c>
      <x:c r="O6" s="472">
        <x:f>(C6-I6)/I6%</x:f>
        <x:v>41.563624100719423</x:v>
      </x:c>
      <x:c r="P6" s="472">
        <x:f>(D6-J6)/J6*100</x:f>
        <x:v>568.44378765488239</x:v>
      </x:c>
      <x:c r="Q6" s="472">
        <x:f>(E6-K6)/K6%</x:f>
        <x:v>33.316234405778069</x:v>
      </x:c>
      <x:c r="R6" s="472">
        <x:f>(F6-L6)/L6*100</x:f>
        <x:v>504.88581077213672</x:v>
      </x:c>
      <x:c r="S6" s="478">
        <x:f>(G6-M6)/M6%</x:f>
        <x:v>48.491795366795373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15028</x:v>
      </x:c>
      <x:c r="D7" s="5">
        <x:f>국별소통물량!C6</x:f>
        <x:v>62362</x:v>
      </x:c>
      <x:c r="E7" s="5">
        <x:f>국별소통물량!G6</x:f>
        <x:v>6832</x:v>
      </x:c>
      <x:c r="F7" s="5">
        <x:f>국별소통물량!D6</x:f>
        <x:v>55944</x:v>
      </x:c>
      <x:c r="G7" s="135">
        <x:f>국별소통물량!H6</x:f>
        <x:v>8196</x:v>
      </x:c>
      <x:c r="H7" s="134">
        <x:f>J7+L7</x:f>
        <x:v>25224</x:v>
      </x:c>
      <x:c r="I7" s="4">
        <x:f>K7+M7</x:f>
        <x:v>14298</x:v>
      </x:c>
      <x:c r="J7" s="5">
        <x:f>'9.7(월)'!K7+K7</x:f>
        <x:v>15891</x:v>
      </x:c>
      <x:c r="K7" s="5">
        <x:f>국별소통물량!G48</x:f>
        <x:v>8356</x:v>
      </x:c>
      <x:c r="L7" s="5">
        <x:f>'9.7(월)'!M7+M7</x:f>
        <x:v>9333</x:v>
      </x:c>
      <x:c r="M7" s="473">
        <x:f>국별소통물량!H48</x:f>
        <x:v>5942</x:v>
      </x:c>
      <x:c r="N7" s="40">
        <x:f>(B7-H7)/H7*100</x:f>
        <x:v>369.02156676181414</x:v>
      </x:c>
      <x:c r="O7" s="474">
        <x:f>(C7-I7)/I7%</x:f>
        <x:v>5.1056091761085467</x:v>
      </x:c>
      <x:c r="P7" s="41">
        <x:f>(D7-J7)/J7*100</x:f>
        <x:v>292.43597004593795</x:v>
      </x:c>
      <x:c r="Q7" s="41">
        <x:f>(E7-K7)/K7%</x:f>
        <x:v>-18.238391574916228</x:v>
      </x:c>
      <x:c r="R7" s="41">
        <x:f>(F7-L7)/L7*100</x:f>
        <x:v>499.42140790742525</x:v>
      </x:c>
      <x:c r="S7" s="41">
        <x:f>(G7-M7)/M7%</x:f>
        <x:v>37.933355772467181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13271</x:v>
      </x:c>
      <x:c r="D8" s="31">
        <x:f>국별소통물량!C7</x:f>
        <x:v>17575</x:v>
      </x:c>
      <x:c r="E8" s="31">
        <x:f>국별소통물량!G7</x:f>
        <x:v>1860</x:v>
      </x:c>
      <x:c r="F8" s="31">
        <x:f>국별소통물량!D7</x:f>
        <x:v>70529</x:v>
      </x:c>
      <x:c r="G8" s="119">
        <x:f>국별소통물량!H7</x:f>
        <x:v>11411</x:v>
      </x:c>
      <x:c r="H8" s="118">
        <x:f>J8+L8</x:f>
        <x:v>24125</x:v>
      </x:c>
      <x:c r="I8" s="30">
        <x:f>K8+M8</x:f>
        <x:v>13310</x:v>
      </x:c>
      <x:c r="J8" s="5">
        <x:f>'9.7(월)'!K8+K8</x:f>
        <x:v>11871</x:v>
      </x:c>
      <x:c r="K8" s="31">
        <x:f>국별소통물량!G49</x:f>
        <x:v>5169</x:v>
      </x:c>
      <x:c r="L8" s="31">
        <x:f>'9.7(월)'!M8+M8</x:f>
        <x:v>12254</x:v>
      </x:c>
      <x:c r="M8" s="475">
        <x:f>국별소통물량!H49</x:f>
        <x:v>8141</x:v>
      </x:c>
      <x:c r="N8" s="40">
        <x:f>(B8-H8)/H8*100</x:f>
        <x:v>265.1979274611399</x:v>
      </x:c>
      <x:c r="O8" s="474">
        <x:f>(C8-I8)/I8%</x:f>
        <x:v>-0.29301277235161532</x:v>
      </x:c>
      <x:c r="P8" s="41">
        <x:f>(D8-J8)/J8*100</x:f>
        <x:v>48.049869429702632</x:v>
      </x:c>
      <x:c r="Q8" s="41">
        <x:f>(E8-K8)/K8%</x:f>
        <x:v>-64.016250725478812</x:v>
      </x:c>
      <x:c r="R8" s="41">
        <x:f>(F8-L8)/L8*100</x:f>
        <x:v>475.55900114248414</x:v>
      </x:c>
      <x:c r="S8" s="41">
        <x:f>(G8-M8)/M8%</x:f>
        <x:v>40.167055644269745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17312</x:v>
      </x:c>
      <x:c r="D9" s="31">
        <x:f>국별소통물량!C8</x:f>
        <x:v>73744</x:v>
      </x:c>
      <x:c r="E9" s="31">
        <x:f>국별소통물량!G8</x:f>
        <x:v>8177</x:v>
      </x:c>
      <x:c r="F9" s="31">
        <x:f>국별소통물량!D8</x:f>
        <x:v>55897</x:v>
      </x:c>
      <x:c r="G9" s="119">
        <x:f>국별소통물량!H8</x:f>
        <x:v>9135</x:v>
      </x:c>
      <x:c r="H9" s="118">
        <x:f>J9+L9</x:f>
        <x:v>19287</x:v>
      </x:c>
      <x:c r="I9" s="30">
        <x:f>K9+M9</x:f>
        <x:v>10515</x:v>
      </x:c>
      <x:c r="J9" s="5">
        <x:f>'9.7(월)'!K9+K9</x:f>
        <x:v>10112</x:v>
      </x:c>
      <x:c r="K9" s="31">
        <x:f>국별소통물량!G50</x:f>
        <x:v>4599</x:v>
      </x:c>
      <x:c r="L9" s="31">
        <x:f>'9.7(월)'!M9+M9</x:f>
        <x:v>9175</x:v>
      </x:c>
      <x:c r="M9" s="475">
        <x:f>국별소통물량!H50</x:f>
        <x:v>5916</x:v>
      </x:c>
      <x:c r="N9" s="40">
        <x:f>(B9-H9)/H9*100</x:f>
        <x:v>572.16778140716542</x:v>
      </x:c>
      <x:c r="O9" s="474">
        <x:f>(C9-I9)/I9%</x:f>
        <x:v>64.640989063242984</x:v>
      </x:c>
      <x:c r="P9" s="41">
        <x:f>(D9-J9)/J9*100</x:f>
        <x:v>629.27215189873414</x:v>
      </x:c>
      <x:c r="Q9" s="41">
        <x:f>(E9-K9)/K9%</x:f>
        <x:v>77.799521635138063</x:v>
      </x:c>
      <x:c r="R9" s="41">
        <x:f>(F9-L9)/L9*100</x:f>
        <x:v>509.2316076294278</x:v>
      </x:c>
      <x:c r="S9" s="41">
        <x:f>(G9-M9)/M9%</x:f>
        <x:v>54.411764705882355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10046</x:v>
      </x:c>
      <x:c r="D10" s="31">
        <x:f>국별소통물량!C9</x:f>
        <x:v>14981</x:v>
      </x:c>
      <x:c r="E10" s="31">
        <x:f>국별소통물량!G9</x:f>
        <x:v>1454</x:v>
      </x:c>
      <x:c r="F10" s="31">
        <x:f>국별소통물량!D9</x:f>
        <x:v>54951</x:v>
      </x:c>
      <x:c r="G10" s="119">
        <x:f>국별소통물량!H9</x:f>
        <x:v>8592</x:v>
      </x:c>
      <x:c r="H10" s="118">
        <x:f>J10+L10</x:f>
        <x:v>21621</x:v>
      </x:c>
      <x:c r="I10" s="30">
        <x:f>K10+M10</x:f>
        <x:v>12028</x:v>
      </x:c>
      <x:c r="J10" s="5">
        <x:f>'9.7(월)'!K10+K10</x:f>
        <x:v>11078</x:v>
      </x:c>
      <x:c r="K10" s="31">
        <x:f>국별소통물량!G51</x:f>
        <x:v>5002</x:v>
      </x:c>
      <x:c r="L10" s="31">
        <x:f>'9.7(월)'!M10+M10</x:f>
        <x:v>10543</x:v>
      </x:c>
      <x:c r="M10" s="475">
        <x:f>국별소통물량!H51</x:f>
        <x:v>7026</x:v>
      </x:c>
      <x:c r="N10" s="40">
        <x:f>(B10-H10)/H10*100</x:f>
        <x:v>223.44479903797233</x:v>
      </x:c>
      <x:c r="O10" s="474">
        <x:f>(C10-I10)/I10%</x:f>
        <x:v>-16.478217492517459</x:v>
      </x:c>
      <x:c r="P10" s="41">
        <x:f>(D10-J10)/J10*100</x:f>
        <x:v>35.231991334175845</x:v>
      </x:c>
      <x:c r="Q10" s="41">
        <x:f>(E10-K10)/K10%</x:f>
        <x:v>-70.931627349060378</x:v>
      </x:c>
      <x:c r="R10" s="41">
        <x:f>(F10-L10)/L10*100</x:f>
        <x:v>421.20838471023427</x:v>
      </x:c>
      <x:c r="S10" s="41">
        <x:f>(G10-M10)/M10%</x:f>
        <x:v>22.288642186165667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10806</x:v>
      </x:c>
      <x:c r="D11" s="31">
        <x:f>국별소통물량!C10</x:f>
        <x:v>50278</x:v>
      </x:c>
      <x:c r="E11" s="31">
        <x:f>국별소통물량!G10</x:f>
        <x:v>4437</x:v>
      </x:c>
      <x:c r="F11" s="31">
        <x:f>국별소통물량!D10</x:f>
        <x:v>45247</x:v>
      </x:c>
      <x:c r="G11" s="119">
        <x:f>국별소통물량!H10</x:f>
        <x:v>6369</x:v>
      </x:c>
      <x:c r="H11" s="118">
        <x:f>J11+L11</x:f>
        <x:v>14721</x:v>
      </x:c>
      <x:c r="I11" s="30">
        <x:f>K11+M11</x:f>
        <x:v>8067</x:v>
      </x:c>
      <x:c r="J11" s="5">
        <x:f>'9.7(월)'!K11+K11</x:f>
        <x:v>6459</x:v>
      </x:c>
      <x:c r="K11" s="31">
        <x:f>국별소통물량!G52</x:f>
        <x:v>2623</x:v>
      </x:c>
      <x:c r="L11" s="31">
        <x:f>'9.7(월)'!M11+M11</x:f>
        <x:v>8262</x:v>
      </x:c>
      <x:c r="M11" s="475">
        <x:f>국별소통물량!H52</x:f>
        <x:v>5444</x:v>
      </x:c>
      <x:c r="N11" s="40">
        <x:f>(B11-H11)/H11*100</x:f>
        <x:v>548.90292779023162</x:v>
      </x:c>
      <x:c r="O11" s="474">
        <x:f>(C11-I11)/I11%</x:f>
        <x:v>33.953142432130903</x:v>
      </x:c>
      <x:c r="P11" s="41">
        <x:f>(D11-J11)/J11*100</x:f>
        <x:v>678.41771172008055</x:v>
      </x:c>
      <x:c r="Q11" s="41">
        <x:f>(E11-K11)/K11%</x:f>
        <x:v>69.157453297750664</x:v>
      </x:c>
      <x:c r="R11" s="41">
        <x:f>(F11-L11)/L11*100</x:f>
        <x:v>447.65190026627931</x:v>
      </x:c>
      <x:c r="S11" s="41">
        <x:f>(G11-M11)/M11%</x:f>
        <x:v>16.991182953710506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11624</x:v>
      </x:c>
      <x:c r="D12" s="31">
        <x:f>국별소통물량!C11</x:f>
        <x:v>72421</x:v>
      </x:c>
      <x:c r="E12" s="31">
        <x:f>국별소통물량!G11</x:f>
        <x:v>5667</x:v>
      </x:c>
      <x:c r="F12" s="31">
        <x:f>국별소통물량!D11</x:f>
        <x:v>42332</x:v>
      </x:c>
      <x:c r="G12" s="119">
        <x:f>국별소통물량!H11</x:f>
        <x:v>5957</x:v>
      </x:c>
      <x:c r="H12" s="118">
        <x:f>J12+L12</x:f>
        <x:v>15199</x:v>
      </x:c>
      <x:c r="I12" s="30">
        <x:f>K12+M12</x:f>
        <x:v>8229</x:v>
      </x:c>
      <x:c r="J12" s="5">
        <x:f>'9.7(월)'!K12+K12</x:f>
        <x:v>8232</x:v>
      </x:c>
      <x:c r="K12" s="31">
        <x:f>국별소통물량!G53</x:f>
        <x:v>3514</x:v>
      </x:c>
      <x:c r="L12" s="31">
        <x:f>'9.7(월)'!M12+M12</x:f>
        <x:v>6967</x:v>
      </x:c>
      <x:c r="M12" s="475">
        <x:f>국별소통물량!H53</x:f>
        <x:v>4715</x:v>
      </x:c>
      <x:c r="N12" s="40">
        <x:f>(B12-H12)/H12*100</x:f>
        <x:v>655.00361865912225</x:v>
      </x:c>
      <x:c r="O12" s="474">
        <x:f>(C12-I12)/I12%</x:f>
        <x:v>41.25653177785879</x:v>
      </x:c>
      <x:c r="P12" s="41">
        <x:f>(D12-J12)/J12*100</x:f>
        <x:v>779.74975704567532</x:v>
      </x:c>
      <x:c r="Q12" s="41">
        <x:f>(E12-K12)/K12%</x:f>
        <x:v>61.269208878770634</x:v>
      </x:c>
      <x:c r="R12" s="41">
        <x:f>(F12-L12)/L12*100</x:f>
        <x:v>507.60729151715225</x:v>
      </x:c>
      <x:c r="S12" s="41">
        <x:f>(G12-M12)/M12%</x:f>
        <x:v>26.341463414634148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9250</x:v>
      </x:c>
      <x:c r="D13" s="31">
        <x:f>국별소통물량!C12</x:f>
        <x:v>29552</x:v>
      </x:c>
      <x:c r="E13" s="31">
        <x:f>국별소통물량!G12</x:f>
        <x:v>2616</x:v>
      </x:c>
      <x:c r="F13" s="31">
        <x:f>국별소통물량!D12</x:f>
        <x:v>40296</x:v>
      </x:c>
      <x:c r="G13" s="119">
        <x:f>국별소통물량!H12</x:f>
        <x:v>6634</x:v>
      </x:c>
      <x:c r="H13" s="118">
        <x:f>J13+L13</x:f>
        <x:v>12238</x:v>
      </x:c>
      <x:c r="I13" s="30">
        <x:f>K13+M13</x:f>
        <x:v>6966</x:v>
      </x:c>
      <x:c r="J13" s="5">
        <x:f>'9.7(월)'!K13+K13</x:f>
        <x:v>5401</x:v>
      </x:c>
      <x:c r="K13" s="31">
        <x:f>국별소통물량!G54</x:f>
        <x:v>2374</x:v>
      </x:c>
      <x:c r="L13" s="31">
        <x:f>'9.7(월)'!M13+M13</x:f>
        <x:v>6837</x:v>
      </x:c>
      <x:c r="M13" s="475">
        <x:f>국별소통물량!H54</x:f>
        <x:v>4592</x:v>
      </x:c>
      <x:c r="N13" s="40">
        <x:f>(B13-H13)/H13*100</x:f>
        <x:v>470.74685406112116</x:v>
      </x:c>
      <x:c r="O13" s="474">
        <x:f>(C13-I13)/I13%</x:f>
        <x:v>32.787826586276203</x:v>
      </x:c>
      <x:c r="P13" s="41">
        <x:f>(D13-J13)/J13*100</x:f>
        <x:v>447.15793371597857</x:v>
      </x:c>
      <x:c r="Q13" s="41">
        <x:f>(E13-K13)/K13%</x:f>
        <x:v>10.193765796124685</x:v>
      </x:c>
      <x:c r="R13" s="41">
        <x:f>(F13-L13)/L13*100</x:f>
        <x:v>489.38130759104877</x:v>
      </x:c>
      <x:c r="S13" s="41">
        <x:f>(G13-M13)/M13%</x:f>
        <x:v>44.468641114982574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1790</x:v>
      </x:c>
      <x:c r="D14" s="31">
        <x:f>국별소통물량!C13</x:f>
        <x:v>9530</x:v>
      </x:c>
      <x:c r="E14" s="31">
        <x:f>국별소통물량!G13</x:f>
        <x:v>636</x:v>
      </x:c>
      <x:c r="F14" s="31">
        <x:f>국별소통물량!D13</x:f>
        <x:v>5653</x:v>
      </x:c>
      <x:c r="G14" s="119">
        <x:f>국별소통물량!H13</x:f>
        <x:v>1154</x:v>
      </x:c>
      <x:c r="H14" s="118">
        <x:f>J14+L14</x:f>
        <x:v>2342</x:v>
      </x:c>
      <x:c r="I14" s="30">
        <x:f>K14+M14</x:f>
        <x:v>1117</x:v>
      </x:c>
      <x:c r="J14" s="5">
        <x:f>'9.7(월)'!K14+K14</x:f>
        <x:v>1595</x:v>
      </x:c>
      <x:c r="K14" s="31">
        <x:f>국별소통물량!G55</x:f>
        <x:v>603</x:v>
      </x:c>
      <x:c r="L14" s="31">
        <x:f>'9.7(월)'!M14+M14</x:f>
        <x:v>747</x:v>
      </x:c>
      <x:c r="M14" s="475">
        <x:f>국별소통물량!H55</x:f>
        <x:v>514</x:v>
      </x:c>
      <x:c r="N14" s="40">
        <x:f>(B14-H14)/H14*100</x:f>
        <x:v>548.29205807002563</x:v>
      </x:c>
      <x:c r="O14" s="474">
        <x:f>(C14-I14)/I14%</x:f>
        <x:v>60.250671441360787</x:v>
      </x:c>
      <x:c r="P14" s="41">
        <x:f>(D14-J14)/J14*100</x:f>
        <x:v>497.49216300940435</x:v>
      </x:c>
      <x:c r="Q14" s="41">
        <x:f>(E14-K14)/K14%</x:f>
        <x:v>5.4726368159203975</x:v>
      </x:c>
      <x:c r="R14" s="41">
        <x:f>(F14-L14)/L14*100</x:f>
        <x:v>656.76037483266396</x:v>
      </x:c>
      <x:c r="S14" s="41">
        <x:f>(G14-M14)/M14%</x:f>
        <x:v>124.51361867704281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3256</x:v>
      </x:c>
      <x:c r="D15" s="31">
        <x:f>국별소통물량!C14</x:f>
        <x:v>20227</x:v>
      </x:c>
      <x:c r="E15" s="31">
        <x:f>국별소통물량!G14</x:f>
        <x:v>1075</x:v>
      </x:c>
      <x:c r="F15" s="31">
        <x:f>국별소통물량!D14</x:f>
        <x:v>11914</x:v>
      </x:c>
      <x:c r="G15" s="119">
        <x:f>국별소통물량!H14</x:f>
        <x:v>2181</x:v>
      </x:c>
      <x:c r="H15" s="118">
        <x:f>J15+L15</x:f>
        <x:v>3094</x:v>
      </x:c>
      <x:c r="I15" s="30">
        <x:f>K15+M15</x:f>
        <x:v>1817</x:v>
      </x:c>
      <x:c r="J15" s="5">
        <x:f>'9.7(월)'!K15+K15</x:f>
        <x:v>1698</x:v>
      </x:c>
      <x:c r="K15" s="31">
        <x:f>국별소통물량!G56</x:f>
        <x:v>816</x:v>
      </x:c>
      <x:c r="L15" s="31">
        <x:f>'9.7(월)'!M15+M15</x:f>
        <x:v>1396</x:v>
      </x:c>
      <x:c r="M15" s="475">
        <x:f>국별소통물량!H56</x:f>
        <x:v>1001</x:v>
      </x:c>
      <x:c r="N15" s="40">
        <x:f>(B15-H15)/H15*100</x:f>
        <x:v>938.81706528765358</x:v>
      </x:c>
      <x:c r="O15" s="474">
        <x:f>(C15-I15)/I15%</x:f>
        <x:v>79.196477710511829</x:v>
      </x:c>
      <x:c r="P15" s="41">
        <x:f>(D15-J15)/J15*100</x:f>
        <x:v>1091.2249705535924</x:v>
      </x:c>
      <x:c r="Q15" s="41">
        <x:f>(E15-K15)/K15%</x:f>
        <x:v>31.740196078431371</x:v>
      </x:c>
      <x:c r="R15" s="41">
        <x:f>(F15-L15)/L15*100</x:f>
        <x:v>753.43839541547277</x:v>
      </x:c>
      <x:c r="S15" s="41">
        <x:f>(G15-M15)/M15%</x:f>
        <x:v>117.88211788211788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1509</x:v>
      </x:c>
      <x:c r="D16" s="31">
        <x:f>국별소통물량!C15</x:f>
        <x:v>6067</x:v>
      </x:c>
      <x:c r="E16" s="31">
        <x:f>국별소통물량!G15</x:f>
        <x:v>462</x:v>
      </x:c>
      <x:c r="F16" s="31">
        <x:f>국별소통물량!D15</x:f>
        <x:v>5179</x:v>
      </x:c>
      <x:c r="G16" s="119">
        <x:f>국별소통물량!H15</x:f>
        <x:v>1047</x:v>
      </x:c>
      <x:c r="H16" s="118">
        <x:f>J16+L16</x:f>
        <x:v>1578</x:v>
      </x:c>
      <x:c r="I16" s="30">
        <x:f>K16+M16</x:f>
        <x:v>850</x:v>
      </x:c>
      <x:c r="J16" s="5">
        <x:f>'9.7(월)'!K16+K16</x:f>
        <x:v>1011</x:v>
      </x:c>
      <x:c r="K16" s="31">
        <x:f>국별소통물량!G57</x:f>
        <x:v>487</x:v>
      </x:c>
      <x:c r="L16" s="31">
        <x:f>'9.7(월)'!M16+M16</x:f>
        <x:v>567</x:v>
      </x:c>
      <x:c r="M16" s="475">
        <x:f>국별소통물량!H57</x:f>
        <x:v>363</x:v>
      </x:c>
      <x:c r="N16" s="40">
        <x:f>(B16-H16)/H16*100</x:f>
        <x:v>612.67427122940433</x:v>
      </x:c>
      <x:c r="O16" s="474">
        <x:f>(C16-I16)/I16%</x:f>
        <x:v>77.529411764705884</x:v>
      </x:c>
      <x:c r="P16" s="41">
        <x:f>(D16-J16)/J16*100</x:f>
        <x:v>500.09891196834815</x:v>
      </x:c>
      <x:c r="Q16" s="41">
        <x:f>(E16-K16)/K16%</x:f>
        <x:v>-5.1334702258726894</x:v>
      </x:c>
      <x:c r="R16" s="41">
        <x:f>(F16-L16)/L16*100</x:f>
        <x:v>813.40388007054662</x:v>
      </x:c>
      <x:c r="S16" s="41">
        <x:f>(G16-M16)/M16%</x:f>
        <x:v>188.4297520661157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5484</x:v>
      </x:c>
      <x:c r="D17" s="31">
        <x:f>국별소통물량!C16</x:f>
        <x:v>12726</x:v>
      </x:c>
      <x:c r="E17" s="31">
        <x:f>국별소통물량!G16</x:f>
        <x:v>1424</x:v>
      </x:c>
      <x:c r="F17" s="31">
        <x:f>국별소통물량!D16</x:f>
        <x:v>21957</x:v>
      </x:c>
      <x:c r="G17" s="119">
        <x:f>국별소통물량!H16</x:f>
        <x:v>4060</x:v>
      </x:c>
      <x:c r="H17" s="118">
        <x:f>J17+L17</x:f>
        <x:v>6560</x:v>
      </x:c>
      <x:c r="I17" s="30">
        <x:f>K17+M17</x:f>
        <x:v>3972</x:v>
      </x:c>
      <x:c r="J17" s="5">
        <x:f>'9.7(월)'!K17+K17</x:f>
        <x:v>2562</x:v>
      </x:c>
      <x:c r="K17" s="31">
        <x:f>국별소통물량!G58</x:f>
        <x:v>1256</x:v>
      </x:c>
      <x:c r="L17" s="31">
        <x:f>'9.7(월)'!M17+M17</x:f>
        <x:v>3998</x:v>
      </x:c>
      <x:c r="M17" s="475">
        <x:f>국별소통물량!H58</x:f>
        <x:v>2716</x:v>
      </x:c>
      <x:c r="N17" s="40">
        <x:f>(B17-H17)/H17*100</x:f>
        <x:v>428.70426829268291</x:v>
      </x:c>
      <x:c r="O17" s="474">
        <x:f>(C17-I17)/I17%</x:f>
        <x:v>38.066465256797585</x:v>
      </x:c>
      <x:c r="P17" s="41">
        <x:f>(D17-J17)/J17*100</x:f>
        <x:v>396.72131147540983</x:v>
      </x:c>
      <x:c r="Q17" s="41">
        <x:f>(E17-K17)/K17%</x:f>
        <x:v>13.375796178343949</x:v>
      </x:c>
      <x:c r="R17" s="41">
        <x:f>(F17-L17)/L17*100</x:f>
        <x:v>449.19959979989994</x:v>
      </x:c>
      <x:c r="S17" s="41">
        <x:f>(G17-M17)/M17%</x:f>
        <x:v>49.484536082474229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686</x:v>
      </x:c>
      <x:c r="D18" s="31">
        <x:f>국별소통물량!C17</x:f>
        <x:v>7545</x:v>
      </x:c>
      <x:c r="E18" s="31">
        <x:f>국별소통물량!G17</x:f>
        <x:v>226</x:v>
      </x:c>
      <x:c r="F18" s="31">
        <x:f>국별소통물량!D17</x:f>
        <x:v>4531</x:v>
      </x:c>
      <x:c r="G18" s="119">
        <x:f>국별소통물량!H17</x:f>
        <x:v>460</x:v>
      </x:c>
      <x:c r="H18" s="118">
        <x:f>J18+L18</x:f>
        <x:v>1272</x:v>
      </x:c>
      <x:c r="I18" s="30">
        <x:f>K18+M18</x:f>
        <x:v>609</x:v>
      </x:c>
      <x:c r="J18" s="5">
        <x:f>'9.7(월)'!K18+K18</x:f>
        <x:v>760</x:v>
      </x:c>
      <x:c r="K18" s="31">
        <x:f>국별소통물량!G59</x:f>
        <x:v>257</x:v>
      </x:c>
      <x:c r="L18" s="31">
        <x:f>'9.7(월)'!M18+M18</x:f>
        <x:v>512</x:v>
      </x:c>
      <x:c r="M18" s="475">
        <x:f>국별소통물량!H59</x:f>
        <x:v>352</x:v>
      </x:c>
      <x:c r="N18" s="40">
        <x:f>(B18-H18)/H18*100</x:f>
        <x:v>849.37106918238999</x:v>
      </x:c>
      <x:c r="O18" s="474">
        <x:f>(C18-I18)/I18%</x:f>
        <x:v>12.64367816091954</x:v>
      </x:c>
      <x:c r="P18" s="41">
        <x:f>(D18-J18)/J18*100</x:f>
        <x:v>892.76315789473676</x:v>
      </x:c>
      <x:c r="Q18" s="41">
        <x:f>(E18-K18)/K18%</x:f>
        <x:v>-12.062256809338523</x:v>
      </x:c>
      <x:c r="R18" s="41">
        <x:f>(F18-L18)/L18*100</x:f>
        <x:v>784.9609375</x:v>
      </x:c>
      <x:c r="S18" s="41">
        <x:f>(G18-M18)/M18%</x:f>
        <x:v>30.681818181818183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5493</x:v>
      </x:c>
      <x:c r="D19" s="31">
        <x:f>국별소통물량!C18</x:f>
        <x:v>45203</x:v>
      </x:c>
      <x:c r="E19" s="31">
        <x:f>국별소통물량!G18</x:f>
        <x:v>2286</x:v>
      </x:c>
      <x:c r="F19" s="31">
        <x:f>국별소통물량!D18</x:f>
        <x:v>15058</x:v>
      </x:c>
      <x:c r="G19" s="119">
        <x:f>국별소통물량!H18</x:f>
        <x:v>3207</x:v>
      </x:c>
      <x:c r="H19" s="118">
        <x:f>J19+L19</x:f>
        <x:v>5174</x:v>
      </x:c>
      <x:c r="I19" s="30">
        <x:f>K19+M19</x:f>
        <x:v>2434</x:v>
      </x:c>
      <x:c r="J19" s="5">
        <x:f>'9.7(월)'!K19+K19</x:f>
        <x:v>3382</x:v>
      </x:c>
      <x:c r="K19" s="31">
        <x:f>국별소통물량!G60</x:f>
        <x:v>1255</x:v>
      </x:c>
      <x:c r="L19" s="31">
        <x:f>'9.7(월)'!M19+M19</x:f>
        <x:v>1792</x:v>
      </x:c>
      <x:c r="M19" s="475">
        <x:f>국별소통물량!H60</x:f>
        <x:v>1179</x:v>
      </x:c>
      <x:c r="N19" s="40">
        <x:f>(B19-H19)/H19*100</x:f>
        <x:v>1064.6888287591805</x:v>
      </x:c>
      <x:c r="O19" s="474">
        <x:f>(C19-I19)/I19%</x:f>
        <x:v>125.67789646672145</x:v>
      </x:c>
      <x:c r="P19" s="41">
        <x:f>(D19-J19)/J19*100</x:f>
        <x:v>1236.5759905381431</x:v>
      </x:c>
      <x:c r="Q19" s="41">
        <x:f>(E19-K19)/K19%</x:f>
        <x:v>82.151394422310759</x:v>
      </x:c>
      <x:c r="R19" s="41">
        <x:f>(F19-L19)/L19*100</x:f>
        <x:v>740.29017857142856</x:v>
      </x:c>
      <x:c r="S19" s="41">
        <x:f>(G19-M19)/M19%</x:f>
        <x:v>172.01017811704835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2591</x:v>
      </x:c>
      <x:c r="D20" s="31">
        <x:f>국별소통물량!C19</x:f>
        <x:v>16829</x:v>
      </x:c>
      <x:c r="E20" s="31">
        <x:f>국별소통물량!G19</x:f>
        <x:v>890</x:v>
      </x:c>
      <x:c r="F20" s="31">
        <x:f>국별소통물량!D19</x:f>
        <x:v>7041</x:v>
      </x:c>
      <x:c r="G20" s="119">
        <x:f>국별소통물량!H19</x:f>
        <x:v>1701</x:v>
      </x:c>
      <x:c r="H20" s="118">
        <x:f>J20+L20</x:f>
        <x:v>3427</x:v>
      </x:c>
      <x:c r="I20" s="30">
        <x:f>K20+M20</x:f>
        <x:v>1422</x:v>
      </x:c>
      <x:c r="J20" s="5">
        <x:f>'9.7(월)'!K20+K20</x:f>
        <x:v>2530</x:v>
      </x:c>
      <x:c r="K20" s="31">
        <x:f>국별소통물량!G61</x:f>
        <x:v>791</x:v>
      </x:c>
      <x:c r="L20" s="31">
        <x:f>'9.7(월)'!M20+M20</x:f>
        <x:v>897</x:v>
      </x:c>
      <x:c r="M20" s="475">
        <x:f>국별소통물량!H61</x:f>
        <x:v>631</x:v>
      </x:c>
      <x:c r="N20" s="40">
        <x:f>(B20-H20)/H20*100</x:f>
        <x:v>596.52757513860524</x:v>
      </x:c>
      <x:c r="O20" s="474">
        <x:f>(C20-I20)/I20%</x:f>
        <x:v>82.208157524613213</x:v>
      </x:c>
      <x:c r="P20" s="41">
        <x:f>(D20-J20)/J20*100</x:f>
        <x:v>565.17786561264825</x:v>
      </x:c>
      <x:c r="Q20" s="41">
        <x:f>(E20-K20)/K20%</x:f>
        <x:v>12.515802781289507</x:v>
      </x:c>
      <x:c r="R20" s="41">
        <x:f>(F20-L20)/L20*100</x:f>
        <x:v>684.94983277591973</x:v>
      </x:c>
      <x:c r="S20" s="41">
        <x:f>(G20-M20)/M20%</x:f>
        <x:v>169.57210776545168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2909</x:v>
      </x:c>
      <x:c r="D21" s="31">
        <x:f>국별소통물량!C20</x:f>
        <x:v>14129</x:v>
      </x:c>
      <x:c r="E21" s="31">
        <x:f>국별소통물량!G20</x:f>
        <x:v>1050</x:v>
      </x:c>
      <x:c r="F21" s="31">
        <x:f>국별소통물량!D20</x:f>
        <x:v>12310</x:v>
      </x:c>
      <x:c r="G21" s="119">
        <x:f>국별소통물량!H20</x:f>
        <x:v>1859</x:v>
      </x:c>
      <x:c r="H21" s="118">
        <x:f>J21+L21</x:f>
        <x:v>3826</x:v>
      </x:c>
      <x:c r="I21" s="30">
        <x:f>K21+M21</x:f>
        <x:v>2000</x:v>
      </x:c>
      <x:c r="J21" s="5">
        <x:f>'9.7(월)'!K21+K21</x:f>
        <x:v>1810</x:v>
      </x:c>
      <x:c r="K21" s="31">
        <x:f>국별소통물량!G62</x:f>
        <x:v>711</x:v>
      </x:c>
      <x:c r="L21" s="31">
        <x:f>'9.7(월)'!M21+M21</x:f>
        <x:v>2016</x:v>
      </x:c>
      <x:c r="M21" s="475">
        <x:f>국별소통물량!H62</x:f>
        <x:v>1289</x:v>
      </x:c>
      <x:c r="N21" s="40">
        <x:f>(B21-H21)/H21*100</x:f>
        <x:v>591.03502352326188</x:v>
      </x:c>
      <x:c r="O21" s="474">
        <x:f>(C21-I21)/I21%</x:f>
        <x:v>45.450000000000003</x:v>
      </x:c>
      <x:c r="P21" s="41">
        <x:f>(D21-J21)/J21*100</x:f>
        <x:v>680.60773480662988</x:v>
      </x:c>
      <x:c r="Q21" s="41">
        <x:f>(E21-K21)/K21%</x:f>
        <x:v>47.679324894514764</x:v>
      </x:c>
      <x:c r="R21" s="41">
        <x:f>(F21-L21)/L21*100</x:f>
        <x:v>510.61507936507934</x:v>
      </x:c>
      <x:c r="S21" s="41">
        <x:f>(G21-M21)/M21%</x:f>
        <x:v>44.220325833979828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2074</x:v>
      </x:c>
      <x:c r="D22" s="31">
        <x:f>국별소통물량!C21</x:f>
        <x:v>7034</x:v>
      </x:c>
      <x:c r="E22" s="31">
        <x:f>국별소통물량!G21</x:f>
        <x:v>803</x:v>
      </x:c>
      <x:c r="F22" s="31">
        <x:f>국별소통물량!D21</x:f>
        <x:v>6430</x:v>
      </x:c>
      <x:c r="G22" s="119">
        <x:f>국별소통물량!H21</x:f>
        <x:v>1271</x:v>
      </x:c>
      <x:c r="H22" s="118">
        <x:f>J22+L22</x:f>
        <x:v>2221</x:v>
      </x:c>
      <x:c r="I22" s="30">
        <x:f>K22+M22</x:f>
        <x:v>1083</x:v>
      </x:c>
      <x:c r="J22" s="5">
        <x:f>'9.7(월)'!K22+K22</x:f>
        <x:v>1378</x:v>
      </x:c>
      <x:c r="K22" s="31">
        <x:f>국별소통물량!G63</x:f>
        <x:v>483</x:v>
      </x:c>
      <x:c r="L22" s="31">
        <x:f>'9.7(월)'!M22+M22</x:f>
        <x:v>843</x:v>
      </x:c>
      <x:c r="M22" s="475">
        <x:f>국별소통물량!H63</x:f>
        <x:v>600</x:v>
      </x:c>
      <x:c r="N22" s="40">
        <x:f>(B22-H22)/H22*100</x:f>
        <x:v>506.21341737955873</x:v>
      </x:c>
      <x:c r="O22" s="474">
        <x:f>(C22-I22)/I22%</x:f>
        <x:v>91.505078485687903</x:v>
      </x:c>
      <x:c r="P22" s="41">
        <x:f>(D22-J22)/J22*100</x:f>
        <x:v>410.44992743105951</x:v>
      </x:c>
      <x:c r="Q22" s="41">
        <x:f>(E22-K22)/K22%</x:f>
        <x:v>66.252587991718428</x:v>
      </x:c>
      <x:c r="R22" s="41">
        <x:f>(F22-L22)/L22*100</x:f>
        <x:v>662.75207591933565</x:v>
      </x:c>
      <x:c r="S22" s="41">
        <x:f>(G22-M22)/M22%</x:f>
        <x:v>111.83333333333333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4021</x:v>
      </x:c>
      <x:c r="D23" s="31">
        <x:f>국별소통물량!C22</x:f>
        <x:v>46215</x:v>
      </x:c>
      <x:c r="E23" s="31">
        <x:f>국별소통물량!G22</x:f>
        <x:v>2735</x:v>
      </x:c>
      <x:c r="F23" s="31">
        <x:f>국별소통물량!D22</x:f>
        <x:v>6840</x:v>
      </x:c>
      <x:c r="G23" s="119">
        <x:f>국별소통물량!H22</x:f>
        <x:v>1286</x:v>
      </x:c>
      <x:c r="H23" s="118">
        <x:f>J23+L23</x:f>
        <x:v>5394</x:v>
      </x:c>
      <x:c r="I23" s="30">
        <x:f>K23+M23</x:f>
        <x:v>2734</x:v>
      </x:c>
      <x:c r="J23" s="5">
        <x:f>'9.7(월)'!K23+K23</x:f>
        <x:v>4201</x:v>
      </x:c>
      <x:c r="K23" s="31">
        <x:f>국별소통물량!G64</x:f>
        <x:v>1934</x:v>
      </x:c>
      <x:c r="L23" s="31">
        <x:f>'9.7(월)'!M23+M23</x:f>
        <x:v>1193</x:v>
      </x:c>
      <x:c r="M23" s="475">
        <x:f>국별소통물량!H64</x:f>
        <x:v>800</x:v>
      </x:c>
      <x:c r="N23" s="40">
        <x:f>(B23-H23)/H23*100</x:f>
        <x:v>883.59288097886542</x:v>
      </x:c>
      <x:c r="O23" s="474">
        <x:f>(C23-I23)/I23%</x:f>
        <x:v>47.073884418434531</x:v>
      </x:c>
      <x:c r="P23" s="41">
        <x:f>(D23-J23)/J23*100</x:f>
        <x:v>1000.0952154248988</x:v>
      </x:c>
      <x:c r="Q23" s="41">
        <x:f>(E23-K23)/K23%</x:f>
        <x:v>41.41675284384695</x:v>
      </x:c>
      <x:c r="R23" s="41">
        <x:f>(F23-L23)/L23*100</x:f>
        <x:v>473.34450963956414</x:v>
      </x:c>
      <x:c r="S23" s="41">
        <x:f>(G23-M23)/M23%</x:f>
        <x:v>60.75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1185</x:v>
      </x:c>
      <x:c r="D24" s="31">
        <x:f>국별소통물량!C23</x:f>
        <x:v>6367</x:v>
      </x:c>
      <x:c r="E24" s="31">
        <x:f>국별소통물량!G23</x:f>
        <x:v>528</x:v>
      </x:c>
      <x:c r="F24" s="31">
        <x:f>국별소통물량!D23</x:f>
        <x:v>3552</x:v>
      </x:c>
      <x:c r="G24" s="119">
        <x:f>국별소통물량!H23</x:f>
        <x:v>657</x:v>
      </x:c>
      <x:c r="H24" s="118">
        <x:f>J24+L24</x:f>
        <x:v>1457</x:v>
      </x:c>
      <x:c r="I24" s="30">
        <x:f>K24+M24</x:f>
        <x:v>963</x:v>
      </x:c>
      <x:c r="J24" s="5">
        <x:f>'9.7(월)'!K24+K24</x:f>
        <x:v>926</x:v>
      </x:c>
      <x:c r="K24" s="31">
        <x:f>국별소통물량!G65</x:f>
        <x:v>586</x:v>
      </x:c>
      <x:c r="L24" s="31">
        <x:f>'9.7(월)'!M24+M24</x:f>
        <x:v>531</x:v>
      </x:c>
      <x:c r="M24" s="475">
        <x:f>국별소통물량!H65</x:f>
        <x:v>377</x:v>
      </x:c>
      <x:c r="N24" s="40">
        <x:f>(B24-H24)/H24*100</x:f>
        <x:v>580.78242964996571</x:v>
      </x:c>
      <x:c r="O24" s="474">
        <x:f>(C24-I24)/I24%</x:f>
        <x:v>23.052959501557631</x:v>
      </x:c>
      <x:c r="P24" s="41">
        <x:f>(D24-J24)/J24*100</x:f>
        <x:v>587.5809935205184</x:v>
      </x:c>
      <x:c r="Q24" s="41">
        <x:f>(E24-K24)/K24%</x:f>
        <x:v>-9.8976109215017054</x:v>
      </x:c>
      <x:c r="R24" s="41">
        <x:f>(F24-L24)/L24*100</x:f>
        <x:v>568.92655367231635</x:v>
      </x:c>
      <x:c r="S24" s="41">
        <x:f>(G24-M24)/M24%</x:f>
        <x:v>74.270557029177724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9603</x:v>
      </x:c>
      <x:c r="D25" s="31">
        <x:f>국별소통물량!C24</x:f>
        <x:v>99421</x:v>
      </x:c>
      <x:c r="E25" s="31">
        <x:f>국별소통물량!G24</x:f>
        <x:v>7803</x:v>
      </x:c>
      <x:c r="F25" s="31">
        <x:f>국별소통물량!D24</x:f>
        <x:v>12143</x:v>
      </x:c>
      <x:c r="G25" s="119">
        <x:f>국별소통물량!H24</x:f>
        <x:v>1800</x:v>
      </x:c>
      <x:c r="H25" s="118">
        <x:f>J25+L25</x:f>
        <x:v>12554</x:v>
      </x:c>
      <x:c r="I25" s="30">
        <x:f>K25+M25</x:f>
        <x:v>4503</x:v>
      </x:c>
      <x:c r="J25" s="5">
        <x:f>'9.7(월)'!K25+K25</x:f>
        <x:v>10763</x:v>
      </x:c>
      <x:c r="K25" s="31">
        <x:f>국별소통물량!G66</x:f>
        <x:v>3277</x:v>
      </x:c>
      <x:c r="L25" s="31">
        <x:f>'9.7(월)'!M25+M25</x:f>
        <x:v>1791</x:v>
      </x:c>
      <x:c r="M25" s="475">
        <x:f>국별소통물량!H66</x:f>
        <x:v>1226</x:v>
      </x:c>
      <x:c r="N25" s="40">
        <x:f>(B25-H25)/H25*100</x:f>
        <x:v>788.67293292974352</x:v>
      </x:c>
      <x:c r="O25" s="474">
        <x:f>(C25-I25)/I25%</x:f>
        <x:v>113.25782811459027</x:v>
      </x:c>
      <x:c r="P25" s="41">
        <x:f>(D25-J25)/J25*100</x:f>
        <x:v>823.72944346371833</x:v>
      </x:c>
      <x:c r="Q25" s="41">
        <x:f>(E25-K25)/K25%</x:f>
        <x:v>138.1141287763198</x:v>
      </x:c>
      <x:c r="R25" s="41">
        <x:f>(F25-L25)/L25*100</x:f>
        <x:v>578.00111669458397</x:v>
      </x:c>
      <x:c r="S25" s="41">
        <x:f>(G25-M25)/M25%</x:f>
        <x:v>46.818923327895597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2046</x:v>
      </x:c>
      <x:c r="D26" s="31">
        <x:f>국별소통물량!C25</x:f>
        <x:v>10269</x:v>
      </x:c>
      <x:c r="E26" s="31">
        <x:f>국별소통물량!G25</x:f>
        <x:v>962</x:v>
      </x:c>
      <x:c r="F26" s="31">
        <x:f>국별소통물량!D25</x:f>
        <x:v>6737</x:v>
      </x:c>
      <x:c r="G26" s="119">
        <x:f>국별소통물량!H25</x:f>
        <x:v>1084</x:v>
      </x:c>
      <x:c r="H26" s="118">
        <x:f>J26+L26</x:f>
        <x:v>3981</x:v>
      </x:c>
      <x:c r="I26" s="30">
        <x:f>K26+M26</x:f>
        <x:v>1876</x:v>
      </x:c>
      <x:c r="J26" s="5">
        <x:f>'9.7(월)'!K26+K26</x:f>
        <x:v>2519</x:v>
      </x:c>
      <x:c r="K26" s="31">
        <x:f>국별소통물량!G67</x:f>
        <x:v>935</x:v>
      </x:c>
      <x:c r="L26" s="31">
        <x:f>'9.7(월)'!M26+M26</x:f>
        <x:v>1462</x:v>
      </x:c>
      <x:c r="M26" s="475">
        <x:f>국별소통물량!H67</x:f>
        <x:v>941</x:v>
      </x:c>
      <x:c r="N26" s="40">
        <x:f>(B26-H26)/H26*100</x:f>
        <x:v>327.17910072846018</x:v>
      </x:c>
      <x:c r="O26" s="474">
        <x:f>(C26-I26)/I26%</x:f>
        <x:v>9.0618336886993589</x:v>
      </x:c>
      <x:c r="P26" s="41">
        <x:f>(D26-J26)/J26*100</x:f>
        <x:v>307.66177054386662</x:v>
      </x:c>
      <x:c r="Q26" s="41">
        <x:f>(E26-K26)/K26%</x:f>
        <x:v>2.8877005347593583</x:v>
      </x:c>
      <x:c r="R26" s="41">
        <x:f>(F26-L26)/L26*100</x:f>
        <x:v>360.80711354309165</x:v>
      </x:c>
      <x:c r="S26" s="41">
        <x:f>(G26-M26)/M26%</x:f>
        <x:v>15.196599362380447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2434</x:v>
      </x:c>
      <x:c r="D27" s="31">
        <x:f>국별소통물량!C26</x:f>
        <x:v>19369</x:v>
      </x:c>
      <x:c r="E27" s="31">
        <x:f>국별소통물량!G26</x:f>
        <x:v>1096</x:v>
      </x:c>
      <x:c r="F27" s="31">
        <x:f>국별소통물량!D26</x:f>
        <x:v>5957</x:v>
      </x:c>
      <x:c r="G27" s="119">
        <x:f>국별소통물량!H26</x:f>
        <x:v>1338</x:v>
      </x:c>
      <x:c r="H27" s="118">
        <x:f>J27+L27</x:f>
        <x:v>2514</x:v>
      </x:c>
      <x:c r="I27" s="30">
        <x:f>K27+M27</x:f>
        <x:v>1272</x:v>
      </x:c>
      <x:c r="J27" s="5">
        <x:f>'9.7(월)'!K27+K27</x:f>
        <x:v>1637</x:v>
      </x:c>
      <x:c r="K27" s="31">
        <x:f>국별소통물량!G68</x:f>
        <x:v>656</x:v>
      </x:c>
      <x:c r="L27" s="31">
        <x:f>'9.7(월)'!M27+M27</x:f>
        <x:v>877</x:v>
      </x:c>
      <x:c r="M27" s="475">
        <x:f>국별소통물량!H68</x:f>
        <x:v>616</x:v>
      </x:c>
      <x:c r="N27" s="40">
        <x:f>(B27-H27)/H27*100</x:f>
        <x:v>907.3985680190932</x:v>
      </x:c>
      <x:c r="O27" s="474">
        <x:f>(C27-I27)/I27%</x:f>
        <x:v>91.352201257861637</x:v>
      </x:c>
      <x:c r="P27" s="41">
        <x:f>(D27-J27)/J27*100</x:f>
        <x:v>1083.2009773976786</x:v>
      </x:c>
      <x:c r="Q27" s="41">
        <x:f>(E27-K27)/K27%</x:f>
        <x:v>67.073170731707322</x:v>
      </x:c>
      <x:c r="R27" s="41">
        <x:f>(F27-L27)/L27*100</x:f>
        <x:v>579.24743443557588</x:v>
      </x:c>
      <x:c r="S27" s="41">
        <x:f>(G27-M27)/M27%</x:f>
        <x:v>117.20779220779221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2293</x:v>
      </x:c>
      <x:c r="D28" s="31">
        <x:f>국별소통물량!C27</x:f>
        <x:v>15651</x:v>
      </x:c>
      <x:c r="E28" s="31">
        <x:f>국별소통물량!G27</x:f>
        <x:v>1238</x:v>
      </x:c>
      <x:c r="F28" s="31">
        <x:f>국별소통물량!D27</x:f>
        <x:v>5947</x:v>
      </x:c>
      <x:c r="G28" s="119">
        <x:f>국별소통물량!H27</x:f>
        <x:v>1055</x:v>
      </x:c>
      <x:c r="H28" s="118">
        <x:f>J28+L28</x:f>
        <x:v>3595</x:v>
      </x:c>
      <x:c r="I28" s="30">
        <x:f>K28+M28</x:f>
        <x:v>1732</x:v>
      </x:c>
      <x:c r="J28" s="5">
        <x:f>'9.7(월)'!K28+K28</x:f>
        <x:v>2726</x:v>
      </x:c>
      <x:c r="K28" s="31">
        <x:f>국별소통물량!G69</x:f>
        <x:v>1140</x:v>
      </x:c>
      <x:c r="L28" s="31">
        <x:f>'9.7(월)'!M28+M28</x:f>
        <x:v>869</x:v>
      </x:c>
      <x:c r="M28" s="475">
        <x:f>국별소통물량!H69</x:f>
        <x:v>592</x:v>
      </x:c>
      <x:c r="N28" s="40">
        <x:f>(B28-H28)/H28*100</x:f>
        <x:v>500.77885952712097</x:v>
      </x:c>
      <x:c r="O28" s="474">
        <x:f>(C28-I28)/I28%</x:f>
        <x:v>32.390300230946885</x:v>
      </x:c>
      <x:c r="P28" s="41">
        <x:f>(D28-J28)/J28*100</x:f>
        <x:v>474.13793103448273</x:v>
      </x:c>
      <x:c r="Q28" s="41">
        <x:f>(E28-K28)/K28%</x:f>
        <x:v>8.5964912280701746</x:v>
      </x:c>
      <x:c r="R28" s="41">
        <x:f>(F28-L28)/L28*100</x:f>
        <x:v>584.34982738780207</x:v>
      </x:c>
      <x:c r="S28" s="41">
        <x:f>(G28-M28)/M28%</x:f>
        <x:v>78.209459459459467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1868</x:v>
      </x:c>
      <x:c r="D29" s="31">
        <x:f>국별소통물량!C28</x:f>
        <x:v>7941</x:v>
      </x:c>
      <x:c r="E29" s="31">
        <x:f>국별소통물량!G28</x:f>
        <x:v>629</x:v>
      </x:c>
      <x:c r="F29" s="31">
        <x:f>국별소통물량!D28</x:f>
        <x:v>5152</x:v>
      </x:c>
      <x:c r="G29" s="119">
        <x:f>국별소통물량!H28</x:f>
        <x:v>1239</x:v>
      </x:c>
      <x:c r="H29" s="118">
        <x:f>J29+L29</x:f>
        <x:v>1493</x:v>
      </x:c>
      <x:c r="I29" s="30">
        <x:f>K29+M29</x:f>
        <x:v>702</x:v>
      </x:c>
      <x:c r="J29" s="5">
        <x:f>'9.7(월)'!K29+K29</x:f>
        <x:v>890</x:v>
      </x:c>
      <x:c r="K29" s="31">
        <x:f>국별소통물량!G70</x:f>
        <x:v>302</x:v>
      </x:c>
      <x:c r="L29" s="31">
        <x:f>'9.7(월)'!M29+M29</x:f>
        <x:v>603</x:v>
      </x:c>
      <x:c r="M29" s="475">
        <x:f>국별소통물량!H70</x:f>
        <x:v>400</x:v>
      </x:c>
      <x:c r="N29" s="40">
        <x:f>(B29-H29)/H29*100</x:f>
        <x:v>776.95914266577358</x:v>
      </x:c>
      <x:c r="O29" s="474">
        <x:f>(C29-I29)/I29%</x:f>
        <x:v>166.09686609686611</x:v>
      </x:c>
      <x:c r="P29" s="41">
        <x:f>(D29-J29)/J29*100</x:f>
        <x:v>792.24719101123594</x:v>
      </x:c>
      <x:c r="Q29" s="41">
        <x:f>(E29-K29)/K29%</x:f>
        <x:v>108.27814569536424</x:v>
      </x:c>
      <x:c r="R29" s="41">
        <x:f>(F29-L29)/L29*100</x:f>
        <x:v>754.39469320066337</x:v>
      </x:c>
      <x:c r="S29" s="41">
        <x:f>(G29-M29)/M29%</x:f>
        <x:v>209.75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3890</x:v>
      </x:c>
      <x:c r="D30" s="31">
        <x:f>국별소통물량!C29</x:f>
        <x:v>16125</x:v>
      </x:c>
      <x:c r="E30" s="31">
        <x:f>국별소통물량!G29</x:f>
        <x:v>2024</x:v>
      </x:c>
      <x:c r="F30" s="31">
        <x:f>국별소통물량!D29</x:f>
        <x:v>11577</x:v>
      </x:c>
      <x:c r="G30" s="119">
        <x:f>국별소통물량!H29</x:f>
        <x:v>1866</x:v>
      </x:c>
      <x:c r="H30" s="118">
        <x:f>J30+L30</x:f>
        <x:v>3409</x:v>
      </x:c>
      <x:c r="I30" s="30">
        <x:f>K30+M30</x:f>
        <x:v>1619</x:v>
      </x:c>
      <x:c r="J30" s="5">
        <x:f>'9.7(월)'!K30+K30</x:f>
        <x:v>1900</x:v>
      </x:c>
      <x:c r="K30" s="31">
        <x:f>국별소통물량!G71</x:f>
        <x:v>587</x:v>
      </x:c>
      <x:c r="L30" s="31">
        <x:f>'9.7(월)'!M30+M30</x:f>
        <x:v>1509</x:v>
      </x:c>
      <x:c r="M30" s="475">
        <x:f>국별소통물량!H71</x:f>
        <x:v>1032</x:v>
      </x:c>
      <x:c r="N30" s="40">
        <x:f>(B30-H30)/H30*100</x:f>
        <x:v>712.61366969785854</x:v>
      </x:c>
      <x:c r="O30" s="474">
        <x:f>(C30-I30)/I30%</x:f>
        <x:v>140.27177269919702</x:v>
      </x:c>
      <x:c r="P30" s="41">
        <x:f>(D30-J30)/J30*100</x:f>
        <x:v>748.68421052631572</x:v>
      </x:c>
      <x:c r="Q30" s="41">
        <x:f>(E30-K30)/K30%</x:f>
        <x:v>244.80408858603067</x:v>
      </x:c>
      <x:c r="R30" s="41">
        <x:f>(F30-L30)/L30*100</x:f>
        <x:v>667.19681908548716</x:v>
      </x:c>
      <x:c r="S30" s="41">
        <x:f>(G30-M30)/M30%</x:f>
        <x:v>80.813953488372093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3067</x:v>
      </x:c>
      <x:c r="D31" s="31">
        <x:f>국별소통물량!C30</x:f>
        <x:v>11953</x:v>
      </x:c>
      <x:c r="E31" s="31">
        <x:f>국별소통물량!G30</x:f>
        <x:v>1423</x:v>
      </x:c>
      <x:c r="F31" s="31">
        <x:f>국별소통물량!D30</x:f>
        <x:v>8881</x:v>
      </x:c>
      <x:c r="G31" s="119">
        <x:f>국별소통물량!H30</x:f>
        <x:v>1644</x:v>
      </x:c>
      <x:c r="H31" s="118">
        <x:f>J31+L31</x:f>
        <x:v>4059</x:v>
      </x:c>
      <x:c r="I31" s="30">
        <x:f>K31+M31</x:f>
        <x:v>1796</x:v>
      </x:c>
      <x:c r="J31" s="5">
        <x:f>'9.7(월)'!K31+K31</x:f>
        <x:v>2808</x:v>
      </x:c>
      <x:c r="K31" s="31">
        <x:f>국별소통물량!G72</x:f>
        <x:v>927</x:v>
      </x:c>
      <x:c r="L31" s="31">
        <x:f>'9.7(월)'!M31+M31</x:f>
        <x:v>1251</x:v>
      </x:c>
      <x:c r="M31" s="475">
        <x:f>국별소통물량!H72</x:f>
        <x:v>869</x:v>
      </x:c>
      <x:c r="N31" s="40">
        <x:f>(B31-H31)/H31*100</x:f>
        <x:v>413.27913279132787</x:v>
      </x:c>
      <x:c r="O31" s="474">
        <x:f>(C31-I31)/I31%</x:f>
        <x:v>70.76837416481068</x:v>
      </x:c>
      <x:c r="P31" s="41">
        <x:f>(D31-J31)/J31*100</x:f>
        <x:v>325.67663817663816</x:v>
      </x:c>
      <x:c r="Q31" s="41">
        <x:f>(E31-K31)/K31%</x:f>
        <x:v>53.505933117583602</x:v>
      </x:c>
      <x:c r="R31" s="41">
        <x:f>(F31-L31)/L31*100</x:f>
        <x:v>609.91207034372496</x:v>
      </x:c>
      <x:c r="S31" s="41">
        <x:f>(G31-M31)/M31%</x:f>
        <x:v>89.182968929804375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6579</x:v>
      </x:c>
      <x:c r="D32" s="31">
        <x:f>국별소통물량!C31</x:f>
        <x:v>70179</x:v>
      </x:c>
      <x:c r="E32" s="31">
        <x:f>국별소통물량!G31</x:f>
        <x:v>6579</x:v>
      </x:c>
      <x:c r="F32" s="31">
        <x:f>국별소통물량!D31</x:f>
        <x:v>0</x:v>
      </x:c>
      <x:c r="G32" s="119">
        <x:f>국별소통물량!H31</x:f>
        <x:v>0</x:v>
      </x:c>
      <x:c r="H32" s="118">
        <x:f>J32+L32</x:f>
        <x:v>170</x:v>
      </x:c>
      <x:c r="I32" s="30">
        <x:f>K32+M32</x:f>
        <x:v>67</x:v>
      </x:c>
      <x:c r="J32" s="5">
        <x:f>'9.7(월)'!K32+K32</x:f>
        <x:v>126</x:v>
      </x:c>
      <x:c r="K32" s="31">
        <x:f>국별소통물량!G73</x:f>
        <x:v>47</x:v>
      </x:c>
      <x:c r="L32" s="31">
        <x:f>'9.7(월)'!M32+M32</x:f>
        <x:v>44</x:v>
      </x:c>
      <x:c r="M32" s="475">
        <x:f>국별소통물량!H73</x:f>
        <x:v>20</x:v>
      </x:c>
      <x:c r="N32" s="40">
        <x:f>(B32-H32)/H32*100</x:f>
        <x:v>41181.76470588235</x:v>
      </x:c>
      <x:c r="O32" s="474">
        <x:f>(C32-I32)/I32%</x:f>
        <x:v>9719.4029850746265</x:v>
      </x:c>
      <x:c r="P32" s="41">
        <x:f>(D32-J32)/J32*100</x:f>
        <x:v>55597.619047619046</x:v>
      </x:c>
      <x:c r="Q32" s="41">
        <x:f>(E32-K32)/K32%</x:f>
        <x:v>13897.872340425532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1007</x:v>
      </x:c>
      <x:c r="D33" s="37">
        <x:f>국별소통물량!C32</x:f>
        <x:v>746</x:v>
      </x:c>
      <x:c r="E33" s="37">
        <x:f>국별소통물량!G32</x:f>
        <x:v>61</x:v>
      </x:c>
      <x:c r="F33" s="37">
        <x:f>국별소통물량!D32</x:f>
        <x:v>6343</x:v>
      </x:c>
      <x:c r="G33" s="121">
        <x:f>국별소통물량!H32</x:f>
        <x:v>946</x:v>
      </x:c>
      <x:c r="H33" s="120">
        <x:f>J33+L33</x:f>
        <x:v>1181</x:v>
      </x:c>
      <x:c r="I33" s="36">
        <x:f>K33+M33</x:f>
        <x:v>771</x:v>
      </x:c>
      <x:c r="J33" s="5">
        <x:f>'9.7(월)'!K33+K33</x:f>
        <x:v>95</x:v>
      </x:c>
      <x:c r="K33" s="37">
        <x:f>국별소통물량!G74</x:f>
        <x:v>49</x:v>
      </x:c>
      <x:c r="L33" s="37">
        <x:f>'9.7(월)'!M33+M33</x:f>
        <x:v>1086</x:v>
      </x:c>
      <x:c r="M33" s="476">
        <x:f>국별소통물량!H74</x:f>
        <x:v>722</x:v>
      </x:c>
      <x:c r="N33" s="38">
        <x:f>(B33-H33)/H33*100</x:f>
        <x:v>500.25402201524133</x:v>
      </x:c>
      <x:c r="O33" s="479">
        <x:f>(C33-I33)/I33%</x:f>
        <x:v>30.609597924773023</x:v>
      </x:c>
      <x:c r="P33" s="39">
        <x:f>(D33-J33)/J33*100</x:f>
        <x:v>685.26315789473688</x:v>
      </x:c>
      <x:c r="Q33" s="39">
        <x:f>(E33-K33)/K33%</x:f>
        <x:v>24.489795918367346</x:v>
      </x:c>
      <x:c r="R33" s="39">
        <x:f>(F33-L33)/L33*100</x:f>
        <x:v>484.06998158379378</x:v>
      </x:c>
      <x:c r="S33" s="39">
        <x:f>(G33-M33)/M33%</x:f>
        <x:v>31.02493074792244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151122</x:v>
      </x:c>
      <x:c r="D35" s="125">
        <x:f>SUM(D36:D38)</x:f>
        <x:v>764439</x:v>
      </x:c>
      <x:c r="E35" s="125">
        <x:f>SUM(E36:E38)</x:f>
        <x:v>64973</x:v>
      </x:c>
      <x:c r="F35" s="125">
        <x:f>SUM(F36:F38)</x:f>
        <x:v>528398</x:v>
      </x:c>
      <x:c r="G35" s="126">
        <x:f>SUM(G36:G38)</x:f>
        <x:v>86149</x:v>
      </x:c>
      <x:c r="H35" s="128">
        <x:f>SUM(H36:H38)</x:f>
        <x:v>201716</x:v>
      </x:c>
      <x:c r="I35" s="125">
        <x:f>SUM(I36:I38)</x:f>
        <x:v>106752</x:v>
      </x:c>
      <x:c r="J35" s="125">
        <x:f>SUM(J36:J38)</x:f>
        <x:v>114361</x:v>
      </x:c>
      <x:c r="K35" s="125">
        <x:f>SUM(K36:K38)</x:f>
        <x:v>48736</x:v>
      </x:c>
      <x:c r="L35" s="125">
        <x:f>SUM(L36:L38)</x:f>
        <x:v>87355</x:v>
      </x:c>
      <x:c r="M35" s="126">
        <x:f>SUM(M36:M38)</x:f>
        <x:v>58016</x:v>
      </x:c>
      <x:c r="N35" s="129">
        <x:f>(B35-H35)/H35*100</x:f>
        <x:v>540.91941144976113</x:v>
      </x:c>
      <x:c r="O35" s="467">
        <x:f>(C35-I35)/I35*100</x:f>
        <x:v>41.563624100719423</x:v>
      </x:c>
      <x:c r="P35" s="130">
        <x:f>(D35-J35)/J35*100</x:f>
        <x:v>568.44378765488239</x:v>
      </x:c>
      <x:c r="Q35" s="130">
        <x:f>(E35-K35)/K35*100</x:f>
        <x:v>33.316234405778069</x:v>
      </x:c>
      <x:c r="R35" s="130">
        <x:f>(F35-L35)/L35*100</x:f>
        <x:v>504.88581077213672</x:v>
      </x:c>
      <x:c r="S35" s="130">
        <x:f>(G35-M35)/M35*100</x:f>
        <x:v>48.491795366795365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83517</x:v>
      </x:c>
      <x:c r="D36" s="31">
        <x:f>D7+D8+D9+D10+D16+D18+D19+D20+D23+D26+D29+D31+D32</x:f>
        <x:v>390863</x:v>
      </x:c>
      <x:c r="E36" s="31">
        <x:f>E7+E8+E9+E10+E16+E18+E19+E20+E23+E26+E29+E31+E32</x:f>
        <x:v>34515</x:v>
      </x:c>
      <x:c r="F36" s="31">
        <x:f>F7+F8+F9+F10+F16+F18+F19+F20+F23+F26+F29+F31+F32</x:f>
        <x:v>296740</x:v>
      </x:c>
      <x:c r="G36" s="119">
        <x:f>G7+G8+G9+G10+G16+G18+G19+G20+G23+G26+G29+G31+G32</x:f>
        <x:v>49002</x:v>
      </x:c>
      <x:c r="H36" s="118">
        <x:f>H7+H8+H9+H10+H16+H18+H19+H20+H23+H26+H29+H31+H32</x:f>
        <x:v>116805</x:v>
      </x:c>
      <x:c r="I36" s="30">
        <x:f>I7+I8+I9+I10+I16+I18+I19+I20+I23+I26+I29+I31+I32</x:f>
        <x:v>62641</x:v>
      </x:c>
      <x:c r="J36" s="31">
        <x:f>J7+J8+J9+J10+J16+J18+J19+J20+J23+J26+J29+J31+J32</x:f>
        <x:v>67179</x:v>
      </x:c>
      <x:c r="K36" s="31">
        <x:f>K7+K8+K9+K10+K16+K18+K19+K20+K23+K26+K29+K31+K32</x:f>
        <x:v>30061</x:v>
      </x:c>
      <x:c r="L36" s="31">
        <x:f>L7+L8+L9+L10+L16+L18+L19+L20+L23+L26+L29+L31+L32</x:f>
        <x:v>49626</x:v>
      </x:c>
      <x:c r="M36" s="119">
        <x:f>M7+M8+M9+M10+M16+M18+M19+M20+M23+M26+M29+M31+M32</x:f>
        <x:v>32580</x:v>
      </x:c>
      <x:c r="N36" s="124">
        <x:f>(B36-H36)/H36*100</x:f>
        <x:v>488.67599845897007</x:v>
      </x:c>
      <x:c r="O36" s="468">
        <x:f>(C36-I36)/I36*100</x:f>
        <x:v>33.326415606391976</x:v>
      </x:c>
      <x:c r="P36" s="41">
        <x:f>(D36-J36)/J36*100</x:f>
        <x:v>481.82318879411719</x:v>
      </x:c>
      <x:c r="Q36" s="41">
        <x:f>(E36-K36)/K36*100</x:f>
        <x:v>14.816539702604704</x:v>
      </x:c>
      <x:c r="R36" s="41">
        <x:f>(F36-L36)/L36*100</x:f>
        <x:v>497.95268609196796</x:v>
      </x:c>
      <x:c r="S36" s="41">
        <x:f>(G36-M36)/M36*100</x:f>
        <x:v>50.405156537753228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31688</x:v>
      </x:c>
      <x:c r="D37" s="31">
        <x:f>D12+D13+D15+D17+D22</x:f>
        <x:v>141960</x:v>
      </x:c>
      <x:c r="E37" s="31">
        <x:f>E12+E13+E15+E17+E22</x:f>
        <x:v>11585</x:v>
      </x:c>
      <x:c r="F37" s="31">
        <x:f>F12+F13+F15+F17+F22</x:f>
        <x:v>122929</x:v>
      </x:c>
      <x:c r="G37" s="119">
        <x:f>G12+G13+G15+G17+G22</x:f>
        <x:v>20103</x:v>
      </x:c>
      <x:c r="H37" s="118">
        <x:f>H12+H13+H15+H17+H22</x:f>
        <x:v>39312</x:v>
      </x:c>
      <x:c r="I37" s="30">
        <x:f>I12+I13+I15+I17+I22</x:f>
        <x:v>22067</x:v>
      </x:c>
      <x:c r="J37" s="31">
        <x:f>J12+J13+J15+J17+J22</x:f>
        <x:v>19271</x:v>
      </x:c>
      <x:c r="K37" s="31">
        <x:f>K12+K13+K15+K17+K22</x:f>
        <x:v>8443</x:v>
      </x:c>
      <x:c r="L37" s="31">
        <x:f>L12+L13+L15+L17+L22</x:f>
        <x:v>20041</x:v>
      </x:c>
      <x:c r="M37" s="119">
        <x:f>M12+M13+M15+M17+M22</x:f>
        <x:v>13624</x:v>
      </x:c>
      <x:c r="N37" s="124">
        <x:f>(B37-H37)/H37*100</x:f>
        <x:v>573.81206756206757</x:v>
      </x:c>
      <x:c r="O37" s="468">
        <x:f>(C37-I37)/I37*100</x:f>
        <x:v>43.599039289436718</x:v>
      </x:c>
      <x:c r="P37" s="41">
        <x:f>(D37-J37)/J37*100</x:f>
        <x:v>636.65092626225942</x:v>
      </x:c>
      <x:c r="Q37" s="41">
        <x:f>(E37-K37)/K37*100</x:f>
        <x:v>37.2142603340045</x:v>
      </x:c>
      <x:c r="R37" s="41">
        <x:f>(F37-L37)/L37*100</x:f>
        <x:v>513.38755551120198</x:v>
      </x:c>
      <x:c r="S37" s="41">
        <x:f>(G37-M37)/M37*100</x:f>
        <x:v>47.555783910745738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35917</x:v>
      </x:c>
      <x:c r="D38" s="37">
        <x:f>D11+D14+D21+D25+D27+D24+D28+D30+D33</x:f>
        <x:v>231616</x:v>
      </x:c>
      <x:c r="E38" s="37">
        <x:f>E11+E14+E21+E25+E27+E24+E28+E30+E33</x:f>
        <x:v>18873</x:v>
      </x:c>
      <x:c r="F38" s="37">
        <x:f>F11+F14+F21+F25+F27+F24+F28+F30+F33</x:f>
        <x:v>108729</x:v>
      </x:c>
      <x:c r="G38" s="121">
        <x:f>G11+G14+G21+G25+G27+G24+G28+G30+G33</x:f>
        <x:v>17044</x:v>
      </x:c>
      <x:c r="H38" s="120">
        <x:f>H11+H14+H21+H25+H27+H24+H28+H30+H33</x:f>
        <x:v>45599</x:v>
      </x:c>
      <x:c r="I38" s="36">
        <x:f>I11+I14+I21+I25+I27+I24+I28+I30+I33</x:f>
        <x:v>22044</x:v>
      </x:c>
      <x:c r="J38" s="37">
        <x:f>J11+J14+J21+J25+J27+J24+J28+J30+J33</x:f>
        <x:v>27911</x:v>
      </x:c>
      <x:c r="K38" s="37">
        <x:f>K11+K14+K21+K25+K27+K24+K28+K30+K33</x:f>
        <x:v>10232</x:v>
      </x:c>
      <x:c r="L38" s="37">
        <x:f>L11+L14+L21+L25+L27+L24+L28+L30+L33</x:f>
        <x:v>17688</x:v>
      </x:c>
      <x:c r="M38" s="121">
        <x:f>M11+M14+M21+M25+M27+M24+M28+M30+M33</x:f>
        <x:v>11812</x:v>
      </x:c>
      <x:c r="N38" s="131">
        <x:f>(B38-H38)/H38*100</x:f>
        <x:v>646.38698217066167</x:v>
      </x:c>
      <x:c r="O38" s="469">
        <x:f>(C38-I38)/I38*100</x:f>
        <x:v>62.933224460170564</x:v>
      </x:c>
      <x:c r="P38" s="39">
        <x:f>(D38-J38)/J38*100</x:f>
        <x:v>729.83769839848082</x:v>
      </x:c>
      <x:c r="Q38" s="39">
        <x:f>(E38-K38)/K38*100</x:f>
        <x:v>84.450742767787332</x:v>
      </x:c>
      <x:c r="R38" s="39">
        <x:f>(F38-L38)/L38*100</x:f>
        <x:v>514.70488466757126</x:v>
      </x:c>
      <x:c r="S38" s="39">
        <x:f>(G38-M38)/M38*100</x:f>
        <x:v>44.293938367761598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238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151122</x:v>
      </x:c>
      <x:c r="C44" s="66">
        <x:f>SUM(C45:C47)</x:f>
        <x:v>788785</x:v>
      </x:c>
      <x:c r="D44" s="67">
        <x:f>SUM(D45:D47)</x:f>
        <x:v>362734</x:v>
      </x:c>
      <x:c r="E44" s="67">
        <x:f>SUM(E45:E47)</x:f>
        <x:v>625271</x:v>
      </x:c>
      <x:c r="F44" s="199">
        <x:f>F45+F46+F47</x:f>
        <x:v>83.971880456008705</x:v>
      </x:c>
      <x:c r="G44" s="196">
        <x:f>SUM(G45:G47)</x:f>
        <x:v>670850</x:v>
      </x:c>
      <x:c r="H44" s="66">
        <x:f>SUM(H45:H47)</x:f>
        <x:v>56825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117935</x:v>
      </x:c>
      <x:c r="L44" s="202">
        <x:f>SUM(L45:L47)</x:f>
        <x:v>78069</x:v>
      </x:c>
      <x:c r="M44" s="480">
        <x:f>M45+M46+M47</x:f>
        <x:v>77947</x:v>
      </x:c>
      <x:c r="N44" s="205">
        <x:f>(K44-M44)/M44%</x:f>
        <x:v>51.301525395461013</x:v>
      </x:c>
    </x:row>
    <x:row r="45" spans="1:14" ht="24" customHeight="1">
      <x:c r="A45" s="77" t="s">
        <x:v>62</x:v>
      </x:c>
      <x:c r="B45" s="68">
        <x:f>C36</x:f>
        <x:v>83517</x:v>
      </x:c>
      <x:c r="C45" s="69">
        <x:f>G45+K45</x:f>
        <x:v>405879</x:v>
      </x:c>
      <x:c r="D45" s="70">
        <x:f>H45+L45</x:f>
        <x:v>74335</x:v>
      </x:c>
      <x:c r="E45" s="70">
        <x:f>I45+M45</x:f>
        <x:v>336872</x:v>
      </x:c>
      <x:c r="F45" s="200">
        <x:f>(C45-E45)/E45%</x:f>
        <x:v>20.484635113633665</x:v>
      </x:c>
      <x:c r="G45" s="197">
        <x:f>'집중국처리현황(구분물량)'!B6</x:f>
        <x:v>338325</x:v>
      </x:c>
      <x:c r="H45" s="210">
        <x:f>'집중국처리현황(구분물량)'!D6</x:f>
        <x:v>29799</x:v>
      </x:c>
      <x:c r="I45" s="211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'집중국처리현황(구분물량)'!C30+'집중국처리현황(구분물량)'!D30</x:f>
        <x:v>67554</x:v>
      </x:c>
      <x:c r="L45" s="213">
        <x:f>'집중국처리현황(구분물량)'!D30</x:f>
        <x:v>44536</x:v>
      </x:c>
      <x:c r="M45" s="481">
        <x:f>'집중국처리현황(구분물량)'!C36+'집중국처리현황(구분물량)'!D36</x:f>
        <x:v>45187</x:v>
      </x:c>
      <x:c r="N45" s="200">
        <x:f>(K45-M45)/M45%</x:f>
        <x:v>49.498749640383295</x:v>
      </x:c>
    </x:row>
    <x:row r="46" spans="1:14" ht="24" customHeight="1">
      <x:c r="A46" s="77" t="s">
        <x:v>60</x:v>
      </x:c>
      <x:c r="B46" s="68">
        <x:f>C37</x:f>
        <x:v>31688</x:v>
      </x:c>
      <x:c r="C46" s="69">
        <x:f>G46+K46</x:f>
        <x:v>145170</x:v>
      </x:c>
      <x:c r="D46" s="70">
        <x:f>I46+M46</x:f>
        <x:v>114525</x:v>
      </x:c>
      <x:c r="E46" s="70">
        <x:f>I46+M46</x:f>
        <x:v>114525</x:v>
      </x:c>
      <x:c r="F46" s="200">
        <x:f>(C46-E46)/E46%</x:f>
        <x:v>26.758349705304518</x:v>
      </x:c>
      <x:c r="G46" s="197">
        <x:f>'집중국처리현황(구분물량)'!B7</x:f>
        <x:v>117866</x:v>
      </x:c>
      <x:c r="H46" s="210">
        <x:f>'집중국처리현황(구분물량)'!D7</x:f>
        <x:v>9450</x:v>
      </x:c>
      <x:c r="I46" s="211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'집중국처리현황(구분물량)'!C31+'집중국처리현황(구분물량)'!D31</x:f>
        <x:v>27304</x:v>
      </x:c>
      <x:c r="L46" s="213">
        <x:f>'집중국처리현황(구분물량)'!D31</x:f>
        <x:v>17479</x:v>
      </x:c>
      <x:c r="M46" s="481">
        <x:f>'집중국처리현황(구분물량)'!C37+'집중국처리현황(구분물량)'!D37</x:f>
        <x:v>17880</x:v>
      </x:c>
      <x:c r="N46" s="200">
        <x:f>(K46-M46)/M46%</x:f>
        <x:v>52.706935123042506</x:v>
      </x:c>
    </x:row>
    <x:row r="47" spans="1:14" ht="24" customHeight="1">
      <x:c r="A47" s="78" t="s">
        <x:v>158</x:v>
      </x:c>
      <x:c r="B47" s="71">
        <x:f>C38</x:f>
        <x:v>35917</x:v>
      </x:c>
      <x:c r="C47" s="72">
        <x:f>G47+K47</x:f>
        <x:v>237736</x:v>
      </x:c>
      <x:c r="D47" s="73">
        <x:f>I47+M47</x:f>
        <x:v>173874</x:v>
      </x:c>
      <x:c r="E47" s="73">
        <x:f>I47+M47</x:f>
        <x:v>173874</x:v>
      </x:c>
      <x:c r="F47" s="201">
        <x:f>(C47-E47)/E47%</x:f>
        <x:v>36.728895637070522</x:v>
      </x:c>
      <x:c r="G47" s="198">
        <x:f>'집중국처리현황(구분물량)'!B8</x:f>
        <x:v>214659</x:v>
      </x:c>
      <x:c r="H47" s="212">
        <x:f>'집중국처리현황(구분물량)'!D8</x:f>
        <x:v>17576</x:v>
      </x:c>
      <x:c r="I47" s="219">
        <x:f>'집중국처리현황(구분물량)'!B25</x:f>
        <x:v>158994</x:v>
      </x:c>
      <x:c r="J47" s="201">
        <x:f>(G47-I47)/I47%</x:f>
        <x:v>35.010755122834823</x:v>
      </x:c>
      <x:c r="K47" s="204">
        <x:f>'집중국처리현황(구분물량)'!C32+'집중국처리현황(구분물량)'!D32</x:f>
        <x:v>23077</x:v>
      </x:c>
      <x:c r="L47" s="214">
        <x:f>'집중국처리현황(구분물량)'!D32</x:f>
        <x:v>16054</x:v>
      </x:c>
      <x:c r="M47" s="482">
        <x:f>'집중국처리현황(구분물량)'!C38+'집중국처리현황(구분물량)'!D38</x:f>
        <x:v>14880</x:v>
      </x:c>
      <x:c r="N47" s="201">
        <x:f>(K47-M47)/M47%</x:f>
        <x:v>55.087365591397848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594" t="s">
        <x:v>156</x:v>
      </x:c>
      <x:c r="B50" s="596" t="s">
        <x:v>35</x:v>
      </x:c>
      <x:c r="C50" s="597"/>
      <x:c r="D50" s="597"/>
      <x:c r="E50" s="597"/>
      <x:c r="F50" s="610"/>
      <x:c r="G50" s="611" t="s">
        <x:v>286</x:v>
      </x:c>
      <x:c r="H50" s="612"/>
      <x:c r="I50" s="612"/>
      <x:c r="J50" s="612"/>
      <x:c r="K50" s="612"/>
      <x:c r="L50" s="613"/>
      <x:c r="M50" s="79"/>
    </x:row>
    <x:row r="51" spans="1:13" ht="24" customHeight="1">
      <x:c r="A51" s="595"/>
      <x:c r="B51" s="599" t="s">
        <x:v>156</x:v>
      </x:c>
      <x:c r="C51" s="600"/>
      <x:c r="D51" s="600"/>
      <x:c r="E51" s="601" t="s">
        <x:v>219</x:v>
      </x:c>
      <x:c r="F51" s="614" t="s">
        <x:v>30</x:v>
      </x:c>
      <x:c r="G51" s="615" t="s">
        <x:v>156</x:v>
      </x:c>
      <x:c r="H51" s="616"/>
      <x:c r="I51" s="616"/>
      <x:c r="J51" s="616"/>
      <x:c r="K51" s="601" t="s">
        <x:v>219</x:v>
      </x:c>
      <x:c r="L51" s="617" t="s">
        <x:v>30</x:v>
      </x:c>
      <x:c r="M51" s="79"/>
    </x:row>
    <x:row r="52" spans="1:13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14"/>
      <x:c r="G52" s="81" t="s">
        <x:v>154</x:v>
      </x:c>
      <x:c r="H52" s="148" t="s">
        <x:v>51</x:v>
      </x:c>
      <x:c r="I52" s="149" t="s">
        <x:v>68</x:v>
      </x:c>
      <x:c r="J52" s="148" t="s">
        <x:v>285</x:v>
      </x:c>
      <x:c r="K52" s="601"/>
      <x:c r="L52" s="617"/>
      <x:c r="M52" s="79"/>
    </x:row>
    <x:row r="53" spans="1:13" ht="24" customHeight="1">
      <x:c r="A53" s="368" t="s">
        <x:v>177</x:v>
      </x:c>
      <x:c r="B53" s="369">
        <x:f>C53+D53</x:f>
        <x:v>56825</x:v>
      </x:c>
      <x:c r="C53" s="370">
        <x:f>SUM(C54:C56)</x:f>
        <x:v>56825</x:v>
      </x:c>
      <x:c r="D53" s="370">
        <x:f>SUM(D54:D56)</x:f>
        <x:v>0</x:v>
      </x:c>
      <x:c r="E53" s="370">
        <x:f>SUM(E54:E56)</x:f>
        <x:v>0</x:v>
      </x:c>
      <x:c r="F53" s="371">
        <x:f>B53+E53</x:f>
        <x:v>56825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62</x:v>
      </x:c>
      <x:c r="B54" s="151">
        <x:f>C54+D54</x:f>
        <x:v>29799</x:v>
      </x:c>
      <x:c r="C54" s="152">
        <x:f>'집중국처리현황(구분물량)'!D12</x:f>
        <x:v>29799</x:v>
      </x:c>
      <x:c r="D54" s="152">
        <x:v>0</x:v>
      </x:c>
      <x:c r="E54" s="152"/>
      <x:c r="F54" s="153">
        <x:f>B54+E54</x:f>
        <x:v>29799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60</x:v>
      </x:c>
      <x:c r="B55" s="151">
        <x:f>C55+D55</x:f>
        <x:v>9450</x:v>
      </x:c>
      <x:c r="C55" s="152">
        <x:f>'집중국처리현황(구분물량)'!D15</x:f>
        <x:v>9450</x:v>
      </x:c>
      <x:c r="D55" s="152">
        <x:v>0</x:v>
      </x:c>
      <x:c r="E55" s="152"/>
      <x:c r="F55" s="153">
        <x:f>B55+E55</x:f>
        <x:v>9450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158</x:v>
      </x:c>
      <x:c r="B56" s="158">
        <x:f>C56+D56</x:f>
        <x:v>17576</x:v>
      </x:c>
      <x:c r="C56" s="159">
        <x:f>'집중국처리현황(구분물량)'!D18</x:f>
        <x:v>17576</x:v>
      </x:c>
      <x:c r="D56" s="159">
        <x:v>0</x:v>
      </x:c>
      <x:c r="E56" s="159"/>
      <x:c r="F56" s="160">
        <x:f>B56+E56</x:f>
        <x:v>17576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604" t="s">
        <x:v>298</x:v>
      </x:c>
      <x:c r="C59" s="605"/>
      <x:c r="D59" s="605"/>
      <x:c r="E59" s="606"/>
      <x:c r="F59" s="607" t="s">
        <x:v>125</x:v>
      </x:c>
      <x:c r="G59" s="608"/>
      <x:c r="H59" s="608"/>
      <x:c r="I59" s="608"/>
      <x:c r="J59" s="609"/>
      <x:c r="K59" s="361"/>
      <x:c r="L59" s="362"/>
      <x:c r="M59" s="79"/>
    </x:row>
    <x:row r="60" spans="1:13" ht="38.25" customHeight="1">
      <x:c r="A60" s="542"/>
      <x:c r="B60" s="363" t="s">
        <x:v>154</x:v>
      </x:c>
      <x:c r="C60" s="364" t="s">
        <x:v>192</x:v>
      </x:c>
      <x:c r="D60" s="365" t="s">
        <x:v>111</x:v>
      </x:c>
      <x:c r="E60" s="366" t="s">
        <x:v>118</x:v>
      </x:c>
      <x:c r="F60" s="363" t="s">
        <x:v>154</x:v>
      </x:c>
      <x:c r="G60" s="364" t="s">
        <x:v>192</x:v>
      </x:c>
      <x:c r="H60" s="365" t="s">
        <x:v>111</x:v>
      </x:c>
      <x:c r="I60" s="365" t="s">
        <x:v>118</x:v>
      </x:c>
      <x:c r="J60" s="367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375">
        <x:f>SUM(B62:B64)</x:f>
        <x:v>127</x:v>
      </x:c>
      <x:c r="C61" s="376">
        <x:f>'집중국처리현황(인력)'!C7</x:f>
        <x:v>79</x:v>
      </x:c>
      <x:c r="D61" s="377">
        <x:f>'집중국처리현황(인력)'!D7</x:f>
        <x:v>5</x:v>
      </x:c>
      <x:c r="E61" s="378">
        <x:f>'집중국처리현황(인력)'!E7</x:f>
        <x:v>43</x:v>
      </x:c>
      <x:c r="F61" s="375">
        <x:f>'집중국처리현황(인력)'!F7</x:f>
        <x:v>329</x:v>
      </x:c>
      <x:c r="G61" s="376">
        <x:f>'집중국처리현황(인력)'!G7</x:f>
        <x:v>103</x:v>
      </x:c>
      <x:c r="H61" s="377">
        <x:f>'집중국처리현황(인력)'!H7</x:f>
        <x:v>79</x:v>
      </x:c>
      <x:c r="I61" s="377">
        <x:f>'집중국처리현황(인력)'!I7</x:f>
        <x:v>147</x:v>
      </x:c>
      <x:c r="J61" s="379">
        <x:f>'집중국처리현황(인력)'!J7</x:f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207">
        <x:f>SUM(C62:E62)</x:f>
        <x:v>44</x:v>
      </x:c>
      <x:c r="C62" s="208">
        <x:f>'집중국처리현황(인력)'!C8</x:f>
        <x:v>30</x:v>
      </x:c>
      <x:c r="D62" s="208">
        <x:f>'집중국처리현황(인력)'!D8</x:f>
        <x:v>0</x:v>
      </x:c>
      <x:c r="E62" s="209">
        <x:f>'집중국처리현황(인력)'!E8</x:f>
        <x:v>14</x:v>
      </x:c>
      <x:c r="F62" s="207">
        <x:f>'집중국처리현황(인력)'!F8</x:f>
        <x:v>145</x:v>
      </x:c>
      <x:c r="G62" s="208">
        <x:f>'집중국처리현황(인력)'!G8</x:f>
        <x:v>35</x:v>
      </x:c>
      <x:c r="H62" s="208">
        <x:f>'집중국처리현황(인력)'!H8</x:f>
        <x:v>45</x:v>
      </x:c>
      <x:c r="I62" s="188">
        <x:f>'집중국처리현황(인력)'!I8</x:f>
        <x:v>65</x:v>
      </x:c>
      <x:c r="J62" s="191">
        <x:f>'집중국처리현황(인력)'!J8</x:f>
        <x:v>0</x:v>
      </x:c>
      <x:c r="K62" s="361"/>
      <x:c r="L62" s="362"/>
      <x:c r="M62" s="79"/>
    </x:row>
    <x:row r="63" spans="1:13" ht="24" customHeight="1">
      <x:c r="A63" s="206" t="s">
        <x:v>60</x:v>
      </x:c>
      <x:c r="B63" s="207">
        <x:f>SUM(C63:E63)</x:f>
        <x:v>32</x:v>
      </x:c>
      <x:c r="C63" s="208">
        <x:f>'집중국처리현황(인력)'!C9</x:f>
        <x:v>26</x:v>
      </x:c>
      <x:c r="D63" s="208">
        <x:f>'집중국처리현황(인력)'!D9</x:f>
        <x:v>0</x:v>
      </x:c>
      <x:c r="E63" s="209">
        <x:f>'집중국처리현황(인력)'!E9</x:f>
        <x:v>6</x:v>
      </x:c>
      <x:c r="F63" s="207">
        <x:f>'집중국처리현황(인력)'!F9</x:f>
        <x:v>108</x:v>
      </x:c>
      <x:c r="G63" s="208">
        <x:f>'집중국처리현황(인력)'!G9</x:f>
        <x:v>38</x:v>
      </x:c>
      <x:c r="H63" s="208">
        <x:f>'집중국처리현황(인력)'!H9</x:f>
        <x:v>18</x:v>
      </x:c>
      <x:c r="I63" s="188">
        <x:f>'집중국처리현황(인력)'!I9</x:f>
        <x:v>52</x:v>
      </x:c>
      <x:c r="J63" s="191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158</x:v>
      </x:c>
      <x:c r="B64" s="216">
        <x:f>SUM(C64:E64)</x:f>
        <x:v>51</x:v>
      </x:c>
      <x:c r="C64" s="217">
        <x:f>'집중국처리현황(인력)'!C10</x:f>
        <x:v>23</x:v>
      </x:c>
      <x:c r="D64" s="217">
        <x:f>'집중국처리현황(인력)'!D10</x:f>
        <x:v>5</x:v>
      </x:c>
      <x:c r="E64" s="218">
        <x:f>'집중국처리현황(인력)'!E10</x:f>
        <x:v>23</x:v>
      </x:c>
      <x:c r="F64" s="216">
        <x:f>'집중국처리현황(인력)'!F10</x:f>
        <x:v>76</x:v>
      </x:c>
      <x:c r="G64" s="217">
        <x:f>'집중국처리현황(인력)'!G10</x:f>
        <x:v>30</x:v>
      </x:c>
      <x:c r="H64" s="217">
        <x:f>'집중국처리현황(인력)'!H10</x:f>
        <x:v>16</x:v>
      </x:c>
      <x:c r="I64" s="217">
        <x:f>'집중국처리현황(인력)'!I10</x:f>
        <x:v>30</x:v>
      </x:c>
      <x:c r="J64" s="218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K41:N41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0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ff0000"/>
    <x:pageSetUpPr autoPageBreaks="1" fitToPage="1"/>
  </x:sheetPr>
  <x:dimension ref="A1:S65"/>
  <x:sheetViews>
    <x:sheetView topLeftCell="A1" zoomScale="80" zoomScaleNormal="80" workbookViewId="0">
      <x:selection activeCell="K7" activeCellId="0" sqref="K7:K7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1.66406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99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228</x:v>
      </x:c>
      <x:c r="C3" s="564"/>
      <x:c r="D3" s="564"/>
      <x:c r="E3" s="564"/>
      <x:c r="F3" s="564"/>
      <x:c r="G3" s="565"/>
      <x:c r="H3" s="563" t="s">
        <x:v>90</x:v>
      </x:c>
      <x:c r="I3" s="564"/>
      <x:c r="J3" s="564"/>
      <x:c r="K3" s="564"/>
      <x:c r="L3" s="564"/>
      <x:c r="M3" s="566"/>
      <x:c r="N3" s="570" t="s">
        <x:v>249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122296</x:v>
      </x:c>
      <x:c r="D6" s="138">
        <x:f>SUM(D7:D33)</x:f>
        <x:v>764439</x:v>
      </x:c>
      <x:c r="E6" s="138">
        <x:f>SUM(E7:E33)</x:f>
        <x:v>66066</x:v>
      </x:c>
      <x:c r="F6" s="138">
        <x:f>SUM(F7:F33)</x:f>
        <x:v>528398</x:v>
      </x:c>
      <x:c r="G6" s="139">
        <x:f>SUM(G7:G33)</x:f>
        <x:v>56230</x:v>
      </x:c>
      <x:c r="H6" s="137">
        <x:f>SUM(H7:H33)</x:f>
        <x:v>297723</x:v>
      </x:c>
      <x:c r="I6" s="138">
        <x:f>SUM(I7:I33)</x:f>
        <x:v>96007</x:v>
      </x:c>
      <x:c r="J6" s="138">
        <x:f>SUM(J7:J33)</x:f>
        <x:v>163708</x:v>
      </x:c>
      <x:c r="K6" s="138">
        <x:f>SUM(K7:K33)</x:f>
        <x:v>49347</x:v>
      </x:c>
      <x:c r="L6" s="138">
        <x:f>SUM(L7:L33)</x:f>
        <x:v>134015</x:v>
      </x:c>
      <x:c r="M6" s="471">
        <x:f>SUM(M7:M33)</x:f>
        <x:v>46660</x:v>
      </x:c>
      <x:c r="N6" s="477">
        <x:f>(B6-H6)/H6*100</x:f>
        <x:v>334.2415601078855</x:v>
      </x:c>
      <x:c r="O6" s="472">
        <x:f>(C6-I6)/I6%</x:f>
        <x:v>27.38237836824398</x:v>
      </x:c>
      <x:c r="P6" s="472">
        <x:f>(D6-J6)/J6*100</x:f>
        <x:v>366.95274513157574</x:v>
      </x:c>
      <x:c r="Q6" s="472">
        <x:f>(E6-K6)/K6%</x:f>
        <x:v>33.880479056477597</x:v>
      </x:c>
      <x:c r="R6" s="472">
        <x:f>(F6-L6)/L6*100</x:f>
        <x:v>294.2827295452002</x:v>
      </x:c>
      <x:c r="S6" s="478">
        <x:f>(G6-M6)/M6%</x:f>
        <x:v>20.510072867552505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12357</x:v>
      </x:c>
      <x:c r="D7" s="5">
        <x:f>국별소통물량!C6</x:f>
        <x:v>62362</x:v>
      </x:c>
      <x:c r="E7" s="5">
        <x:f>국별소통물량!I6</x:f>
        <x:v>6535</x:v>
      </x:c>
      <x:c r="F7" s="5">
        <x:f>국별소통물량!D6</x:f>
        <x:v>55944</x:v>
      </x:c>
      <x:c r="G7" s="135">
        <x:v>5822</x:v>
      </x:c>
      <x:c r="H7" s="134">
        <x:f>J7+L7</x:f>
        <x:v>38195</x:v>
      </x:c>
      <x:c r="I7" s="4">
        <x:f>K7+M7</x:f>
        <x:v>12971</x:v>
      </x:c>
      <x:c r="J7" s="5">
        <x:f>'9.8(화)'!J7+K7</x:f>
        <x:v>24318</x:v>
      </x:c>
      <x:c r="K7" s="5">
        <x:f>국별소통물량!I48</x:f>
        <x:v>8427</x:v>
      </x:c>
      <x:c r="L7" s="5">
        <x:f>'9.8(화)'!L7+M7</x:f>
        <x:v>13877</x:v>
      </x:c>
      <x:c r="M7" s="473">
        <x:f>국별소통물량!J48</x:f>
        <x:v>4544</x:v>
      </x:c>
      <x:c r="N7" s="40">
        <x:f>(B7-H7)/H7*100</x:f>
        <x:v>209.74211284199504</x:v>
      </x:c>
      <x:c r="O7" s="474">
        <x:f>(C7-I7)/I7%</x:f>
        <x:v>-4.7336365738956134</x:v>
      </x:c>
      <x:c r="P7" s="41">
        <x:f>(D7-J7)/J7*100</x:f>
        <x:v>156.44378649559997</x:v>
      </x:c>
      <x:c r="Q7" s="41">
        <x:f>(E7-K7)/K7%</x:f>
        <x:v>-22.451643526759227</x:v>
      </x:c>
      <x:c r="R7" s="41">
        <x:f>(F7-L7)/L7*100</x:f>
        <x:v>303.1418894573755</x:v>
      </x:c>
      <x:c r="S7" s="41">
        <x:f>(G7-M7)/M7%</x:f>
        <x:v>28.125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9828</x:v>
      </x:c>
      <x:c r="D8" s="31">
        <x:f>국별소통물량!C7</x:f>
        <x:v>17575</x:v>
      </x:c>
      <x:c r="E8" s="31">
        <x:f>국별소통물량!I7</x:f>
        <x:v>2445</x:v>
      </x:c>
      <x:c r="F8" s="31">
        <x:f>국별소통물량!D7</x:f>
        <x:v>70529</x:v>
      </x:c>
      <x:c r="G8" s="119">
        <x:v>7383</x:v>
      </x:c>
      <x:c r="H8" s="118">
        <x:f>J8+L8</x:f>
        <x:v>34708</x:v>
      </x:c>
      <x:c r="I8" s="30">
        <x:f>K8+M8</x:f>
        <x:v>10583</x:v>
      </x:c>
      <x:c r="J8" s="5">
        <x:f>'9.8(화)'!J8+K8</x:f>
        <x:v>16146</x:v>
      </x:c>
      <x:c r="K8" s="31">
        <x:f>국별소통물량!I49</x:f>
        <x:v>4275</x:v>
      </x:c>
      <x:c r="L8" s="31">
        <x:f>'9.8(화)'!L8+M8</x:f>
        <x:v>18562</x:v>
      </x:c>
      <x:c r="M8" s="475">
        <x:f>국별소통물량!J49</x:f>
        <x:v>6308</x:v>
      </x:c>
      <x:c r="N8" s="40">
        <x:f>(B8-H8)/H8*100</x:f>
        <x:v>153.84349429526333</x:v>
      </x:c>
      <x:c r="O8" s="474">
        <x:f>(C8-I8)/I8%</x:f>
        <x:v>-7.1340829632429372</x:v>
      </x:c>
      <x:c r="P8" s="41">
        <x:f>(D8-J8)/J8*100</x:f>
        <x:v>8.8504892852718946</x:v>
      </x:c>
      <x:c r="Q8" s="41">
        <x:f>(E8-K8)/K8%</x:f>
        <x:v>-42.807017543859651</x:v>
      </x:c>
      <x:c r="R8" s="41">
        <x:f>(F8-L8)/L8*100</x:f>
        <x:v>279.96444348669326</x:v>
      </x:c>
      <x:c r="S8" s="41">
        <x:f>(G8-M8)/M8%</x:f>
        <x:v>17.041851616994293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13767</x:v>
      </x:c>
      <x:c r="D9" s="31">
        <x:f>국별소통물량!C8</x:f>
        <x:v>73744</x:v>
      </x:c>
      <x:c r="E9" s="31">
        <x:f>국별소통물량!I8</x:f>
        <x:v>7730</x:v>
      </x:c>
      <x:c r="F9" s="31">
        <x:f>국별소통물량!D8</x:f>
        <x:v>55897</x:v>
      </x:c>
      <x:c r="G9" s="119">
        <x:v>6037</x:v>
      </x:c>
      <x:c r="H9" s="118">
        <x:f>J9+L9</x:f>
        <x:v>28026</x:v>
      </x:c>
      <x:c r="I9" s="30">
        <x:f>K9+M9</x:f>
        <x:v>8739</x:v>
      </x:c>
      <x:c r="J9" s="5">
        <x:f>'9.8(화)'!J9+K9</x:f>
        <x:v>14159</x:v>
      </x:c>
      <x:c r="K9" s="31">
        <x:f>국별소통물량!I50</x:f>
        <x:v>4047</x:v>
      </x:c>
      <x:c r="L9" s="31">
        <x:f>'9.8(화)'!L9+M9</x:f>
        <x:v>13867</x:v>
      </x:c>
      <x:c r="M9" s="475">
        <x:f>국별소통물량!J50</x:f>
        <x:v>4692</x:v>
      </x:c>
      <x:c r="N9" s="40">
        <x:f>(B9-H9)/H9*100</x:f>
        <x:v>362.57403839292084</x:v>
      </x:c>
      <x:c r="O9" s="474">
        <x:f>(C9-I9)/I9%</x:f>
        <x:v>57.535187092344664</x:v>
      </x:c>
      <x:c r="P9" s="41">
        <x:f>(D9-J9)/J9*100</x:f>
        <x:v>420.82774207218023</x:v>
      </x:c>
      <x:c r="Q9" s="41">
        <x:f>(E9-K9)/K9%</x:f>
        <x:v>91.005683222139865</x:v>
      </x:c>
      <x:c r="R9" s="41">
        <x:f>(F9-L9)/L9*100</x:f>
        <x:v>303.09367563279727</x:v>
      </x:c>
      <x:c r="S9" s="41">
        <x:f>(G9-M9)/M9%</x:f>
        <x:v>28.665814151747654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6979</x:v>
      </x:c>
      <x:c r="D10" s="31">
        <x:f>국별소통물량!C9</x:f>
        <x:v>14981</x:v>
      </x:c>
      <x:c r="E10" s="31">
        <x:f>국별소통물량!I9</x:f>
        <x:v>1328</x:v>
      </x:c>
      <x:c r="F10" s="31">
        <x:f>국별소통물량!D9</x:f>
        <x:v>54951</x:v>
      </x:c>
      <x:c r="G10" s="119">
        <x:v>5651</x:v>
      </x:c>
      <x:c r="H10" s="118">
        <x:f>J10+L10</x:f>
        <x:v>31430</x:v>
      </x:c>
      <x:c r="I10" s="30">
        <x:f>K10+M10</x:f>
        <x:v>9809</x:v>
      </x:c>
      <x:c r="J10" s="5">
        <x:f>'9.8(화)'!J10+K10</x:f>
        <x:v>15621</x:v>
      </x:c>
      <x:c r="K10" s="31">
        <x:f>국별소통물량!I51</x:f>
        <x:v>4543</x:v>
      </x:c>
      <x:c r="L10" s="31">
        <x:f>'9.8(화)'!L10+M10</x:f>
        <x:v>15809</x:v>
      </x:c>
      <x:c r="M10" s="475">
        <x:f>국별소통물량!J51</x:f>
        <x:v>5266</x:v>
      </x:c>
      <x:c r="N10" s="40">
        <x:f>(B10-H10)/H10*100</x:f>
        <x:v>122.50079541839007</x:v>
      </x:c>
      <x:c r="O10" s="474">
        <x:f>(C10-I10)/I10%</x:f>
        <x:v>-28.851055153430522</x:v>
      </x:c>
      <x:c r="P10" s="41">
        <x:f>(D10-J10)/J10*100</x:f>
        <x:v>-4.0970488445041937</x:v>
      </x:c>
      <x:c r="Q10" s="41">
        <x:f>(E10-K10)/K10%</x:f>
        <x:v>-70.768214836011452</x:v>
      </x:c>
      <x:c r="R10" s="41">
        <x:f>(F10-L10)/L10*100</x:f>
        <x:v>247.59314314630907</x:v>
      </x:c>
      <x:c r="S10" s="41">
        <x:f>(G10-M10)/M10%</x:f>
        <x:v>7.311052031902773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9711</x:v>
      </x:c>
      <x:c r="D11" s="31">
        <x:f>국별소통물량!C10</x:f>
        <x:v>50278</x:v>
      </x:c>
      <x:c r="E11" s="31">
        <x:f>국별소통물량!I10</x:f>
        <x:v>4672</x:v>
      </x:c>
      <x:c r="F11" s="31">
        <x:f>국별소통물량!D10</x:f>
        <x:v>45247</x:v>
      </x:c>
      <x:c r="G11" s="119">
        <x:v>5039</x:v>
      </x:c>
      <x:c r="H11" s="118">
        <x:f>J11+L11</x:f>
        <x:v>22305</x:v>
      </x:c>
      <x:c r="I11" s="30">
        <x:f>K11+M11</x:f>
        <x:v>7584</x:v>
      </x:c>
      <x:c r="J11" s="5">
        <x:f>'9.8(화)'!J11+K11</x:f>
        <x:v>9568</x:v>
      </x:c>
      <x:c r="K11" s="31">
        <x:f>국별소통물량!I52</x:f>
        <x:v>3109</x:v>
      </x:c>
      <x:c r="L11" s="31">
        <x:f>'9.8(화)'!L11+M11</x:f>
        <x:v>12737</x:v>
      </x:c>
      <x:c r="M11" s="475">
        <x:f>국별소통물량!J52</x:f>
        <x:v>4475</x:v>
      </x:c>
      <x:c r="N11" s="40">
        <x:f>(B11-H11)/H11*100</x:f>
        <x:v>328.26720466263168</x:v>
      </x:c>
      <x:c r="O11" s="474">
        <x:f>(C11-I11)/I11%</x:f>
        <x:v>28.045886075949365</x:v>
      </x:c>
      <x:c r="P11" s="41">
        <x:f>(D11-J11)/J11*100</x:f>
        <x:v>425.48076923076923</x:v>
      </x:c>
      <x:c r="Q11" s="41">
        <x:f>(E11-K11)/K11%</x:f>
        <x:v>50.273399807011899</x:v>
      </x:c>
      <x:c r="R11" s="41">
        <x:f>(F11-L11)/L11*100</x:f>
        <x:v>255.2406375127581</x:v>
      </x:c>
      <x:c r="S11" s="41">
        <x:f>(G11-M11)/M11%</x:f>
        <x:v>12.603351955307263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9362</x:v>
      </x:c>
      <x:c r="D12" s="31">
        <x:f>국별소통물량!C11</x:f>
        <x:v>72421</x:v>
      </x:c>
      <x:c r="E12" s="31">
        <x:f>국별소통물량!I11</x:f>
        <x:v>4684</x:v>
      </x:c>
      <x:c r="F12" s="31">
        <x:f>국별소통물량!D11</x:f>
        <x:v>42332</x:v>
      </x:c>
      <x:c r="G12" s="119">
        <x:v>4678</x:v>
      </x:c>
      <x:c r="H12" s="118">
        <x:f>J12+L12</x:f>
        <x:v>22711</x:v>
      </x:c>
      <x:c r="I12" s="30">
        <x:f>K12+M12</x:f>
        <x:v>7512</x:v>
      </x:c>
      <x:c r="J12" s="5">
        <x:f>'9.8(화)'!J12+K12</x:f>
        <x:v>11778</x:v>
      </x:c>
      <x:c r="K12" s="31">
        <x:f>국별소통물량!I53</x:f>
        <x:v>3546</x:v>
      </x:c>
      <x:c r="L12" s="31">
        <x:f>'9.8(화)'!L12+M12</x:f>
        <x:v>10933</x:v>
      </x:c>
      <x:c r="M12" s="475">
        <x:f>국별소통물량!J53</x:f>
        <x:v>3966</x:v>
      </x:c>
      <x:c r="N12" s="40">
        <x:f>(B12-H12)/H12*100</x:f>
        <x:v>405.27497688344852</x:v>
      </x:c>
      <x:c r="O12" s="474">
        <x:f>(C12-I12)/I12%</x:f>
        <x:v>24.627263045793395</x:v>
      </x:c>
      <x:c r="P12" s="41">
        <x:f>(D12-J12)/J12*100</x:f>
        <x:v>514.88368143997286</x:v>
      </x:c>
      <x:c r="Q12" s="41">
        <x:f>(E12-K12)/K12%</x:f>
        <x:v>32.09249858996052</x:v>
      </x:c>
      <x:c r="R12" s="41">
        <x:f>(F12-L12)/L12*100</x:f>
        <x:v>287.1947315466935</x:v>
      </x:c>
      <x:c r="S12" s="41">
        <x:f>(G12-M12)/M12%</x:f>
        <x:v>17.95259707513868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6385</x:v>
      </x:c>
      <x:c r="D13" s="31">
        <x:f>국별소통물량!C12</x:f>
        <x:v>29552</x:v>
      </x:c>
      <x:c r="E13" s="31">
        <x:f>국별소통물량!I12</x:f>
        <x:v>2259</x:v>
      </x:c>
      <x:c r="F13" s="31">
        <x:f>국별소통물량!D12</x:f>
        <x:v>40296</x:v>
      </x:c>
      <x:c r="G13" s="119">
        <x:v>4126</x:v>
      </x:c>
      <x:c r="H13" s="118">
        <x:f>J13+L13</x:f>
        <x:v>18267</x:v>
      </x:c>
      <x:c r="I13" s="30">
        <x:f>K13+M13</x:f>
        <x:v>6029</x:v>
      </x:c>
      <x:c r="J13" s="5">
        <x:f>'9.8(화)'!J13+K13</x:f>
        <x:v>7612</x:v>
      </x:c>
      <x:c r="K13" s="31">
        <x:f>국별소통물량!I54</x:f>
        <x:v>2211</x:v>
      </x:c>
      <x:c r="L13" s="31">
        <x:f>'9.8(화)'!L13+M13</x:f>
        <x:v>10655</x:v>
      </x:c>
      <x:c r="M13" s="475">
        <x:f>국별소통물량!J54</x:f>
        <x:v>3818</x:v>
      </x:c>
      <x:c r="N13" s="40">
        <x:f>(B13-H13)/H13*100</x:f>
        <x:v>282.37258444188973</x:v>
      </x:c>
      <x:c r="O13" s="474">
        <x:f>(C13-I13)/I13%</x:f>
        <x:v>5.9047934980925527</x:v>
      </x:c>
      <x:c r="P13" s="41">
        <x:f>(D13-J13)/J13*100</x:f>
        <x:v>288.22911192853388</x:v>
      </x:c>
      <x:c r="Q13" s="41">
        <x:f>(E13-K13)/K13%</x:f>
        <x:v>2.1709633649932156</x:v>
      </x:c>
      <x:c r="R13" s="41">
        <x:f>(F13-L13)/L13*100</x:f>
        <x:v>278.18864382918815</x:v>
      </x:c>
      <x:c r="S13" s="41">
        <x:f>(G13-M13)/M13%</x:f>
        <x:v>8.0670508119434263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1296</x:v>
      </x:c>
      <x:c r="D14" s="31">
        <x:f>국별소통물량!C13</x:f>
        <x:v>9530</x:v>
      </x:c>
      <x:c r="E14" s="31">
        <x:f>국별소통물량!I13</x:f>
        <x:v>829</x:v>
      </x:c>
      <x:c r="F14" s="31">
        <x:f>국별소통물량!D13</x:f>
        <x:v>5653</x:v>
      </x:c>
      <x:c r="G14" s="119">
        <x:v>467</x:v>
      </x:c>
      <x:c r="H14" s="118">
        <x:f>J14+L14</x:f>
        <x:v>3251</x:v>
      </x:c>
      <x:c r="I14" s="30">
        <x:f>K14+M14</x:f>
        <x:v>909</x:v>
      </x:c>
      <x:c r="J14" s="5">
        <x:f>'9.8(화)'!J14+K14</x:f>
        <x:v>2058</x:v>
      </x:c>
      <x:c r="K14" s="31">
        <x:f>국별소통물량!I55</x:f>
        <x:v>463</x:v>
      </x:c>
      <x:c r="L14" s="31">
        <x:f>'9.8(화)'!L14+M14</x:f>
        <x:v>1193</x:v>
      </x:c>
      <x:c r="M14" s="475">
        <x:f>국별소통물량!J55</x:f>
        <x:v>446</x:v>
      </x:c>
      <x:c r="N14" s="40">
        <x:f>(B14-H14)/H14*100</x:f>
        <x:v>367.02553060596739</x:v>
      </x:c>
      <x:c r="O14" s="474">
        <x:f>(C14-I14)/I14%</x:f>
        <x:v>42.574257425742573</x:v>
      </x:c>
      <x:c r="P14" s="41">
        <x:f>(D14-J14)/J14*100</x:f>
        <x:v>363.07094266277937</x:v>
      </x:c>
      <x:c r="Q14" s="41">
        <x:f>(E14-K14)/K14%</x:f>
        <x:v>79.049676025917933</x:v>
      </x:c>
      <x:c r="R14" s="41">
        <x:f>(F14-L14)/L14*100</x:f>
        <x:v>373.84744341994968</x:v>
      </x:c>
      <x:c r="S14" s="41">
        <x:f>(G14-M14)/M14%</x:f>
        <x:v>4.7085201793721971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2941</x:v>
      </x:c>
      <x:c r="D15" s="31">
        <x:f>국별소통물량!C14</x:f>
        <x:v>20227</x:v>
      </x:c>
      <x:c r="E15" s="31">
        <x:f>국별소통물량!I14</x:f>
        <x:v>1245</x:v>
      </x:c>
      <x:c r="F15" s="31">
        <x:f>국별소통물량!D14</x:f>
        <x:v>11914</x:v>
      </x:c>
      <x:c r="G15" s="119">
        <x:v>1696</x:v>
      </x:c>
      <x:c r="H15" s="118">
        <x:f>J15+L15</x:f>
        <x:v>4896</x:v>
      </x:c>
      <x:c r="I15" s="30">
        <x:f>K15+M15</x:f>
        <x:v>1802</x:v>
      </x:c>
      <x:c r="J15" s="5">
        <x:f>'9.8(화)'!J15+K15</x:f>
        <x:v>2624</x:v>
      </x:c>
      <x:c r="K15" s="31">
        <x:f>국별소통물량!I56</x:f>
        <x:v>926</x:v>
      </x:c>
      <x:c r="L15" s="31">
        <x:f>'9.8(화)'!L15+M15</x:f>
        <x:v>2272</x:v>
      </x:c>
      <x:c r="M15" s="475">
        <x:f>국별소통물량!J56</x:f>
        <x:v>876</x:v>
      </x:c>
      <x:c r="N15" s="40">
        <x:f>(B15-H15)/H15*100</x:f>
        <x:v>556.47467320261444</x:v>
      </x:c>
      <x:c r="O15" s="474">
        <x:f>(C15-I15)/I15%</x:f>
        <x:v>63.20754716981132</x:v>
      </x:c>
      <x:c r="P15" s="41">
        <x:f>(D15-J15)/J15*100</x:f>
        <x:v>670.84603658536582</x:v>
      </x:c>
      <x:c r="Q15" s="41">
        <x:f>(E15-K15)/K15%</x:f>
        <x:v>34.449244060475159</x:v>
      </x:c>
      <x:c r="R15" s="41">
        <x:f>(F15-L15)/L15*100</x:f>
        <x:v>424.38380281690138</x:v>
      </x:c>
      <x:c r="S15" s="41">
        <x:f>(G15-M15)/M15%</x:f>
        <x:v>93.607305936073061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1123</x:v>
      </x:c>
      <x:c r="D16" s="31">
        <x:f>국별소통물량!C15</x:f>
        <x:v>6067</x:v>
      </x:c>
      <x:c r="E16" s="31">
        <x:f>국별소통물량!I15</x:f>
        <x:v>665</x:v>
      </x:c>
      <x:c r="F16" s="31">
        <x:f>국별소통물량!D15</x:f>
        <x:v>5179</x:v>
      </x:c>
      <x:c r="G16" s="119">
        <x:v>458</x:v>
      </x:c>
      <x:c r="H16" s="118">
        <x:f>J16+L16</x:f>
        <x:v>2138</x:v>
      </x:c>
      <x:c r="I16" s="30">
        <x:f>K16+M16</x:f>
        <x:v>560</x:v>
      </x:c>
      <x:c r="J16" s="5">
        <x:f>'9.8(화)'!J16+K16</x:f>
        <x:v>1305</x:v>
      </x:c>
      <x:c r="K16" s="31">
        <x:f>국별소통물량!I57</x:f>
        <x:v>294</x:v>
      </x:c>
      <x:c r="L16" s="31">
        <x:f>'9.8(화)'!L16+M16</x:f>
        <x:v>833</x:v>
      </x:c>
      <x:c r="M16" s="475">
        <x:f>국별소통물량!J57</x:f>
        <x:v>266</x:v>
      </x:c>
      <x:c r="N16" s="40">
        <x:f>(B16-H16)/H16*100</x:f>
        <x:v>426.00561272217021</x:v>
      </x:c>
      <x:c r="O16" s="474">
        <x:f>(C16-I16)/I16%</x:f>
        <x:v>100.53571428571429</x:v>
      </x:c>
      <x:c r="P16" s="41">
        <x:f>(D16-J16)/J16*100</x:f>
        <x:v>364.90421455938696</x:v>
      </x:c>
      <x:c r="Q16" s="41">
        <x:f>(E16-K16)/K16%</x:f>
        <x:v>126.19047619047619</x:v>
      </x:c>
      <x:c r="R16" s="41">
        <x:f>(F16-L16)/L16*100</x:f>
        <x:v>521.7286914765906</x:v>
      </x:c>
      <x:c r="S16" s="41">
        <x:f>(G16-M16)/M16%</x:f>
        <x:v>72.180451127819552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3786</x:v>
      </x:c>
      <x:c r="D17" s="31">
        <x:f>국별소통물량!C16</x:f>
        <x:v>12726</x:v>
      </x:c>
      <x:c r="E17" s="31">
        <x:f>국별소통물량!I16</x:f>
        <x:v>1557</x:v>
      </x:c>
      <x:c r="F17" s="31">
        <x:f>국별소통물량!D16</x:f>
        <x:v>21957</x:v>
      </x:c>
      <x:c r="G17" s="119">
        <x:v>2229</x:v>
      </x:c>
      <x:c r="H17" s="118">
        <x:f>J17+L17</x:f>
        <x:v>10437</x:v>
      </x:c>
      <x:c r="I17" s="30">
        <x:f>K17+M17</x:f>
        <x:v>3877</x:v>
      </x:c>
      <x:c r="J17" s="5">
        <x:f>'9.8(화)'!J17+K17</x:f>
        <x:v>3768</x:v>
      </x:c>
      <x:c r="K17" s="31">
        <x:f>국별소통물량!I58</x:f>
        <x:v>1206</x:v>
      </x:c>
      <x:c r="L17" s="31">
        <x:f>'9.8(화)'!L17+M17</x:f>
        <x:v>6669</x:v>
      </x:c>
      <x:c r="M17" s="475">
        <x:f>국별소통물량!J58</x:f>
        <x:v>2671</x:v>
      </x:c>
      <x:c r="N17" s="40">
        <x:f>(B17-H17)/H17*100</x:f>
        <x:v>232.30813452141419</x:v>
      </x:c>
      <x:c r="O17" s="474">
        <x:f>(C17-I17)/I17%</x:f>
        <x:v>-2.3471756512767601</x:v>
      </x:c>
      <x:c r="P17" s="41">
        <x:f>(D17-J17)/J17*100</x:f>
        <x:v>237.73885350318471</x:v>
      </x:c>
      <x:c r="Q17" s="41">
        <x:f>(E17-K17)/K17%</x:f>
        <x:v>29.104477611940297</x:v>
      </x:c>
      <x:c r="R17" s="41">
        <x:f>(F17-L17)/L17*100</x:f>
        <x:v>229.23976608187132</x:v>
      </x:c>
      <x:c r="S17" s="41">
        <x:f>(G17-M17)/M17%</x:f>
        <x:v>-16.548109322351177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700</x:v>
      </x:c>
      <x:c r="D18" s="31">
        <x:f>국별소통물량!C17</x:f>
        <x:v>7545</x:v>
      </x:c>
      <x:c r="E18" s="31">
        <x:f>국별소통물량!I17</x:f>
        <x:v>316</x:v>
      </x:c>
      <x:c r="F18" s="31">
        <x:f>국별소통물량!D17</x:f>
        <x:v>4531</x:v>
      </x:c>
      <x:c r="G18" s="119">
        <x:v>384</x:v>
      </x:c>
      <x:c r="H18" s="118">
        <x:f>J18+L18</x:f>
        <x:v>1863</x:v>
      </x:c>
      <x:c r="I18" s="30">
        <x:f>K18+M18</x:f>
        <x:v>591</x:v>
      </x:c>
      <x:c r="J18" s="5">
        <x:f>'9.8(화)'!J18+K18</x:f>
        <x:v>1001</x:v>
      </x:c>
      <x:c r="K18" s="31">
        <x:f>국별소통물량!I59</x:f>
        <x:v>241</x:v>
      </x:c>
      <x:c r="L18" s="31">
        <x:f>'9.8(화)'!L18+M18</x:f>
        <x:v>862</x:v>
      </x:c>
      <x:c r="M18" s="475">
        <x:f>국별소통물량!J59</x:f>
        <x:v>350</x:v>
      </x:c>
      <x:c r="N18" s="40">
        <x:f>(B18-H18)/H18*100</x:f>
        <x:v>548.20182501341924</x:v>
      </x:c>
      <x:c r="O18" s="474">
        <x:f>(C18-I18)/I18%</x:f>
        <x:v>18.443316412859559</x:v>
      </x:c>
      <x:c r="P18" s="41">
        <x:f>(D18-J18)/J18*100</x:f>
        <x:v>653.74625374625373</x:v>
      </x:c>
      <x:c r="Q18" s="41">
        <x:f>(E18-K18)/K18%</x:f>
        <x:v>31.120331950207468</x:v>
      </x:c>
      <x:c r="R18" s="41">
        <x:f>(F18-L18)/L18*100</x:f>
        <x:v>425.63805104408357</x:v>
      </x:c>
      <x:c r="S18" s="41">
        <x:f>(G18-M18)/M18%</x:f>
        <x:v>9.7142857142857135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3692</x:v>
      </x:c>
      <x:c r="D19" s="31">
        <x:f>국별소통물량!C18</x:f>
        <x:v>45203</x:v>
      </x:c>
      <x:c r="E19" s="31">
        <x:f>국별소통물량!I18</x:f>
        <x:v>2199</x:v>
      </x:c>
      <x:c r="F19" s="31">
        <x:f>국별소통물량!D18</x:f>
        <x:v>15058</x:v>
      </x:c>
      <x:c r="G19" s="119">
        <x:v>1493</x:v>
      </x:c>
      <x:c r="H19" s="118">
        <x:f>J19+L19</x:f>
        <x:v>7898</x:v>
      </x:c>
      <x:c r="I19" s="30">
        <x:f>K19+M19</x:f>
        <x:v>2724</x:v>
      </x:c>
      <x:c r="J19" s="5">
        <x:f>'9.8(화)'!J19+K19</x:f>
        <x:v>5159</x:v>
      </x:c>
      <x:c r="K19" s="31">
        <x:f>국별소통물량!I60</x:f>
        <x:v>1777</x:v>
      </x:c>
      <x:c r="L19" s="31">
        <x:f>'9.8(화)'!L19+M19</x:f>
        <x:v>2739</x:v>
      </x:c>
      <x:c r="M19" s="475">
        <x:f>국별소통물량!J60</x:f>
        <x:v>947</x:v>
      </x:c>
      <x:c r="N19" s="40">
        <x:f>(B19-H19)/H19*100</x:f>
        <x:v>662.99063053937709</x:v>
      </x:c>
      <x:c r="O19" s="474">
        <x:f>(C19-I19)/I19%</x:f>
        <x:v>35.535976505139502</x:v>
      </x:c>
      <x:c r="P19" s="41">
        <x:f>(D19-J19)/J19*100</x:f>
        <x:v>776.19693739096726</x:v>
      </x:c>
      <x:c r="Q19" s="41">
        <x:f>(E19-K19)/K19%</x:f>
        <x:v>23.747889701744512</x:v>
      </x:c>
      <x:c r="R19" s="41">
        <x:f>(F19-L19)/L19*100</x:f>
        <x:v>449.76268711208468</x:v>
      </x:c>
      <x:c r="S19" s="41">
        <x:f>(G19-M19)/M19%</x:f>
        <x:v>57.655755015839489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1654</x:v>
      </x:c>
      <x:c r="D20" s="31">
        <x:f>국별소통물량!C19</x:f>
        <x:v>16829</x:v>
      </x:c>
      <x:c r="E20" s="31">
        <x:f>국별소통물량!I19</x:f>
        <x:v>1019</x:v>
      </x:c>
      <x:c r="F20" s="31">
        <x:f>국별소통물량!D19</x:f>
        <x:v>7041</x:v>
      </x:c>
      <x:c r="G20" s="119">
        <x:v>635</x:v>
      </x:c>
      <x:c r="H20" s="118">
        <x:f>J20+L20</x:f>
        <x:v>4844</x:v>
      </x:c>
      <x:c r="I20" s="30">
        <x:f>K20+M20</x:f>
        <x:v>1417</x:v>
      </x:c>
      <x:c r="J20" s="5">
        <x:f>'9.8(화)'!J20+K20</x:f>
        <x:v>3487</x:v>
      </x:c>
      <x:c r="K20" s="31">
        <x:f>국별소통물량!I61</x:f>
        <x:v>957</x:v>
      </x:c>
      <x:c r="L20" s="31">
        <x:f>'9.8(화)'!L20+M20</x:f>
        <x:v>1357</x:v>
      </x:c>
      <x:c r="M20" s="475">
        <x:f>국별소통물량!J61</x:f>
        <x:v>460</x:v>
      </x:c>
      <x:c r="N20" s="40">
        <x:f>(B20-H20)/H20*100</x:f>
        <x:v>392.77456647398844</x:v>
      </x:c>
      <x:c r="O20" s="474">
        <x:f>(C20-I20)/I20%</x:f>
        <x:v>16.725476358503883</x:v>
      </x:c>
      <x:c r="P20" s="41">
        <x:f>(D20-J20)/J20*100</x:f>
        <x:v>382.62116432463438</x:v>
      </x:c>
      <x:c r="Q20" s="41">
        <x:f>(E20-K20)/K20%</x:f>
        <x:v>6.4785788923719956</x:v>
      </x:c>
      <x:c r="R20" s="41">
        <x:f>(F20-L20)/L20*100</x:f>
        <x:v>418.86514369933678</x:v>
      </x:c>
      <x:c r="S20" s="41">
        <x:f>(G20-M20)/M20%</x:f>
        <x:v>38.04347826086957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3513</x:v>
      </x:c>
      <x:c r="D21" s="31">
        <x:f>국별소통물량!C20</x:f>
        <x:v>14129</x:v>
      </x:c>
      <x:c r="E21" s="31">
        <x:f>국별소통물량!I20</x:f>
        <x:v>2295</x:v>
      </x:c>
      <x:c r="F21" s="31">
        <x:f>국별소통물량!D20</x:f>
        <x:v>12310</x:v>
      </x:c>
      <x:c r="G21" s="119">
        <x:v>1218</x:v>
      </x:c>
      <x:c r="H21" s="118">
        <x:f>J21+L21</x:f>
        <x:v>5527</x:v>
      </x:c>
      <x:c r="I21" s="30">
        <x:f>K21+M21</x:f>
        <x:v>1701</x:v>
      </x:c>
      <x:c r="J21" s="5">
        <x:f>'9.8(화)'!J21+K21</x:f>
        <x:v>2506</x:v>
      </x:c>
      <x:c r="K21" s="31">
        <x:f>국별소통물량!I62</x:f>
        <x:v>696</x:v>
      </x:c>
      <x:c r="L21" s="31">
        <x:f>'9.8(화)'!L21+M21</x:f>
        <x:v>3021</x:v>
      </x:c>
      <x:c r="M21" s="475">
        <x:f>국별소통물량!J62</x:f>
        <x:v>1005</x:v>
      </x:c>
      <x:c r="N21" s="40">
        <x:f>(B21-H21)/H21*100</x:f>
        <x:v>378.36077438031481</x:v>
      </x:c>
      <x:c r="O21" s="474">
        <x:f>(C21-I21)/I21%</x:f>
        <x:v>106.52557319223985</x:v>
      </x:c>
      <x:c r="P21" s="41">
        <x:f>(D21-J21)/J21*100</x:f>
        <x:v>463.80686352753395</x:v>
      </x:c>
      <x:c r="Q21" s="41">
        <x:f>(E21-K21)/K21%</x:f>
        <x:v>229.74137931034483</x:v>
      </x:c>
      <x:c r="R21" s="41">
        <x:f>(F21-L21)/L21*100</x:f>
        <x:v>307.4809665673618</x:v>
      </x:c>
      <x:c r="S21" s="41">
        <x:f>(G21-M21)/M21%</x:f>
        <x:v>21.194029850746269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1425</x:v>
      </x:c>
      <x:c r="D22" s="31">
        <x:f>국별소통물량!C21</x:f>
        <x:v>7034</x:v>
      </x:c>
      <x:c r="E22" s="31">
        <x:f>국별소통물량!I21</x:f>
        <x:v>655</x:v>
      </x:c>
      <x:c r="F22" s="31">
        <x:f>국별소통물량!D21</x:f>
        <x:v>6430</x:v>
      </x:c>
      <x:c r="G22" s="119">
        <x:v>770</x:v>
      </x:c>
      <x:c r="H22" s="118">
        <x:f>J22+L22</x:f>
        <x:v>3110</x:v>
      </x:c>
      <x:c r="I22" s="30">
        <x:f>K22+M22</x:f>
        <x:v>889</x:v>
      </x:c>
      <x:c r="J22" s="5">
        <x:f>'9.8(화)'!J22+K22</x:f>
        <x:v>1820</x:v>
      </x:c>
      <x:c r="K22" s="31">
        <x:f>국별소통물량!I63</x:f>
        <x:v>442</x:v>
      </x:c>
      <x:c r="L22" s="31">
        <x:f>'9.8(화)'!L22+M22</x:f>
        <x:v>1290</x:v>
      </x:c>
      <x:c r="M22" s="475">
        <x:f>국별소통물량!J63</x:f>
        <x:v>447</x:v>
      </x:c>
      <x:c r="N22" s="40">
        <x:f>(B22-H22)/H22*100</x:f>
        <x:v>332.92604501607718</x:v>
      </x:c>
      <x:c r="O22" s="474">
        <x:f>(C22-I22)/I22%</x:f>
        <x:v>60.292463442069739</x:v>
      </x:c>
      <x:c r="P22" s="41">
        <x:f>(D22-J22)/J22*100</x:f>
        <x:v>286.4835164835165</x:v>
      </x:c>
      <x:c r="Q22" s="41">
        <x:f>(E22-K22)/K22%</x:f>
        <x:v>48.190045248868778</x:v>
      </x:c>
      <x:c r="R22" s="41">
        <x:f>(F22-L22)/L22*100</x:f>
        <x:v>398.44961240310079</x:v>
      </x:c>
      <x:c r="S22" s="41">
        <x:f>(G22-M22)/M22%</x:f>
        <x:v>72.259507829977636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3477</x:v>
      </x:c>
      <x:c r="D23" s="31">
        <x:f>국별소통물량!C22</x:f>
        <x:v>46215</x:v>
      </x:c>
      <x:c r="E23" s="31">
        <x:f>국별소통물량!I22</x:f>
        <x:v>2827</x:v>
      </x:c>
      <x:c r="F23" s="31">
        <x:f>국별소통물량!D22</x:f>
        <x:v>6840</x:v>
      </x:c>
      <x:c r="G23" s="119">
        <x:v>650</x:v>
      </x:c>
      <x:c r="H23" s="118">
        <x:f>J23+L23</x:f>
        <x:v>8415</x:v>
      </x:c>
      <x:c r="I23" s="30">
        <x:f>K23+M23</x:f>
        <x:v>3021</x:v>
      </x:c>
      <x:c r="J23" s="5">
        <x:f>'9.8(화)'!J23+K23</x:f>
        <x:v>6573</x:v>
      </x:c>
      <x:c r="K23" s="31">
        <x:f>국별소통물량!I64</x:f>
        <x:v>2372</x:v>
      </x:c>
      <x:c r="L23" s="31">
        <x:f>'9.8(화)'!L23+M23</x:f>
        <x:v>1842</x:v>
      </x:c>
      <x:c r="M23" s="475">
        <x:f>국별소통물량!J64</x:f>
        <x:v>649</x:v>
      </x:c>
      <x:c r="N23" s="40">
        <x:f>(B23-H23)/H23*100</x:f>
        <x:v>530.48128342245991</x:v>
      </x:c>
      <x:c r="O23" s="474">
        <x:f>(C23-I23)/I23%</x:f>
        <x:v>15.09433962264151</x:v>
      </x:c>
      <x:c r="P23" s="41">
        <x:f>(D23-J23)/J23*100</x:f>
        <x:v>603.10360565951612</x:v>
      </x:c>
      <x:c r="Q23" s="41">
        <x:f>(E23-K23)/K23%</x:f>
        <x:v>19.182124789207421</x:v>
      </x:c>
      <x:c r="R23" s="41">
        <x:f>(F23-L23)/L23*100</x:f>
        <x:v>271.33550488599349</x:v>
      </x:c>
      <x:c r="S23" s="41">
        <x:f>(G23-M23)/M23%</x:f>
        <x:v>0.15408320493066255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1001</x:v>
      </x:c>
      <x:c r="D24" s="31">
        <x:f>국별소통물량!C23</x:f>
        <x:v>6367</x:v>
      </x:c>
      <x:c r="E24" s="31">
        <x:f>국별소통물량!I23</x:f>
        <x:v>500</x:v>
      </x:c>
      <x:c r="F24" s="31">
        <x:f>국별소통물량!D23</x:f>
        <x:v>3552</x:v>
      </x:c>
      <x:c r="G24" s="119">
        <x:v>501</x:v>
      </x:c>
      <x:c r="H24" s="118">
        <x:f>J24+L24</x:f>
        <x:v>2053</x:v>
      </x:c>
      <x:c r="I24" s="30">
        <x:f>K24+M24</x:f>
        <x:v>596</x:v>
      </x:c>
      <x:c r="J24" s="5">
        <x:f>'9.8(화)'!J24+K24</x:f>
        <x:v>1173</x:v>
      </x:c>
      <x:c r="K24" s="31">
        <x:f>국별소통물량!I65</x:f>
        <x:v>247</x:v>
      </x:c>
      <x:c r="L24" s="31">
        <x:f>'9.8(화)'!L24+M24</x:f>
        <x:v>880</x:v>
      </x:c>
      <x:c r="M24" s="475">
        <x:f>국별소통물량!J65</x:f>
        <x:v>349</x:v>
      </x:c>
      <x:c r="N24" s="40">
        <x:f>(B24-H24)/H24*100</x:f>
        <x:v>383.14661471018019</x:v>
      </x:c>
      <x:c r="O24" s="474">
        <x:f>(C24-I24)/I24%</x:f>
        <x:v>67.953020134228183</x:v>
      </x:c>
      <x:c r="P24" s="41">
        <x:f>(D24-J24)/J24*100</x:f>
        <x:v>442.79624893435641</x:v>
      </x:c>
      <x:c r="Q24" s="41">
        <x:f>(E24-K24)/K24%</x:f>
        <x:v>102.42914979757084</x:v>
      </x:c>
      <x:c r="R24" s="41">
        <x:f>(F24-L24)/L24*100</x:f>
        <x:v>303.63636363636363</x:v>
      </x:c>
      <x:c r="S24" s="41">
        <x:f>(G24-M24)/M24%</x:f>
        <x:v>43.553008595988537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10630</x:v>
      </x:c>
      <x:c r="D25" s="31">
        <x:f>국별소통물량!C24</x:f>
        <x:v>99421</x:v>
      </x:c>
      <x:c r="E25" s="31">
        <x:f>국별소통물량!I24</x:f>
        <x:v>9155</x:v>
      </x:c>
      <x:c r="F25" s="31">
        <x:f>국별소통물량!D24</x:f>
        <x:v>12143</x:v>
      </x:c>
      <x:c r="G25" s="119">
        <x:v>1475</x:v>
      </x:c>
      <x:c r="H25" s="118">
        <x:f>J25+L25</x:f>
        <x:v>17816</x:v>
      </x:c>
      <x:c r="I25" s="30">
        <x:f>K25+M25</x:f>
        <x:v>5262</x:v>
      </x:c>
      <x:c r="J25" s="5">
        <x:f>'9.8(화)'!J25+K25</x:f>
        <x:v>15012</x:v>
      </x:c>
      <x:c r="K25" s="31">
        <x:f>국별소통물량!I66</x:f>
        <x:v>4249</x:v>
      </x:c>
      <x:c r="L25" s="31">
        <x:f>'9.8(화)'!L25+M25</x:f>
        <x:v>2804</x:v>
      </x:c>
      <x:c r="M25" s="475">
        <x:f>국별소통물량!J66</x:f>
        <x:v>1013</x:v>
      </x:c>
      <x:c r="N25" s="40">
        <x:f>(B25-H25)/H25*100</x:f>
        <x:v>526.20116748989676</x:v>
      </x:c>
      <x:c r="O25" s="474">
        <x:f>(C25-I25)/I25%</x:f>
        <x:v>102.01444317749906</x:v>
      </x:c>
      <x:c r="P25" s="41">
        <x:f>(D25-J25)/J25*100</x:f>
        <x:v>562.27684519051422</x:v>
      </x:c>
      <x:c r="Q25" s="41">
        <x:f>(E25-K25)/K25%</x:f>
        <x:v>115.46246175570722</x:v>
      </x:c>
      <x:c r="R25" s="41">
        <x:f>(F25-L25)/L25*100</x:f>
        <x:v>333.05991440798857</x:v>
      </x:c>
      <x:c r="S25" s="41">
        <x:f>(G25-M25)/M25%</x:f>
        <x:v>45.607107601184595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1698</x:v>
      </x:c>
      <x:c r="D26" s="31">
        <x:f>국별소통물량!C25</x:f>
        <x:v>10269</x:v>
      </x:c>
      <x:c r="E26" s="31">
        <x:f>국별소통물량!I25</x:f>
        <x:v>970</x:v>
      </x:c>
      <x:c r="F26" s="31">
        <x:f>국별소통물량!D25</x:f>
        <x:v>6737</x:v>
      </x:c>
      <x:c r="G26" s="119">
        <x:v>728</x:v>
      </x:c>
      <x:c r="H26" s="118">
        <x:f>J26+L26</x:f>
        <x:v>5892</x:v>
      </x:c>
      <x:c r="I26" s="30">
        <x:f>K26+M26</x:f>
        <x:v>1911</x:v>
      </x:c>
      <x:c r="J26" s="5">
        <x:f>'9.8(화)'!J26+K26</x:f>
        <x:v>3619</x:v>
      </x:c>
      <x:c r="K26" s="31">
        <x:f>국별소통물량!I67</x:f>
        <x:v>1100</x:v>
      </x:c>
      <x:c r="L26" s="31">
        <x:f>'9.8(화)'!L26+M26</x:f>
        <x:v>2273</x:v>
      </x:c>
      <x:c r="M26" s="475">
        <x:f>국별소통물량!J67</x:f>
        <x:v>811</x:v>
      </x:c>
      <x:c r="N26" s="40">
        <x:f>(B26-H26)/H26*100</x:f>
        <x:v>188.6286490156144</x:v>
      </x:c>
      <x:c r="O26" s="474">
        <x:f>(C26-I26)/I26%</x:f>
        <x:v>-11.145996860282574</x:v>
      </x:c>
      <x:c r="P26" s="41">
        <x:f>(D26-J26)/J26*100</x:f>
        <x:v>183.75241779497097</x:v>
      </x:c>
      <x:c r="Q26" s="41">
        <x:f>(E26-K26)/K26%</x:f>
        <x:v>-11.818181818181818</x:v>
      </x:c>
      <x:c r="R26" s="41">
        <x:f>(F26-L26)/L26*100</x:f>
        <x:v>196.39243290805103</x:v>
      </x:c>
      <x:c r="S26" s="41">
        <x:f>(G26-M26)/M26%</x:f>
        <x:v>-10.234278668310727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1605</x:v>
      </x:c>
      <x:c r="D27" s="31">
        <x:f>국별소통물량!C26</x:f>
        <x:v>19369</x:v>
      </x:c>
      <x:c r="E27" s="31">
        <x:f>국별소통물량!I26</x:f>
        <x:v>1067</x:v>
      </x:c>
      <x:c r="F27" s="31">
        <x:f>국별소통물량!D26</x:f>
        <x:v>5957</x:v>
      </x:c>
      <x:c r="G27" s="119">
        <x:v>538</x:v>
      </x:c>
      <x:c r="H27" s="118">
        <x:f>J27+L27</x:f>
        <x:v>4076</x:v>
      </x:c>
      <x:c r="I27" s="30">
        <x:f>K27+M27</x:f>
        <x:v>1562</x:v>
      </x:c>
      <x:c r="J27" s="5">
        <x:f>'9.8(화)'!J27+K27</x:f>
        <x:v>2764</x:v>
      </x:c>
      <x:c r="K27" s="31">
        <x:f>국별소통물량!I68</x:f>
        <x:v>1127</x:v>
      </x:c>
      <x:c r="L27" s="31">
        <x:f>'9.8(화)'!L27+M27</x:f>
        <x:v>1312</x:v>
      </x:c>
      <x:c r="M27" s="475">
        <x:f>국별소통물량!J68</x:f>
        <x:v>435</x:v>
      </x:c>
      <x:c r="N27" s="40">
        <x:f>(B27-H27)/H27*100</x:f>
        <x:v>521.34445534838085</x:v>
      </x:c>
      <x:c r="O27" s="474">
        <x:f>(C27-I27)/I27%</x:f>
        <x:v>2.7528809218950063</x:v>
      </x:c>
      <x:c r="P27" s="41">
        <x:f>(D27-J27)/J27*100</x:f>
        <x:v>600.75976845151956</x:v>
      </x:c>
      <x:c r="Q27" s="41">
        <x:f>(E27-K27)/K27%</x:f>
        <x:v>-5.3238686779059448</x:v>
      </x:c>
      <x:c r="R27" s="41">
        <x:f>(F27-L27)/L27*100</x:f>
        <x:v>354.03963414634148</x:v>
      </x:c>
      <x:c r="S27" s="41">
        <x:f>(G27-M27)/M27%</x:f>
        <x:v>23.678160919540232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1571</x:v>
      </x:c>
      <x:c r="D28" s="31">
        <x:f>국별소통물량!C27</x:f>
        <x:v>15651</x:v>
      </x:c>
      <x:c r="E28" s="31">
        <x:f>국별소통물량!I27</x:f>
        <x:v>932</x:v>
      </x:c>
      <x:c r="F28" s="31">
        <x:f>국별소통물량!D27</x:f>
        <x:v>5947</x:v>
      </x:c>
      <x:c r="G28" s="119">
        <x:v>639</x:v>
      </x:c>
      <x:c r="H28" s="118">
        <x:f>J28+L28</x:f>
        <x:v>5030</x:v>
      </x:c>
      <x:c r="I28" s="30">
        <x:f>K28+M28</x:f>
        <x:v>1435</x:v>
      </x:c>
      <x:c r="J28" s="5">
        <x:f>'9.8(화)'!J28+K28</x:f>
        <x:v>3659</x:v>
      </x:c>
      <x:c r="K28" s="31">
        <x:f>국별소통물량!I69</x:f>
        <x:v>933</x:v>
      </x:c>
      <x:c r="L28" s="31">
        <x:f>'9.8(화)'!L28+M28</x:f>
        <x:v>1371</x:v>
      </x:c>
      <x:c r="M28" s="475">
        <x:f>국별소통물량!J69</x:f>
        <x:v>502</x:v>
      </x:c>
      <x:c r="N28" s="40">
        <x:f>(B28-H28)/H28*100</x:f>
        <x:v>329.38369781312127</x:v>
      </x:c>
      <x:c r="O28" s="474">
        <x:f>(C28-I28)/I28%</x:f>
        <x:v>9.4773519163763069</x:v>
      </x:c>
      <x:c r="P28" s="41">
        <x:f>(D28-J28)/J28*100</x:f>
        <x:v>327.73981962284779</x:v>
      </x:c>
      <x:c r="Q28" s="41">
        <x:f>(E28-K28)/K28%</x:f>
        <x:v>-0.10718113612004287</x:v>
      </x:c>
      <x:c r="R28" s="41">
        <x:f>(F28-L28)/L28*100</x:f>
        <x:v>333.77097009482128</x:v>
      </x:c>
      <x:c r="S28" s="41">
        <x:f>(G28-M28)/M28%</x:f>
        <x:v>27.290836653386457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1048</x:v>
      </x:c>
      <x:c r="D29" s="31">
        <x:f>국별소통물량!C28</x:f>
        <x:v>7941</x:v>
      </x:c>
      <x:c r="E29" s="31">
        <x:f>국별소통물량!I28</x:f>
        <x:v>643</x:v>
      </x:c>
      <x:c r="F29" s="31">
        <x:f>국별소통물량!D28</x:f>
        <x:v>5152</x:v>
      </x:c>
      <x:c r="G29" s="119">
        <x:v>405</x:v>
      </x:c>
      <x:c r="H29" s="118">
        <x:f>J29+L29</x:f>
        <x:v>2198</x:v>
      </x:c>
      <x:c r="I29" s="30">
        <x:f>K29+M29</x:f>
        <x:v>705</x:v>
      </x:c>
      <x:c r="J29" s="5">
        <x:f>'9.8(화)'!J29+K29</x:f>
        <x:v>1259</x:v>
      </x:c>
      <x:c r="K29" s="31">
        <x:f>국별소통물량!I70</x:f>
        <x:v>369</x:v>
      </x:c>
      <x:c r="L29" s="31">
        <x:f>'9.8(화)'!L29+M29</x:f>
        <x:v>939</x:v>
      </x:c>
      <x:c r="M29" s="475">
        <x:f>국별소통물량!J70</x:f>
        <x:v>336</x:v>
      </x:c>
      <x:c r="N29" s="40">
        <x:f>(B29-H29)/H29*100</x:f>
        <x:v>495.67788898999095</x:v>
      </x:c>
      <x:c r="O29" s="474">
        <x:f>(C29-I29)/I29%</x:f>
        <x:v>48.652482269503544</x:v>
      </x:c>
      <x:c r="P29" s="41">
        <x:f>(D29-J29)/J29*100</x:f>
        <x:v>530.73868149324858</x:v>
      </x:c>
      <x:c r="Q29" s="41">
        <x:f>(E29-K29)/K29%</x:f>
        <x:v>74.254742547425479</x:v>
      </x:c>
      <x:c r="R29" s="41">
        <x:f>(F29-L29)/L29*100</x:f>
        <x:v>448.66879659211929</x:v>
      </x:c>
      <x:c r="S29" s="41">
        <x:f>(G29-M29)/M29%</x:f>
        <x:v>20.535714285714285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2886</x:v>
      </x:c>
      <x:c r="D30" s="31">
        <x:f>국별소통물량!C29</x:f>
        <x:v>16125</x:v>
      </x:c>
      <x:c r="E30" s="31">
        <x:f>국별소통물량!I29</x:f>
        <x:v>1465</x:v>
      </x:c>
      <x:c r="F30" s="31">
        <x:f>국별소통물량!D29</x:f>
        <x:v>11577</x:v>
      </x:c>
      <x:c r="G30" s="119">
        <x:v>1421</x:v>
      </x:c>
      <x:c r="H30" s="118">
        <x:f>J30+L30</x:f>
        <x:v>4889</x:v>
      </x:c>
      <x:c r="I30" s="30">
        <x:f>K30+M30</x:f>
        <x:v>1480</x:v>
      </x:c>
      <x:c r="J30" s="5">
        <x:f>'9.8(화)'!J30+K30</x:f>
        <x:v>2553</x:v>
      </x:c>
      <x:c r="K30" s="31">
        <x:f>국별소통물량!I71</x:f>
        <x:v>653</x:v>
      </x:c>
      <x:c r="L30" s="31">
        <x:f>'9.8(화)'!L30+M30</x:f>
        <x:v>2336</x:v>
      </x:c>
      <x:c r="M30" s="475">
        <x:f>국별소통물량!J71</x:f>
        <x:v>827</x:v>
      </x:c>
      <x:c r="N30" s="40">
        <x:f>(B30-H30)/H30*100</x:f>
        <x:v>466.61894047862546</x:v>
      </x:c>
      <x:c r="O30" s="474">
        <x:f>(C30-I30)/I30%</x:f>
        <x:v>95</x:v>
      </x:c>
      <x:c r="P30" s="41">
        <x:f>(D30-J30)/J30*100</x:f>
        <x:v>531.6098707403055</x:v>
      </x:c>
      <x:c r="Q30" s="41">
        <x:f>(E30-K30)/K30%</x:f>
        <x:v>124.34915773353751</x:v>
      </x:c>
      <x:c r="R30" s="41">
        <x:f>(F30-L30)/L30*100</x:f>
        <x:v>395.59075342465752</x:v>
      </x:c>
      <x:c r="S30" s="41">
        <x:f>(G30-M30)/M30%</x:f>
        <x:v>71.825876662636034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2144</x:v>
      </x:c>
      <x:c r="D31" s="31">
        <x:f>국별소통물량!C30</x:f>
        <x:v>11953</x:v>
      </x:c>
      <x:c r="E31" s="31">
        <x:f>국별소통물량!I30</x:f>
        <x:v>1143</x:v>
      </x:c>
      <x:c r="F31" s="31">
        <x:f>국별소통물량!D30</x:f>
        <x:v>8881</x:v>
      </x:c>
      <x:c r="G31" s="119">
        <x:v>1001</x:v>
      </x:c>
      <x:c r="H31" s="118">
        <x:f>J31+L31</x:f>
        <x:v>5631</x:v>
      </x:c>
      <x:c r="I31" s="30">
        <x:f>K31+M31</x:f>
        <x:v>1572</x:v>
      </x:c>
      <x:c r="J31" s="5">
        <x:f>'9.8(화)'!J31+K31</x:f>
        <x:v>3767</x:v>
      </x:c>
      <x:c r="K31" s="31">
        <x:f>국별소통물량!I72</x:f>
        <x:v>959</x:v>
      </x:c>
      <x:c r="L31" s="31">
        <x:f>'9.8(화)'!L31+M31</x:f>
        <x:v>1864</x:v>
      </x:c>
      <x:c r="M31" s="475">
        <x:f>국별소통물량!J72</x:f>
        <x:v>613</x:v>
      </x:c>
      <x:c r="N31" s="40">
        <x:f>(B31-H31)/H31*100</x:f>
        <x:v>269.9875688154857</x:v>
      </x:c>
      <x:c r="O31" s="474">
        <x:f>(C31-I31)/I31%</x:f>
        <x:v>36.386768447837149</x:v>
      </x:c>
      <x:c r="P31" s="41">
        <x:f>(D31-J31)/J31*100</x:f>
        <x:v>217.30820281391027</x:v>
      </x:c>
      <x:c r="Q31" s="41">
        <x:f>(E31-K31)/K31%</x:f>
        <x:v>19.1866527632951</x:v>
      </x:c>
      <x:c r="R31" s="41">
        <x:f>(F31-L31)/L31*100</x:f>
        <x:v>376.44849785407723</x:v>
      </x:c>
      <x:c r="S31" s="41">
        <x:f>(G31-M31)/M31%</x:f>
        <x:v>63.295269168026103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6846</x:v>
      </x:c>
      <x:c r="D32" s="31">
        <x:f>국별소통물량!C31</x:f>
        <x:v>70179</x:v>
      </x:c>
      <x:c r="E32" s="31">
        <x:f>국별소통물량!I31</x:f>
        <x:v>6846</x:v>
      </x:c>
      <x:c r="F32" s="31">
        <x:f>국별소통물량!D31</x:f>
        <x:v>0</x:v>
      </x:c>
      <x:c r="G32" s="119"/>
      <x:c r="H32" s="118">
        <x:f>J32+L32</x:f>
        <x:v>357</x:v>
      </x:c>
      <x:c r="I32" s="30">
        <x:f>K32+M32</x:f>
        <x:v>187</x:v>
      </x:c>
      <x:c r="J32" s="5">
        <x:f>'9.8(화)'!J32+K32</x:f>
        <x:v>262</x:v>
      </x:c>
      <x:c r="K32" s="31">
        <x:f>국별소통물량!I73</x:f>
        <x:v>136</x:v>
      </x:c>
      <x:c r="L32" s="31">
        <x:f>'9.8(화)'!L32+M32</x:f>
        <x:v>95</x:v>
      </x:c>
      <x:c r="M32" s="475">
        <x:f>국별소통물량!J73</x:f>
        <x:v>51</x:v>
      </x:c>
      <x:c r="N32" s="40">
        <x:f>(B32-H32)/H32*100</x:f>
        <x:v>19557.983193277312</x:v>
      </x:c>
      <x:c r="O32" s="474">
        <x:f>(C32-I32)/I32%</x:f>
        <x:v>3560.9625668449194</x:v>
      </x:c>
      <x:c r="P32" s="41">
        <x:f>(D32-J32)/J32*100</x:f>
        <x:v>26685.877862595418</x:v>
      </x:c>
      <x:c r="Q32" s="41">
        <x:f>(E32-K32)/K32%</x:f>
        <x:v>4933.823529411764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871</x:v>
      </x:c>
      <x:c r="D33" s="37">
        <x:f>국별소통물량!C32</x:f>
        <x:v>746</x:v>
      </x:c>
      <x:c r="E33" s="37">
        <x:f>국별소통물량!I32</x:f>
        <x:v>85</x:v>
      </x:c>
      <x:c r="F33" s="37">
        <x:f>국별소통물량!D32</x:f>
        <x:v>6343</x:v>
      </x:c>
      <x:c r="G33" s="121">
        <x:v>786</x:v>
      </x:c>
      <x:c r="H33" s="120">
        <x:f>J33+L33</x:f>
        <x:v>1760</x:v>
      </x:c>
      <x:c r="I33" s="36">
        <x:f>K33+M33</x:f>
        <x:v>579</x:v>
      </x:c>
      <x:c r="J33" s="5">
        <x:f>'9.8(화)'!J33+K33</x:f>
        <x:v>137</x:v>
      </x:c>
      <x:c r="K33" s="37">
        <x:f>국별소통물량!I74</x:f>
        <x:v>42</x:v>
      </x:c>
      <x:c r="L33" s="37">
        <x:f>'9.8(화)'!L33+M33</x:f>
        <x:v>1623</x:v>
      </x:c>
      <x:c r="M33" s="476">
        <x:f>국별소통물량!J74</x:f>
        <x:v>537</x:v>
      </x:c>
      <x:c r="N33" s="38">
        <x:f>(B33-H33)/H33*100</x:f>
        <x:v>302.78409090909093</x:v>
      </x:c>
      <x:c r="O33" s="479">
        <x:f>(C33-I33)/I33%</x:f>
        <x:v>50.431778929188255</x:v>
      </x:c>
      <x:c r="P33" s="39">
        <x:f>(D33-J33)/J33*100</x:f>
        <x:v>444.52554744525548</x:v>
      </x:c>
      <x:c r="Q33" s="39">
        <x:f>(E33-K33)/K33%</x:f>
        <x:v>102.38095238095238</x:v>
      </x:c>
      <x:c r="R33" s="39">
        <x:f>(F33-L33)/L33*100</x:f>
        <x:v>290.81947011706717</x:v>
      </x:c>
      <x:c r="S33" s="39">
        <x:f>(G33-M33)/M33%</x:f>
        <x:v>46.368715083798882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122296</x:v>
      </x:c>
      <x:c r="D35" s="125">
        <x:f>SUM(D36:D38)</x:f>
        <x:v>764439</x:v>
      </x:c>
      <x:c r="E35" s="125">
        <x:f>SUM(E36:E38)</x:f>
        <x:v>66066</x:v>
      </x:c>
      <x:c r="F35" s="125">
        <x:f>SUM(F36:F38)</x:f>
        <x:v>528398</x:v>
      </x:c>
      <x:c r="G35" s="126">
        <x:f>SUM(G36:G38)</x:f>
        <x:v>56230</x:v>
      </x:c>
      <x:c r="H35" s="128">
        <x:f>SUM(H36:H38)</x:f>
        <x:v>297723</x:v>
      </x:c>
      <x:c r="I35" s="125">
        <x:f>SUM(I36:I38)</x:f>
        <x:v>96007</x:v>
      </x:c>
      <x:c r="J35" s="125">
        <x:f>SUM(J36:J38)</x:f>
        <x:v>163708</x:v>
      </x:c>
      <x:c r="K35" s="125">
        <x:f>SUM(K36:K38)</x:f>
        <x:v>49347</x:v>
      </x:c>
      <x:c r="L35" s="125">
        <x:f>SUM(L36:L38)</x:f>
        <x:v>134015</x:v>
      </x:c>
      <x:c r="M35" s="126">
        <x:f>SUM(M36:M38)</x:f>
        <x:v>46660</x:v>
      </x:c>
      <x:c r="N35" s="129">
        <x:f>(B35-H35)/H35*100</x:f>
        <x:v>334.2415601078855</x:v>
      </x:c>
      <x:c r="O35" s="467">
        <x:f>(C35-I35)/I35*100</x:f>
        <x:v>27.38237836824398</x:v>
      </x:c>
      <x:c r="P35" s="130">
        <x:f>(D35-J35)/J35*100</x:f>
        <x:v>366.95274513157574</x:v>
      </x:c>
      <x:c r="Q35" s="130">
        <x:f>(E35-K35)/K35*100</x:f>
        <x:v>33.880479056477597</x:v>
      </x:c>
      <x:c r="R35" s="130">
        <x:f>(F35-L35)/L35*100</x:f>
        <x:v>294.2827295452002</x:v>
      </x:c>
      <x:c r="S35" s="130">
        <x:f>(G35-M35)/M35*100</x:f>
        <x:v>20.510072867552505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65313</x:v>
      </x:c>
      <x:c r="D36" s="31">
        <x:f>D7+D8+D9+D10+D16+D18+D19+D20+D23+D26+D29+D31+D32</x:f>
        <x:v>390863</x:v>
      </x:c>
      <x:c r="E36" s="31">
        <x:f>E7+E8+E9+E10+E16+E18+E19+E20+E23+E26+E29+E31+E32</x:f>
        <x:v>34666</x:v>
      </x:c>
      <x:c r="F36" s="31">
        <x:f>F7+F8+F9+F10+F16+F18+F19+F20+F23+F26+F29+F31+F32</x:f>
        <x:v>296740</x:v>
      </x:c>
      <x:c r="G36" s="119">
        <x:f>G7+G8+G9+G10+G16+G18+G19+G20+G23+G26+G29+G31+G32</x:f>
        <x:v>30647</x:v>
      </x:c>
      <x:c r="H36" s="118">
        <x:f>H7+H8+H9+H10+H16+H18+H19+H20+H23+H26+H29+H31+H32</x:f>
        <x:v>171595</x:v>
      </x:c>
      <x:c r="I36" s="30">
        <x:f>I7+I8+I9+I10+I16+I18+I19+I20+I23+I26+I29+I31+I32</x:f>
        <x:v>54790</x:v>
      </x:c>
      <x:c r="J36" s="31">
        <x:f>J7+J8+J9+J10+J16+J18+J19+J20+J23+J26+J29+J31+J32</x:f>
        <x:v>96676</x:v>
      </x:c>
      <x:c r="K36" s="31">
        <x:f>K7+K8+K9+K10+K16+K18+K19+K20+K23+K26+K29+K31+K32</x:f>
        <x:v>29497</x:v>
      </x:c>
      <x:c r="L36" s="31">
        <x:f>L7+L8+L9+L10+L16+L18+L19+L20+L23+L26+L29+L31+L32</x:f>
        <x:v>74919</x:v>
      </x:c>
      <x:c r="M36" s="119">
        <x:f>M7+M8+M9+M10+M16+M18+M19+M20+M23+M26+M29+M31+M32</x:f>
        <x:v>25293</x:v>
      </x:c>
      <x:c r="N36" s="124">
        <x:f>(B36-H36)/H36*100</x:f>
        <x:v>300.71272472974158</x:v>
      </x:c>
      <x:c r="O36" s="468">
        <x:f>(C36-I36)/I36*100</x:f>
        <x:v>19.206059499908744</x:v>
      </x:c>
      <x:c r="P36" s="41">
        <x:f>(D36-J36)/J36*100</x:f>
        <x:v>304.301998427738</x:v>
      </x:c>
      <x:c r="Q36" s="41">
        <x:f>(E36-K36)/K36*100</x:f>
        <x:v>17.523815981286234</x:v>
      </x:c>
      <x:c r="R36" s="41">
        <x:f>(F36-L36)/L36*100</x:f>
        <x:v>296.08110092232948</x:v>
      </x:c>
      <x:c r="S36" s="41">
        <x:f>(G36-M36)/M36*100</x:f>
        <x:v>21.167912070533347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23899</x:v>
      </x:c>
      <x:c r="D37" s="31">
        <x:f>D12+D13+D15+D17+D22</x:f>
        <x:v>141960</x:v>
      </x:c>
      <x:c r="E37" s="31">
        <x:f>E12+E13+E15+E17+E22</x:f>
        <x:v>10400</x:v>
      </x:c>
      <x:c r="F37" s="31">
        <x:f>F12+F13+F15+F17+F22</x:f>
        <x:v>122929</x:v>
      </x:c>
      <x:c r="G37" s="119">
        <x:f>G12+G13+G15+G17+G22</x:f>
        <x:v>13499</x:v>
      </x:c>
      <x:c r="H37" s="118">
        <x:f>H12+H13+H15+H17+H22</x:f>
        <x:v>59421</x:v>
      </x:c>
      <x:c r="I37" s="30">
        <x:f>I12+I13+I15+I17+I22</x:f>
        <x:v>20109</x:v>
      </x:c>
      <x:c r="J37" s="31">
        <x:f>J12+J13+J15+J17+J22</x:f>
        <x:v>27602</x:v>
      </x:c>
      <x:c r="K37" s="31">
        <x:f>K12+K13+K15+K17+K22</x:f>
        <x:v>8331</x:v>
      </x:c>
      <x:c r="L37" s="31">
        <x:f>L12+L13+L15+L17+L22</x:f>
        <x:v>31819</x:v>
      </x:c>
      <x:c r="M37" s="119">
        <x:f>M12+M13+M15+M17+M22</x:f>
        <x:v>11778</x:v>
      </x:c>
      <x:c r="N37" s="124">
        <x:f>(B37-H37)/H37*100</x:f>
        <x:v>345.78347722185759</x:v>
      </x:c>
      <x:c r="O37" s="468">
        <x:f>(C37-I37)/I37*100</x:f>
        <x:v>18.847282311402854</x:v>
      </x:c>
      <x:c r="P37" s="41">
        <x:f>(D37-J37)/J37*100</x:f>
        <x:v>414.3105572059996</x:v>
      </x:c>
      <x:c r="Q37" s="41">
        <x:f>(E37-K37)/K37*100</x:f>
        <x:v>24.834953787060378</x:v>
      </x:c>
      <x:c r="R37" s="41">
        <x:f>(F37-L37)/L37*100</x:f>
        <x:v>286.33835129953803</x:v>
      </x:c>
      <x:c r="S37" s="41">
        <x:f>(G37-M37)/M37*100</x:f>
        <x:v>14.611988453048056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33084</x:v>
      </x:c>
      <x:c r="D38" s="37">
        <x:f>D11+D14+D21+D25+D27+D24+D28+D30+D33</x:f>
        <x:v>231616</x:v>
      </x:c>
      <x:c r="E38" s="37">
        <x:f>E11+E14+E21+E25+E27+E24+E28+E30+E33</x:f>
        <x:v>21000</x:v>
      </x:c>
      <x:c r="F38" s="37">
        <x:f>F11+F14+F21+F25+F27+F24+F28+F30+F33</x:f>
        <x:v>108729</x:v>
      </x:c>
      <x:c r="G38" s="121">
        <x:f>G11+G14+G21+G25+G27+G24+G28+G30+G33</x:f>
        <x:v>12084</x:v>
      </x:c>
      <x:c r="H38" s="120">
        <x:f>H11+H14+H21+H25+H27+H24+H28+H30+H33</x:f>
        <x:v>66707</x:v>
      </x:c>
      <x:c r="I38" s="36">
        <x:f>I11+I14+I21+I25+I27+I24+I28+I30+I33</x:f>
        <x:v>21108</x:v>
      </x:c>
      <x:c r="J38" s="37">
        <x:f>J11+J14+J21+J25+J27+J24+J28+J30+J33</x:f>
        <x:v>39430</x:v>
      </x:c>
      <x:c r="K38" s="37">
        <x:f>K11+K14+K21+K25+K27+K24+K28+K30+K33</x:f>
        <x:v>11519</x:v>
      </x:c>
      <x:c r="L38" s="37">
        <x:f>L11+L14+L21+L25+L27+L24+L28+L30+L33</x:f>
        <x:v>27277</x:v>
      </x:c>
      <x:c r="M38" s="121">
        <x:f>M11+M14+M21+M25+M27+M24+M28+M30+M33</x:f>
        <x:v>9589</x:v>
      </x:c>
      <x:c r="N38" s="131">
        <x:f>(B38-H38)/H38*100</x:f>
        <x:v>410.20882366168473</x:v>
      </x:c>
      <x:c r="O38" s="469">
        <x:f>(C38-I38)/I38*100</x:f>
        <x:v>56.736782262649236</x:v>
      </x:c>
      <x:c r="P38" s="39">
        <x:f>(D38-J38)/J38*100</x:f>
        <x:v>487.41060106517881</x:v>
      </x:c>
      <x:c r="Q38" s="39">
        <x:f>(E38-K38)/K38*100</x:f>
        <x:v>82.307491969789055</x:v>
      </x:c>
      <x:c r="R38" s="39">
        <x:f>(F38-L38)/L38*100</x:f>
        <x:v>298.61055101367452</x:v>
      </x:c>
      <x:c r="S38" s="39">
        <x:f>(G38-M38)/M38*100</x:f>
        <x:v>26.019397225988111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238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122296</x:v>
      </x:c>
      <x:c r="C44" s="66">
        <x:f>SUM(C45:C47)</x:f>
        <x:v>1155442</x:v>
      </x:c>
      <x:c r="D44" s="67">
        <x:f>SUM(D45:D47)</x:f>
        <x:v>477437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55558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51366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65313</x:v>
      </x:c>
      <x:c r="C45" s="69">
        <x:f>G45+K45</x:f>
        <x:v>612837</x:v>
      </x:c>
      <x:c r="D45" s="70">
        <x:f>H45+L45</x:f>
        <x:v>56196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'집중국처리현황(구분물량)'!E6</x:f>
        <x:v>28002</x:v>
      </x:c>
      <x:c r="I45" s="211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'집중국처리현황(구분물량)'!E30</x:f>
        <x:v>28194</x:v>
      </x:c>
      <x:c r="M45" s="481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23899</x:v>
      </x:c>
      <x:c r="C46" s="69">
        <x:f>G46+K46</x:f>
        <x:v>228027</x:v>
      </x:c>
      <x:c r="D46" s="70">
        <x:f>I46+M46</x:f>
        <x:v>186509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'집중국처리현황(구분물량)'!E7</x:f>
        <x:v>8253</x:v>
      </x:c>
      <x:c r="I46" s="211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'집중국처리현황(구분물량)'!E31</x:f>
        <x:v>12295</x:v>
      </x:c>
      <x:c r="M46" s="481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33084</x:v>
      </x:c>
      <x:c r="C47" s="72">
        <x:f>G47+K47</x:f>
        <x:v>314578</x:v>
      </x:c>
      <x:c r="D47" s="73">
        <x:f>I47+M47</x:f>
        <x:v>234732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'집중국처리현황(구분물량)'!E8</x:f>
        <x:v>19303</x:v>
      </x:c>
      <x:c r="I47" s="219">
        <x:f>'집중국처리현황(구분물량)'!B25</x:f>
        <x:v>158994</x:v>
      </x:c>
      <x:c r="J47" s="201">
        <x:f>(G47-I47)/I47%</x:f>
        <x:v>35.010755122834823</x:v>
      </x:c>
      <x:c r="K47" s="204">
        <x:f>'집중국처리현황(구분물량)'!B32</x:f>
        <x:v>99919</x:v>
      </x:c>
      <x:c r="L47" s="214">
        <x:f>'집중국처리현황(구분물량)'!E32</x:f>
        <x:v>10877</x:v>
      </x:c>
      <x:c r="M47" s="482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594" t="s">
        <x:v>156</x:v>
      </x:c>
      <x:c r="B50" s="596" t="s">
        <x:v>35</x:v>
      </x:c>
      <x:c r="C50" s="597"/>
      <x:c r="D50" s="597"/>
      <x:c r="E50" s="597"/>
      <x:c r="F50" s="610"/>
      <x:c r="G50" s="611" t="s">
        <x:v>286</x:v>
      </x:c>
      <x:c r="H50" s="612"/>
      <x:c r="I50" s="612"/>
      <x:c r="J50" s="612"/>
      <x:c r="K50" s="612"/>
      <x:c r="L50" s="613"/>
      <x:c r="M50" s="79"/>
    </x:row>
    <x:row r="51" spans="1:13" ht="24" customHeight="1">
      <x:c r="A51" s="595"/>
      <x:c r="B51" s="599" t="s">
        <x:v>156</x:v>
      </x:c>
      <x:c r="C51" s="600"/>
      <x:c r="D51" s="600"/>
      <x:c r="E51" s="601" t="s">
        <x:v>219</x:v>
      </x:c>
      <x:c r="F51" s="614" t="s">
        <x:v>30</x:v>
      </x:c>
      <x:c r="G51" s="615" t="s">
        <x:v>156</x:v>
      </x:c>
      <x:c r="H51" s="616"/>
      <x:c r="I51" s="616"/>
      <x:c r="J51" s="616"/>
      <x:c r="K51" s="601" t="s">
        <x:v>219</x:v>
      </x:c>
      <x:c r="L51" s="617" t="s">
        <x:v>30</x:v>
      </x:c>
      <x:c r="M51" s="79"/>
    </x:row>
    <x:row r="52" spans="1:13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14"/>
      <x:c r="G52" s="81" t="s">
        <x:v>154</x:v>
      </x:c>
      <x:c r="H52" s="148" t="s">
        <x:v>51</x:v>
      </x:c>
      <x:c r="I52" s="149" t="s">
        <x:v>68</x:v>
      </x:c>
      <x:c r="J52" s="148" t="s">
        <x:v>285</x:v>
      </x:c>
      <x:c r="K52" s="601"/>
      <x:c r="L52" s="617"/>
      <x:c r="M52" s="79"/>
    </x:row>
    <x:row r="53" spans="1:13" ht="24" customHeight="1">
      <x:c r="A53" s="368" t="s">
        <x:v>177</x:v>
      </x:c>
      <x:c r="B53" s="369">
        <x:f>C53+D53</x:f>
        <x:v>55558</x:v>
      </x:c>
      <x:c r="C53" s="370">
        <x:f>SUM(C54:C56)</x:f>
        <x:v>55558</x:v>
      </x:c>
      <x:c r="D53" s="370">
        <x:f>SUM(D54:D56)</x:f>
        <x:v>0</x:v>
      </x:c>
      <x:c r="E53" s="370">
        <x:f>SUM(E54:E56)</x:f>
        <x:v>0</x:v>
      </x:c>
      <x:c r="F53" s="371">
        <x:f>B53+E53</x:f>
        <x:v>55558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62</x:v>
      </x:c>
      <x:c r="B54" s="151">
        <x:f>C54+D54</x:f>
        <x:v>28002</x:v>
      </x:c>
      <x:c r="C54" s="152">
        <x:f>'집중국처리현황(구분물량)'!E12</x:f>
        <x:v>28002</x:v>
      </x:c>
      <x:c r="D54" s="152">
        <x:v>0</x:v>
      </x:c>
      <x:c r="E54" s="152"/>
      <x:c r="F54" s="153">
        <x:f>B54+E54</x:f>
        <x:v>28002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60</x:v>
      </x:c>
      <x:c r="B55" s="151">
        <x:f>C55+D55</x:f>
        <x:v>8253</x:v>
      </x:c>
      <x:c r="C55" s="152">
        <x:f>'집중국처리현황(구분물량)'!E15</x:f>
        <x:v>8253</x:v>
      </x:c>
      <x:c r="D55" s="152">
        <x:v>0</x:v>
      </x:c>
      <x:c r="E55" s="152"/>
      <x:c r="F55" s="153">
        <x:f>B55+E55</x:f>
        <x:v>8253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158</x:v>
      </x:c>
      <x:c r="B56" s="158">
        <x:f>C56+D56</x:f>
        <x:v>19303</x:v>
      </x:c>
      <x:c r="C56" s="159">
        <x:f>'집중국처리현황(구분물량)'!E18</x:f>
        <x:v>19303</x:v>
      </x:c>
      <x:c r="D56" s="159">
        <x:v>0</x:v>
      </x:c>
      <x:c r="E56" s="159"/>
      <x:c r="F56" s="160">
        <x:f>B56+E56</x:f>
        <x:v>19303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604" t="s">
        <x:v>298</x:v>
      </x:c>
      <x:c r="C59" s="605"/>
      <x:c r="D59" s="605"/>
      <x:c r="E59" s="606"/>
      <x:c r="F59" s="607" t="s">
        <x:v>125</x:v>
      </x:c>
      <x:c r="G59" s="608"/>
      <x:c r="H59" s="608"/>
      <x:c r="I59" s="608"/>
      <x:c r="J59" s="609"/>
      <x:c r="K59" s="361"/>
      <x:c r="L59" s="362"/>
      <x:c r="M59" s="79"/>
    </x:row>
    <x:row r="60" spans="1:13" ht="38.25" customHeight="1">
      <x:c r="A60" s="542"/>
      <x:c r="B60" s="363" t="s">
        <x:v>154</x:v>
      </x:c>
      <x:c r="C60" s="364" t="s">
        <x:v>192</x:v>
      </x:c>
      <x:c r="D60" s="365" t="s">
        <x:v>111</x:v>
      </x:c>
      <x:c r="E60" s="366" t="s">
        <x:v>118</x:v>
      </x:c>
      <x:c r="F60" s="363" t="s">
        <x:v>154</x:v>
      </x:c>
      <x:c r="G60" s="364" t="s">
        <x:v>192</x:v>
      </x:c>
      <x:c r="H60" s="365" t="s">
        <x:v>111</x:v>
      </x:c>
      <x:c r="I60" s="365" t="s">
        <x:v>118</x:v>
      </x:c>
      <x:c r="J60" s="367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375">
        <x:v>50</x:v>
      </x:c>
      <x:c r="C61" s="376">
        <x:v>40</x:v>
      </x:c>
      <x:c r="D61" s="377">
        <x:v>5</x:v>
      </x:c>
      <x:c r="E61" s="378">
        <x:v>5</x:v>
      </x:c>
      <x:c r="F61" s="375">
        <x:v>131</x:v>
      </x:c>
      <x:c r="G61" s="376">
        <x:v>46</x:v>
      </x:c>
      <x:c r="H61" s="377">
        <x:v>81</x:v>
      </x:c>
      <x:c r="I61" s="377">
        <x:v>4</x:v>
      </x:c>
      <x:c r="J61" s="379"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207">
        <x:v>10</x:v>
      </x:c>
      <x:c r="C62" s="208">
        <x:v>10</x:v>
      </x:c>
      <x:c r="D62" s="208">
        <x:v>0</x:v>
      </x:c>
      <x:c r="E62" s="209"/>
      <x:c r="F62" s="207">
        <x:v>49</x:v>
      </x:c>
      <x:c r="G62" s="208">
        <x:v>4</x:v>
      </x:c>
      <x:c r="H62" s="208">
        <x:v>45</x:v>
      </x:c>
      <x:c r="I62" s="188"/>
      <x:c r="J62" s="191"/>
      <x:c r="K62" s="361"/>
      <x:c r="L62" s="362"/>
      <x:c r="M62" s="79"/>
    </x:row>
    <x:row r="63" spans="1:13" ht="24" customHeight="1">
      <x:c r="A63" s="206" t="s">
        <x:v>60</x:v>
      </x:c>
      <x:c r="B63" s="207">
        <x:v>19</x:v>
      </x:c>
      <x:c r="C63" s="208">
        <x:v>19</x:v>
      </x:c>
      <x:c r="D63" s="208"/>
      <x:c r="E63" s="209"/>
      <x:c r="F63" s="207">
        <x:v>37</x:v>
      </x:c>
      <x:c r="G63" s="208">
        <x:v>19</x:v>
      </x:c>
      <x:c r="H63" s="208">
        <x:v>18</x:v>
      </x:c>
      <x:c r="I63" s="188"/>
      <x:c r="J63" s="191"/>
      <x:c r="K63" s="361"/>
      <x:c r="L63" s="362"/>
      <x:c r="M63" s="79"/>
    </x:row>
    <x:row r="64" spans="1:13" ht="24" customHeight="1">
      <x:c r="A64" s="206" t="s">
        <x:v>158</x:v>
      </x:c>
      <x:c r="B64" s="216">
        <x:v>21</x:v>
      </x:c>
      <x:c r="C64" s="217">
        <x:v>11</x:v>
      </x:c>
      <x:c r="D64" s="217">
        <x:v>5</x:v>
      </x:c>
      <x:c r="E64" s="218">
        <x:v>5</x:v>
      </x:c>
      <x:c r="F64" s="216">
        <x:v>45</x:v>
      </x:c>
      <x:c r="G64" s="217">
        <x:v>23</x:v>
      </x:c>
      <x:c r="H64" s="217">
        <x:v>18</x:v>
      </x:c>
      <x:c r="I64" s="217">
        <x:v>4</x:v>
      </x:c>
      <x:c r="J64" s="218"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K41:N41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>
    <x:tabColor rgb="ffff0000"/>
    <x:pageSetUpPr autoPageBreaks="1" fitToPage="1"/>
  </x:sheetPr>
  <x:dimension ref="A1:S65"/>
  <x:sheetViews>
    <x:sheetView topLeftCell="A1" zoomScale="80" zoomScaleNormal="80" workbookViewId="0">
      <x:selection activeCell="G14" activeCellId="0" sqref="G14:G14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1.66406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102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92</x:v>
      </x:c>
      <x:c r="C3" s="564"/>
      <x:c r="D3" s="564"/>
      <x:c r="E3" s="564"/>
      <x:c r="F3" s="564"/>
      <x:c r="G3" s="565"/>
      <x:c r="H3" s="563" t="s">
        <x:v>86</x:v>
      </x:c>
      <x:c r="I3" s="564"/>
      <x:c r="J3" s="564"/>
      <x:c r="K3" s="564"/>
      <x:c r="L3" s="564"/>
      <x:c r="M3" s="566"/>
      <x:c r="N3" s="570" t="s">
        <x:v>249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133118</x:v>
      </x:c>
      <x:c r="D6" s="138">
        <x:f>SUM(D7:D33)</x:f>
        <x:v>764439</x:v>
      </x:c>
      <x:c r="E6" s="138">
        <x:f>SUM(E7:E33)</x:f>
        <x:v>74097</x:v>
      </x:c>
      <x:c r="F6" s="138">
        <x:f>SUM(F7:F33)</x:f>
        <x:v>528398</x:v>
      </x:c>
      <x:c r="G6" s="139">
        <x:f>SUM(G7:G33)</x:f>
        <x:v>59021</x:v>
      </x:c>
      <x:c r="H6" s="137">
        <x:f>SUM(H7:H33)</x:f>
        <x:v>392753</x:v>
      </x:c>
      <x:c r="I6" s="138">
        <x:f>SUM(I7:I33)</x:f>
        <x:v>95030</x:v>
      </x:c>
      <x:c r="J6" s="138">
        <x:f>SUM(J7:J33)</x:f>
        <x:v>214938</x:v>
      </x:c>
      <x:c r="K6" s="138">
        <x:f>SUM(K7:K33)</x:f>
        <x:v>51230</x:v>
      </x:c>
      <x:c r="L6" s="138">
        <x:f>SUM(L7:L33)</x:f>
        <x:v>177815</x:v>
      </x:c>
      <x:c r="M6" s="471">
        <x:f>SUM(M7:M33)</x:f>
        <x:v>43800</x:v>
      </x:c>
      <x:c r="N6" s="477">
        <x:f>(B6-H6)/H6*100</x:f>
        <x:v>229.1730425992927</x:v>
      </x:c>
      <x:c r="O6" s="472">
        <x:f>(C6-I6)/I6%</x:f>
        <x:v>40.079974744817427</x:v>
      </x:c>
      <x:c r="P6" s="472">
        <x:f>(D6-J6)/J6*100</x:f>
        <x:v>255.6555844010831</x:v>
      </x:c>
      <x:c r="Q6" s="472">
        <x:f>(E6-K6)/K6%</x:f>
        <x:v>44.63595549482725</x:v>
      </x:c>
      <x:c r="R6" s="472">
        <x:f>(F6-L6)/L6*100</x:f>
        <x:v>197.16165677811208</x:v>
      </x:c>
      <x:c r="S6" s="478">
        <x:f>(G6-M6)/M6%</x:f>
        <x:v>34.751141552511413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11598</x:v>
      </x:c>
      <x:c r="D7" s="5">
        <x:f>국별소통물량!C6</x:f>
        <x:v>62362</x:v>
      </x:c>
      <x:c r="E7" s="5">
        <x:f>국별소통물량!K6</x:f>
        <x:v>5955</x:v>
      </x:c>
      <x:c r="F7" s="5">
        <x:f>국별소통물량!D6</x:f>
        <x:v>55944</x:v>
      </x:c>
      <x:c r="G7" s="135">
        <x:f>국별소통물량!L6</x:f>
        <x:v>5643</x:v>
      </x:c>
      <x:c r="H7" s="134">
        <x:f>J7+L7</x:f>
        <x:v>51938</x:v>
      </x:c>
      <x:c r="I7" s="4">
        <x:f>K7+M7</x:f>
        <x:v>13743</x:v>
      </x:c>
      <x:c r="J7" s="5">
        <x:f>'9.9(수)'!J7+K7</x:f>
        <x:v>33489</x:v>
      </x:c>
      <x:c r="K7" s="5">
        <x:f>국별소통물량!K48</x:f>
        <x:v>9171</x:v>
      </x:c>
      <x:c r="L7" s="5">
        <x:f>'9.9(수)'!L7+M7</x:f>
        <x:v>18449</x:v>
      </x:c>
      <x:c r="M7" s="473">
        <x:f>국별소통물량!L48</x:f>
        <x:v>4572</x:v>
      </x:c>
      <x:c r="N7" s="40">
        <x:f>(B7-H7)/H7*100</x:f>
        <x:v>127.78312603488774</x:v>
      </x:c>
      <x:c r="O7" s="474">
        <x:f>(C7-I7)/I7%</x:f>
        <x:v>-15.607945863348613</x:v>
      </x:c>
      <x:c r="P7" s="41">
        <x:f>(D7-J7)/J7*100</x:f>
        <x:v>86.216369554181966</x:v>
      </x:c>
      <x:c r="Q7" s="41">
        <x:f>(E7-K7)/K7%</x:f>
        <x:v>-35.067059208374225</x:v>
      </x:c>
      <x:c r="R7" s="41">
        <x:f>(F7-L7)/L7*100</x:f>
        <x:v>203.23594774784542</x:v>
      </x:c>
      <x:c r="S7" s="41">
        <x:f>(G7-M7)/M7%</x:f>
        <x:v>23.4251968503937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9271</x:v>
      </x:c>
      <x:c r="D8" s="31">
        <x:f>국별소통물량!C7</x:f>
        <x:v>17575</x:v>
      </x:c>
      <x:c r="E8" s="31">
        <x:f>국별소통물량!K7</x:f>
        <x:v>1522</x:v>
      </x:c>
      <x:c r="F8" s="31">
        <x:f>국별소통물량!D7</x:f>
        <x:v>70529</x:v>
      </x:c>
      <x:c r="G8" s="119">
        <x:f>국별소통물량!L7</x:f>
        <x:v>7749</x:v>
      </x:c>
      <x:c r="H8" s="118">
        <x:f>J8+L8</x:f>
        <x:v>44970</x:v>
      </x:c>
      <x:c r="I8" s="30">
        <x:f>K8+M8</x:f>
        <x:v>10262</x:v>
      </x:c>
      <x:c r="J8" s="5">
        <x:f>'9.9(수)'!J8+K8</x:f>
        <x:v>20539</x:v>
      </x:c>
      <x:c r="K8" s="31">
        <x:f>국별소통물량!K49</x:f>
        <x:v>4393</x:v>
      </x:c>
      <x:c r="L8" s="31">
        <x:f>'9.9(수)'!L8+M8</x:f>
        <x:v>24431</x:v>
      </x:c>
      <x:c r="M8" s="475">
        <x:f>국별소통물량!L49</x:f>
        <x:v>5869</x:v>
      </x:c>
      <x:c r="N8" s="40">
        <x:f>(B8-H8)/H8*100</x:f>
        <x:v>95.917278185456965</x:v>
      </x:c>
      <x:c r="O8" s="474">
        <x:f>(C8-I8)/I8%</x:f>
        <x:v>-9.6569869421165464</x:v>
      </x:c>
      <x:c r="P8" s="41">
        <x:f>(D8-J8)/J8*100</x:f>
        <x:v>-14.431082331174839</x:v>
      </x:c>
      <x:c r="Q8" s="41">
        <x:f>(E8-K8)/K8%</x:f>
        <x:v>-65.353972228545416</x:v>
      </x:c>
      <x:c r="R8" s="41">
        <x:f>(F8-L8)/L8*100</x:f>
        <x:v>188.68650485039501</x:v>
      </x:c>
      <x:c r="S8" s="41">
        <x:f>(G8-M8)/M8%</x:f>
        <x:v>32.032714261373322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12884</x:v>
      </x:c>
      <x:c r="D9" s="31">
        <x:f>국별소통물량!C8</x:f>
        <x:v>73744</x:v>
      </x:c>
      <x:c r="E9" s="31">
        <x:f>국별소통물량!K8</x:f>
        <x:v>6787</x:v>
      </x:c>
      <x:c r="F9" s="31">
        <x:f>국별소통물량!D8</x:f>
        <x:v>55897</x:v>
      </x:c>
      <x:c r="G9" s="119">
        <x:f>국별소통물량!L8</x:f>
        <x:v>6097</x:v>
      </x:c>
      <x:c r="H9" s="118">
        <x:f>J9+L9</x:f>
        <x:v>36659</x:v>
      </x:c>
      <x:c r="I9" s="30">
        <x:f>K9+M9</x:f>
        <x:v>8633</x:v>
      </x:c>
      <x:c r="J9" s="5">
        <x:f>'9.9(수)'!J9+K9</x:f>
        <x:v>18054</x:v>
      </x:c>
      <x:c r="K9" s="31">
        <x:f>국별소통물량!K50</x:f>
        <x:v>3895</x:v>
      </x:c>
      <x:c r="L9" s="31">
        <x:f>'9.9(수)'!L9+M9</x:f>
        <x:v>18605</x:v>
      </x:c>
      <x:c r="M9" s="475">
        <x:f>국별소통물량!L50</x:f>
        <x:v>4738</x:v>
      </x:c>
      <x:c r="N9" s="40">
        <x:f>(B9-H9)/H9*100</x:f>
        <x:v>253.64030660956382</x:v>
      </x:c>
      <x:c r="O9" s="474">
        <x:f>(C9-I9)/I9%</x:f>
        <x:v>49.241283447237343</x:v>
      </x:c>
      <x:c r="P9" s="41">
        <x:f>(D9-J9)/J9*100</x:f>
        <x:v>308.46349839370777</x:v>
      </x:c>
      <x:c r="Q9" s="41">
        <x:f>(E9-K9)/K9%</x:f>
        <x:v>74.249037227214373</x:v>
      </x:c>
      <x:c r="R9" s="41">
        <x:f>(F9-L9)/L9*100</x:f>
        <x:v>200.44074173609246</x:v>
      </x:c>
      <x:c r="S9" s="41">
        <x:f>(G9-M9)/M9%</x:f>
        <x:v>28.682988602785983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7421</x:v>
      </x:c>
      <x:c r="D10" s="31">
        <x:f>국별소통물량!C9</x:f>
        <x:v>14981</x:v>
      </x:c>
      <x:c r="E10" s="31">
        <x:f>국별소통물량!K9</x:f>
        <x:v>1658</x:v>
      </x:c>
      <x:c r="F10" s="31">
        <x:f>국별소통물량!D9</x:f>
        <x:v>54951</x:v>
      </x:c>
      <x:c r="G10" s="119">
        <x:f>국별소통물량!L9</x:f>
        <x:v>5763</x:v>
      </x:c>
      <x:c r="H10" s="118">
        <x:f>J10+L10</x:f>
        <x:v>40304</x:v>
      </x:c>
      <x:c r="I10" s="30">
        <x:f>K10+M10</x:f>
        <x:v>8874</x:v>
      </x:c>
      <x:c r="J10" s="5">
        <x:f>'9.9(수)'!J10+K10</x:f>
        <x:v>19381</x:v>
      </x:c>
      <x:c r="K10" s="31">
        <x:f>국별소통물량!K51</x:f>
        <x:v>3760</x:v>
      </x:c>
      <x:c r="L10" s="31">
        <x:f>'9.9(수)'!L10+M10</x:f>
        <x:v>20923</x:v>
      </x:c>
      <x:c r="M10" s="475">
        <x:f>국별소통물량!L51</x:f>
        <x:v>5114</x:v>
      </x:c>
      <x:c r="N10" s="40">
        <x:f>(B10-H10)/H10*100</x:f>
        <x:v>73.511314013497426</x:v>
      </x:c>
      <x:c r="O10" s="474">
        <x:f>(C10-I10)/I10%</x:f>
        <x:v>-16.373675907144467</x:v>
      </x:c>
      <x:c r="P10" s="41">
        <x:f>(D10-J10)/J10*100</x:f>
        <x:v>-22.702646922243432</x:v>
      </x:c>
      <x:c r="Q10" s="41">
        <x:f>(E10-K10)/K10%</x:f>
        <x:v>-55.904255319148938</x:v>
      </x:c>
      <x:c r="R10" s="41">
        <x:f>(F10-L10)/L10*100</x:f>
        <x:v>162.63442145007886</x:v>
      </x:c>
      <x:c r="S10" s="41">
        <x:f>(G10-M10)/M10%</x:f>
        <x:v>12.69065310911224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11618</x:v>
      </x:c>
      <x:c r="D11" s="31">
        <x:f>국별소통물량!C10</x:f>
        <x:v>50278</x:v>
      </x:c>
      <x:c r="E11" s="31">
        <x:f>국별소통물량!K10</x:f>
        <x:v>5793</x:v>
      </x:c>
      <x:c r="F11" s="31">
        <x:f>국별소통물량!D10</x:f>
        <x:v>45247</x:v>
      </x:c>
      <x:c r="G11" s="119">
        <x:f>국별소통물량!L10</x:f>
        <x:v>5825</x:v>
      </x:c>
      <x:c r="H11" s="118">
        <x:f>J11+L11</x:f>
        <x:v>29597</x:v>
      </x:c>
      <x:c r="I11" s="30">
        <x:f>K11+M11</x:f>
        <x:v>7292</x:v>
      </x:c>
      <x:c r="J11" s="5">
        <x:f>'9.9(수)'!J11+K11</x:f>
        <x:v>12679</x:v>
      </x:c>
      <x:c r="K11" s="31">
        <x:f>국별소통물량!K52</x:f>
        <x:v>3111</x:v>
      </x:c>
      <x:c r="L11" s="31">
        <x:f>'9.9(수)'!L11+M11</x:f>
        <x:v>16918</x:v>
      </x:c>
      <x:c r="M11" s="475">
        <x:f>국별소통물량!L52</x:f>
        <x:v>4181</x:v>
      </x:c>
      <x:c r="N11" s="40">
        <x:f>(B11-H11)/H11*100</x:f>
        <x:v>222.75230597695713</x:v>
      </x:c>
      <x:c r="O11" s="474">
        <x:f>(C11-I11)/I11%</x:f>
        <x:v>59.325287986834887</x:v>
      </x:c>
      <x:c r="P11" s="41">
        <x:f>(D11-J11)/J11*100</x:f>
        <x:v>296.54546888555882</x:v>
      </x:c>
      <x:c r="Q11" s="41">
        <x:f>(E11-K11)/K11%</x:f>
        <x:v>86.210221793635483</x:v>
      </x:c>
      <x:c r="R11" s="41">
        <x:f>(F11-L11)/L11*100</x:f>
        <x:v>167.44887102494386</x:v>
      </x:c>
      <x:c r="S11" s="41">
        <x:f>(G11-M11)/M11%</x:f>
        <x:v>39.320736665869404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11664</x:v>
      </x:c>
      <x:c r="D12" s="31">
        <x:f>국별소통물량!C11</x:f>
        <x:v>72421</x:v>
      </x:c>
      <x:c r="E12" s="31">
        <x:f>국별소통물량!K11</x:f>
        <x:v>5995</x:v>
      </x:c>
      <x:c r="F12" s="31">
        <x:f>국별소통물량!D11</x:f>
        <x:v>42332</x:v>
      </x:c>
      <x:c r="G12" s="119">
        <x:f>국별소통물량!L11</x:f>
        <x:v>5669</x:v>
      </x:c>
      <x:c r="H12" s="118">
        <x:f>J12+L12</x:f>
        <x:v>30580</x:v>
      </x:c>
      <x:c r="I12" s="30">
        <x:f>K12+M12</x:f>
        <x:v>7869</x:v>
      </x:c>
      <x:c r="J12" s="5">
        <x:f>'9.9(수)'!J12+K12</x:f>
        <x:v>16151</x:v>
      </x:c>
      <x:c r="K12" s="31">
        <x:f>국별소통물량!K53</x:f>
        <x:v>4373</x:v>
      </x:c>
      <x:c r="L12" s="31">
        <x:f>'9.9(수)'!L12+M12</x:f>
        <x:v>14429</x:v>
      </x:c>
      <x:c r="M12" s="475">
        <x:f>국별소통물량!L53</x:f>
        <x:v>3496</x:v>
      </x:c>
      <x:c r="N12" s="40">
        <x:f>(B12-H12)/H12*100</x:f>
        <x:v>275.25506867233486</x:v>
      </x:c>
      <x:c r="O12" s="474">
        <x:f>(C12-I12)/I12%</x:f>
        <x:v>48.227220739611134</x:v>
      </x:c>
      <x:c r="P12" s="41">
        <x:f>(D12-J12)/J12*100</x:f>
        <x:v>348.39947990836481</x:v>
      </x:c>
      <x:c r="Q12" s="41">
        <x:f>(E12-K12)/K12%</x:f>
        <x:v>37.091241710496227</x:v>
      </x:c>
      <x:c r="R12" s="41">
        <x:f>(F12-L12)/L12*100</x:f>
        <x:v>193.38138471134522</x:v>
      </x:c>
      <x:c r="S12" s="41">
        <x:f>(G12-M12)/M12%</x:f>
        <x:v>62.15675057208238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8537</x:v>
      </x:c>
      <x:c r="D13" s="31">
        <x:f>국별소통물량!C12</x:f>
        <x:v>29552</x:v>
      </x:c>
      <x:c r="E13" s="31">
        <x:f>국별소통물량!K12</x:f>
        <x:v>3848</x:v>
      </x:c>
      <x:c r="F13" s="31">
        <x:f>국별소통물량!D12</x:f>
        <x:v>40296</x:v>
      </x:c>
      <x:c r="G13" s="119">
        <x:f>국별소통물량!L12</x:f>
        <x:v>4689</x:v>
      </x:c>
      <x:c r="H13" s="118">
        <x:f>J13+L13</x:f>
        <x:v>23880</x:v>
      </x:c>
      <x:c r="I13" s="30">
        <x:f>K13+M13</x:f>
        <x:v>5613</x:v>
      </x:c>
      <x:c r="J13" s="5">
        <x:f>'9.9(수)'!J13+K13</x:f>
        <x:v>9937</x:v>
      </x:c>
      <x:c r="K13" s="31">
        <x:f>국별소통물량!K54</x:f>
        <x:v>2325</x:v>
      </x:c>
      <x:c r="L13" s="31">
        <x:f>'9.9(수)'!L13+M13</x:f>
        <x:v>13943</x:v>
      </x:c>
      <x:c r="M13" s="475">
        <x:f>국별소통물량!L54</x:f>
        <x:v>3288</x:v>
      </x:c>
      <x:c r="N13" s="40">
        <x:f>(B13-H13)/H13*100</x:f>
        <x:v>192.49581239530988</x:v>
      </x:c>
      <x:c r="O13" s="474">
        <x:f>(C13-I13)/I13%</x:f>
        <x:v>52.093354712275072</x:v>
      </x:c>
      <x:c r="P13" s="41">
        <x:f>(D13-J13)/J13*100</x:f>
        <x:v>197.39357955117239</x:v>
      </x:c>
      <x:c r="Q13" s="41">
        <x:f>(E13-K13)/K13%</x:f>
        <x:v>65.505376344086017</x:v>
      </x:c>
      <x:c r="R13" s="41">
        <x:f>(F13-L13)/L13*100</x:f>
        <x:v>189.00523560209425</x:v>
      </x:c>
      <x:c r="S13" s="41">
        <x:f>(G13-M13)/M13%</x:f>
        <x:v>42.60948905109489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1735</x:v>
      </x:c>
      <x:c r="D14" s="31">
        <x:f>국별소통물량!C13</x:f>
        <x:v>9530</x:v>
      </x:c>
      <x:c r="E14" s="31">
        <x:f>국별소통물량!K13</x:f>
        <x:v>925</x:v>
      </x:c>
      <x:c r="F14" s="31">
        <x:f>국별소통물량!D13</x:f>
        <x:v>5653</x:v>
      </x:c>
      <x:c r="G14" s="119">
        <x:f>국별소통물량!L13</x:f>
        <x:v>810</x:v>
      </x:c>
      <x:c r="H14" s="118">
        <x:f>J14+L14</x:f>
        <x:v>4400</x:v>
      </x:c>
      <x:c r="I14" s="30">
        <x:f>K14+M14</x:f>
        <x:v>1149</x:v>
      </x:c>
      <x:c r="J14" s="5">
        <x:f>'9.9(수)'!J14+K14</x:f>
        <x:v>2823</x:v>
      </x:c>
      <x:c r="K14" s="31">
        <x:f>국별소통물량!K55</x:f>
        <x:v>765</x:v>
      </x:c>
      <x:c r="L14" s="31">
        <x:f>'9.9(수)'!L14+M14</x:f>
        <x:v>1577</x:v>
      </x:c>
      <x:c r="M14" s="475">
        <x:f>국별소통물량!L55</x:f>
        <x:v>384</x:v>
      </x:c>
      <x:c r="N14" s="40">
        <x:f>(B14-H14)/H14*100</x:f>
        <x:v>245.06818181818181</x:v>
      </x:c>
      <x:c r="O14" s="474">
        <x:f>(C14-I14)/I14%</x:f>
        <x:v>51.000870322019146</x:v>
      </x:c>
      <x:c r="P14" s="41">
        <x:f>(D14-J14)/J14*100</x:f>
        <x:v>237.58413035777545</x:v>
      </x:c>
      <x:c r="Q14" s="41">
        <x:f>(E14-K14)/K14%</x:f>
        <x:v>20.915032679738562</x:v>
      </x:c>
      <x:c r="R14" s="41">
        <x:f>(F14-L14)/L14*100</x:f>
        <x:v>258.46544071020924</x:v>
      </x:c>
      <x:c r="S14" s="41">
        <x:f>(G14-M14)/M14%</x:f>
        <x:v>110.9375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4184</x:v>
      </x:c>
      <x:c r="D15" s="31">
        <x:f>국별소통물량!C14</x:f>
        <x:v>20227</x:v>
      </x:c>
      <x:c r="E15" s="31">
        <x:f>국별소통물량!K14</x:f>
        <x:v>2792</x:v>
      </x:c>
      <x:c r="F15" s="31">
        <x:f>국별소통물량!D14</x:f>
        <x:v>11914</x:v>
      </x:c>
      <x:c r="G15" s="119">
        <x:f>국별소통물량!L14</x:f>
        <x:v>1392</x:v>
      </x:c>
      <x:c r="H15" s="118">
        <x:f>J15+L15</x:f>
        <x:v>6437</x:v>
      </x:c>
      <x:c r="I15" s="30">
        <x:f>K15+M15</x:f>
        <x:v>1541</x:v>
      </x:c>
      <x:c r="J15" s="5">
        <x:f>'9.9(수)'!J15+K15</x:f>
        <x:v>3514</x:v>
      </x:c>
      <x:c r="K15" s="31">
        <x:f>국별소통물량!K56</x:f>
        <x:v>890</x:v>
      </x:c>
      <x:c r="L15" s="31">
        <x:f>'9.9(수)'!L15+M15</x:f>
        <x:v>2923</x:v>
      </x:c>
      <x:c r="M15" s="475">
        <x:f>국별소통물량!L56</x:f>
        <x:v>651</x:v>
      </x:c>
      <x:c r="N15" s="40">
        <x:f>(B15-H15)/H15*100</x:f>
        <x:v>399.31645176324378</x:v>
      </x:c>
      <x:c r="O15" s="474">
        <x:f>(C15-I15)/I15%</x:f>
        <x:v>171.51200519143413</x:v>
      </x:c>
      <x:c r="P15" s="41">
        <x:f>(D15-J15)/J15*100</x:f>
        <x:v>475.61183836084228</x:v>
      </x:c>
      <x:c r="Q15" s="41">
        <x:f>(E15-K15)/K15%</x:f>
        <x:v>213.70786516853931</x:v>
      </x:c>
      <x:c r="R15" s="41">
        <x:f>(F15-L15)/L15*100</x:f>
        <x:v>307.59493670886076</x:v>
      </x:c>
      <x:c r="S15" s="41">
        <x:f>(G15-M15)/M15%</x:f>
        <x:v>113.82488479262673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1017</x:v>
      </x:c>
      <x:c r="D16" s="31">
        <x:f>국별소통물량!C15</x:f>
        <x:v>6067</x:v>
      </x:c>
      <x:c r="E16" s="31">
        <x:f>국별소통물량!K15</x:f>
        <x:v>468</x:v>
      </x:c>
      <x:c r="F16" s="31">
        <x:f>국별소통물량!D15</x:f>
        <x:v>5179</x:v>
      </x:c>
      <x:c r="G16" s="119">
        <x:f>국별소통물량!L15</x:f>
        <x:v>549</x:v>
      </x:c>
      <x:c r="H16" s="118">
        <x:f>J16+L16</x:f>
        <x:v>2828</x:v>
      </x:c>
      <x:c r="I16" s="30">
        <x:f>K16+M16</x:f>
        <x:v>690</x:v>
      </x:c>
      <x:c r="J16" s="5">
        <x:f>'9.9(수)'!J16+K16</x:f>
        <x:v>1706</x:v>
      </x:c>
      <x:c r="K16" s="31">
        <x:f>국별소통물량!K57</x:f>
        <x:v>401</x:v>
      </x:c>
      <x:c r="L16" s="31">
        <x:f>'9.9(수)'!L16+M16</x:f>
        <x:v>1122</x:v>
      </x:c>
      <x:c r="M16" s="475">
        <x:f>국별소통물량!L57</x:f>
        <x:v>289</x:v>
      </x:c>
      <x:c r="N16" s="40">
        <x:f>(B16-H16)/H16*100</x:f>
        <x:v>297.66619519094763</x:v>
      </x:c>
      <x:c r="O16" s="474">
        <x:f>(C16-I16)/I16%</x:f>
        <x:v>47.391304347826086</x:v>
      </x:c>
      <x:c r="P16" s="41">
        <x:f>(D16-J16)/J16*100</x:f>
        <x:v>255.6271981242673</x:v>
      </x:c>
      <x:c r="Q16" s="41">
        <x:f>(E16-K16)/K16%</x:f>
        <x:v>16.708229426433917</x:v>
      </x:c>
      <x:c r="R16" s="41">
        <x:f>(F16-L16)/L16*100</x:f>
        <x:v>361.58645276292333</x:v>
      </x:c>
      <x:c r="S16" s="41">
        <x:f>(G16-M16)/M16%</x:f>
        <x:v>89.965397923875429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3629</x:v>
      </x:c>
      <x:c r="D17" s="31">
        <x:f>국별소통물량!C16</x:f>
        <x:v>12726</x:v>
      </x:c>
      <x:c r="E17" s="31">
        <x:f>국별소통물량!K16</x:f>
        <x:v>1324</x:v>
      </x:c>
      <x:c r="F17" s="31">
        <x:f>국별소통물량!D16</x:f>
        <x:v>21957</x:v>
      </x:c>
      <x:c r="G17" s="119">
        <x:f>국별소통물량!L16</x:f>
        <x:v>2305</x:v>
      </x:c>
      <x:c r="H17" s="118">
        <x:f>J17+L17</x:f>
        <x:v>14130</x:v>
      </x:c>
      <x:c r="I17" s="30">
        <x:f>K17+M17</x:f>
        <x:v>3693</x:v>
      </x:c>
      <x:c r="J17" s="5">
        <x:f>'9.9(수)'!J17+K17</x:f>
        <x:v>5244</x:v>
      </x:c>
      <x:c r="K17" s="31">
        <x:f>국별소통물량!K58</x:f>
        <x:v>1476</x:v>
      </x:c>
      <x:c r="L17" s="31">
        <x:f>'9.9(수)'!L17+M17</x:f>
        <x:v>8886</x:v>
      </x:c>
      <x:c r="M17" s="475">
        <x:f>국별소통물량!L58</x:f>
        <x:v>2217</x:v>
      </x:c>
      <x:c r="N17" s="40">
        <x:f>(B17-H17)/H17*100</x:f>
        <x:v>145.45647558386412</x:v>
      </x:c>
      <x:c r="O17" s="474">
        <x:f>(C17-I17)/I17%</x:f>
        <x:v>-1.7330083942594097</x:v>
      </x:c>
      <x:c r="P17" s="41">
        <x:f>(D17-J17)/J17*100</x:f>
        <x:v>142.67734553775745</x:v>
      </x:c>
      <x:c r="Q17" s="41">
        <x:f>(E17-K17)/K17%</x:f>
        <x:v>-10.29810298102981</x:v>
      </x:c>
      <x:c r="R17" s="41">
        <x:f>(F17-L17)/L17*100</x:f>
        <x:v>147.09655638082378</x:v>
      </x:c>
      <x:c r="S17" s="41">
        <x:f>(G17-M17)/M17%</x:f>
        <x:v>3.9693279206134413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1479</x:v>
      </x:c>
      <x:c r="D18" s="31">
        <x:f>국별소통물량!C17</x:f>
        <x:v>7545</x:v>
      </x:c>
      <x:c r="E18" s="31">
        <x:f>국별소통물량!K17</x:f>
        <x:v>1063</x:v>
      </x:c>
      <x:c r="F18" s="31">
        <x:f>국별소통물량!D17</x:f>
        <x:v>4531</x:v>
      </x:c>
      <x:c r="G18" s="119">
        <x:f>국별소통물량!L17</x:f>
        <x:v>416</x:v>
      </x:c>
      <x:c r="H18" s="118">
        <x:f>J18+L18</x:f>
        <x:v>2501</x:v>
      </x:c>
      <x:c r="I18" s="30">
        <x:f>K18+M18</x:f>
        <x:v>638</x:v>
      </x:c>
      <x:c r="J18" s="5">
        <x:f>'9.9(수)'!J18+K18</x:f>
        <x:v>1350</x:v>
      </x:c>
      <x:c r="K18" s="31">
        <x:f>국별소통물량!K59</x:f>
        <x:v>349</x:v>
      </x:c>
      <x:c r="L18" s="31">
        <x:f>'9.9(수)'!L18+M18</x:f>
        <x:v>1151</x:v>
      </x:c>
      <x:c r="M18" s="475">
        <x:f>국별소통물량!L59</x:f>
        <x:v>289</x:v>
      </x:c>
      <x:c r="N18" s="40">
        <x:f>(B18-H18)/H18*100</x:f>
        <x:v>382.8468612554978</x:v>
      </x:c>
      <x:c r="O18" s="474">
        <x:f>(C18-I18)/I18%</x:f>
        <x:v>131.81818181818181</x:v>
      </x:c>
      <x:c r="P18" s="41">
        <x:f>(D18-J18)/J18*100</x:f>
        <x:v>458.88888888888886</x:v>
      </x:c>
      <x:c r="Q18" s="41">
        <x:f>(E18-K18)/K18%</x:f>
        <x:v>204.58452722063035</x:v>
      </x:c>
      <x:c r="R18" s="41">
        <x:f>(F18-L18)/L18*100</x:f>
        <x:v>293.65768896611644</x:v>
      </x:c>
      <x:c r="S18" s="41">
        <x:f>(G18-M18)/M18%</x:f>
        <x:v>43.944636678200688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4673</x:v>
      </x:c>
      <x:c r="D19" s="31">
        <x:f>국별소통물량!C18</x:f>
        <x:v>45203</x:v>
      </x:c>
      <x:c r="E19" s="31">
        <x:f>국별소통물량!K18</x:f>
        <x:v>3080</x:v>
      </x:c>
      <x:c r="F19" s="31">
        <x:f>국별소통물량!D18</x:f>
        <x:v>15058</x:v>
      </x:c>
      <x:c r="G19" s="119">
        <x:f>국별소통물량!L18</x:f>
        <x:v>1593</x:v>
      </x:c>
      <x:c r="H19" s="118">
        <x:f>J19+L19</x:f>
        <x:v>10478</x:v>
      </x:c>
      <x:c r="I19" s="30">
        <x:f>K19+M19</x:f>
        <x:v>2580</x:v>
      </x:c>
      <x:c r="J19" s="5">
        <x:f>'9.9(수)'!J19+K19</x:f>
        <x:v>6841</x:v>
      </x:c>
      <x:c r="K19" s="31">
        <x:f>국별소통물량!K60</x:f>
        <x:v>1682</x:v>
      </x:c>
      <x:c r="L19" s="31">
        <x:f>'9.9(수)'!L19+M19</x:f>
        <x:v>3637</x:v>
      </x:c>
      <x:c r="M19" s="475">
        <x:f>국별소통물량!L60</x:f>
        <x:v>898</x:v>
      </x:c>
      <x:c r="N19" s="40">
        <x:f>(B19-H19)/H19*100</x:f>
        <x:v>475.1192975758733</x:v>
      </x:c>
      <x:c r="O19" s="474">
        <x:f>(C19-I19)/I19%</x:f>
        <x:v>81.124031007751938</x:v>
      </x:c>
      <x:c r="P19" s="41">
        <x:f>(D19-J19)/J19*100</x:f>
        <x:v>560.76596988744336</x:v>
      </x:c>
      <x:c r="Q19" s="41">
        <x:f>(E19-K19)/K19%</x:f>
        <x:v>83.115338882282998</x:v>
      </x:c>
      <x:c r="R19" s="41">
        <x:f>(F19-L19)/L19*100</x:f>
        <x:v>314.02254605444051</x:v>
      </x:c>
      <x:c r="S19" s="41">
        <x:f>(G19-M19)/M19%</x:f>
        <x:v>77.394209354120264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3419</x:v>
      </x:c>
      <x:c r="D20" s="31">
        <x:f>국별소통물량!C19</x:f>
        <x:v>16829</x:v>
      </x:c>
      <x:c r="E20" s="31">
        <x:f>국별소통물량!K19</x:f>
        <x:v>2692</x:v>
      </x:c>
      <x:c r="F20" s="31">
        <x:f>국별소통물량!D19</x:f>
        <x:v>7041</x:v>
      </x:c>
      <x:c r="G20" s="119">
        <x:f>국별소통물량!L19</x:f>
        <x:v>727</x:v>
      </x:c>
      <x:c r="H20" s="118">
        <x:f>J20+L20</x:f>
        <x:v>6179</x:v>
      </x:c>
      <x:c r="I20" s="30">
        <x:f>K20+M20</x:f>
        <x:v>1335</x:v>
      </x:c>
      <x:c r="J20" s="5">
        <x:f>'9.9(수)'!J20+K20</x:f>
        <x:v>4323</x:v>
      </x:c>
      <x:c r="K20" s="31">
        <x:f>국별소통물량!K61</x:f>
        <x:v>836</x:v>
      </x:c>
      <x:c r="L20" s="31">
        <x:f>'9.9(수)'!L20+M20</x:f>
        <x:v>1856</x:v>
      </x:c>
      <x:c r="M20" s="475">
        <x:f>국별소통물량!L61</x:f>
        <x:v>499</x:v>
      </x:c>
      <x:c r="N20" s="40">
        <x:f>(B20-H20)/H20*100</x:f>
        <x:v>286.30846415277551</x:v>
      </x:c>
      <x:c r="O20" s="474">
        <x:f>(C20-I20)/I20%</x:f>
        <x:v>156.10486891385767</x:v>
      </x:c>
      <x:c r="P20" s="41">
        <x:f>(D20-J20)/J20*100</x:f>
        <x:v>289.28984501503584</x:v>
      </x:c>
      <x:c r="Q20" s="41">
        <x:f>(E20-K20)/K20%</x:f>
        <x:v>222.00956937799046</x:v>
      </x:c>
      <x:c r="R20" s="41">
        <x:f>(F20-L20)/L20*100</x:f>
        <x:v>279.36422413793105</x:v>
      </x:c>
      <x:c r="S20" s="41">
        <x:f>(G20-M20)/M20%</x:f>
        <x:v>45.69138276553106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3480</x:v>
      </x:c>
      <x:c r="D21" s="31">
        <x:f>국별소통물량!C20</x:f>
        <x:v>14129</x:v>
      </x:c>
      <x:c r="E21" s="31">
        <x:f>국별소통물량!K20</x:f>
        <x:v>2019</x:v>
      </x:c>
      <x:c r="F21" s="31">
        <x:f>국별소통물량!D20</x:f>
        <x:v>12310</x:v>
      </x:c>
      <x:c r="G21" s="119">
        <x:f>국별소통물량!L20</x:f>
        <x:v>1461</x:v>
      </x:c>
      <x:c r="H21" s="118">
        <x:f>J21+L21</x:f>
        <x:v>7084</x:v>
      </x:c>
      <x:c r="I21" s="30">
        <x:f>K21+M21</x:f>
        <x:v>1557</x:v>
      </x:c>
      <x:c r="J21" s="5">
        <x:f>'9.9(수)'!J21+K21</x:f>
        <x:v>3028</x:v>
      </x:c>
      <x:c r="K21" s="31">
        <x:f>국별소통물량!K62</x:f>
        <x:v>522</x:v>
      </x:c>
      <x:c r="L21" s="31">
        <x:f>'9.9(수)'!L21+M21</x:f>
        <x:v>4056</x:v>
      </x:c>
      <x:c r="M21" s="475">
        <x:f>국별소통물량!L62</x:f>
        <x:v>1035</x:v>
      </x:c>
      <x:c r="N21" s="40">
        <x:f>(B21-H21)/H21*100</x:f>
        <x:v>273.22134387351775</x:v>
      </x:c>
      <x:c r="O21" s="474">
        <x:f>(C21-I21)/I21%</x:f>
        <x:v>123.50674373795761</x:v>
      </x:c>
      <x:c r="P21" s="41">
        <x:f>(D21-J21)/J21*100</x:f>
        <x:v>366.61162483487448</x:v>
      </x:c>
      <x:c r="Q21" s="41">
        <x:f>(E21-K21)/K21%</x:f>
        <x:v>286.78160919540232</x:v>
      </x:c>
      <x:c r="R21" s="41">
        <x:f>(F21-L21)/L21*100</x:f>
        <x:v>203.5009861932939</x:v>
      </x:c>
      <x:c r="S21" s="41">
        <x:f>(G21-M21)/M21%</x:f>
        <x:v>41.159420289855071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1661</x:v>
      </x:c>
      <x:c r="D22" s="31">
        <x:f>국별소통물량!C21</x:f>
        <x:v>7034</x:v>
      </x:c>
      <x:c r="E22" s="31">
        <x:f>국별소통물량!K21</x:f>
        <x:v>975</x:v>
      </x:c>
      <x:c r="F22" s="31">
        <x:f>국별소통물량!D21</x:f>
        <x:v>6430</x:v>
      </x:c>
      <x:c r="G22" s="119">
        <x:f>국별소통물량!L21</x:f>
        <x:v>686</x:v>
      </x:c>
      <x:c r="H22" s="118">
        <x:f>J22+L22</x:f>
        <x:v>3824</x:v>
      </x:c>
      <x:c r="I22" s="30">
        <x:f>K22+M22</x:f>
        <x:v>714</x:v>
      </x:c>
      <x:c r="J22" s="5">
        <x:f>'9.9(수)'!J22+K22</x:f>
        <x:v>2124</x:v>
      </x:c>
      <x:c r="K22" s="31">
        <x:f>국별소통물량!K63</x:f>
        <x:v>304</x:v>
      </x:c>
      <x:c r="L22" s="31">
        <x:f>'9.9(수)'!L22+M22</x:f>
        <x:v>1700</x:v>
      </x:c>
      <x:c r="M22" s="475">
        <x:f>국별소통물량!L63</x:f>
        <x:v>410</x:v>
      </x:c>
      <x:c r="N22" s="40">
        <x:f>(B22-H22)/H22*100</x:f>
        <x:v>252.09205020920504</x:v>
      </x:c>
      <x:c r="O22" s="474">
        <x:f>(C22-I22)/I22%</x:f>
        <x:v>132.63305322128852</x:v>
      </x:c>
      <x:c r="P22" s="41">
        <x:f>(D22-J22)/J22*100</x:f>
        <x:v>231.16760828625235</x:v>
      </x:c>
      <x:c r="Q22" s="41">
        <x:f>(E22-K22)/K22%</x:f>
        <x:v>220.7236842105263</x:v>
      </x:c>
      <x:c r="R22" s="41">
        <x:f>(F22-L22)/L22*100</x:f>
        <x:v>278.23529411764707</x:v>
      </x:c>
      <x:c r="S22" s="41">
        <x:f>(G22-M22)/M22%</x:f>
        <x:v>67.317073170731717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4484</x:v>
      </x:c>
      <x:c r="D23" s="31">
        <x:f>국별소통물량!C22</x:f>
        <x:v>46215</x:v>
      </x:c>
      <x:c r="E23" s="31">
        <x:f>국별소통물량!K22</x:f>
        <x:v>3723</x:v>
      </x:c>
      <x:c r="F23" s="31">
        <x:f>국별소통물량!D22</x:f>
        <x:v>6840</x:v>
      </x:c>
      <x:c r="G23" s="119">
        <x:f>국별소통물량!L22</x:f>
        <x:v>761</x:v>
      </x:c>
      <x:c r="H23" s="118">
        <x:f>J23+L23</x:f>
        <x:v>11529</x:v>
      </x:c>
      <x:c r="I23" s="30">
        <x:f>K23+M23</x:f>
        <x:v>3114</x:v>
      </x:c>
      <x:c r="J23" s="5">
        <x:f>'9.9(수)'!J23+K23</x:f>
        <x:v>9052</x:v>
      </x:c>
      <x:c r="K23" s="31">
        <x:f>국별소통물량!K64</x:f>
        <x:v>2479</x:v>
      </x:c>
      <x:c r="L23" s="31">
        <x:f>'9.9(수)'!L23+M23</x:f>
        <x:v>2477</x:v>
      </x:c>
      <x:c r="M23" s="475">
        <x:f>국별소통물량!L64</x:f>
        <x:v>635</x:v>
      </x:c>
      <x:c r="N23" s="40">
        <x:f>(B23-H23)/H23*100</x:f>
        <x:v>360.1873536299766</x:v>
      </x:c>
      <x:c r="O23" s="474">
        <x:f>(C23-I23)/I23%</x:f>
        <x:v>43.994861913937058</x:v>
      </x:c>
      <x:c r="P23" s="41">
        <x:f>(D23-J23)/J23*100</x:f>
        <x:v>410.55015466195312</x:v>
      </x:c>
      <x:c r="Q23" s="41">
        <x:f>(E23-K23)/K23%</x:f>
        <x:v>50.181524808390485</x:v>
      </x:c>
      <x:c r="R23" s="41">
        <x:f>(F23-L23)/L23*100</x:f>
        <x:v>176.14049253128786</x:v>
      </x:c>
      <x:c r="S23" s="41">
        <x:f>(G23-M23)/M23%</x:f>
        <x:v>19.84251968503937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1320</x:v>
      </x:c>
      <x:c r="D24" s="31">
        <x:f>국별소통물량!C23</x:f>
        <x:v>6367</x:v>
      </x:c>
      <x:c r="E24" s="31">
        <x:f>국별소통물량!K23</x:f>
        <x:v>983</x:v>
      </x:c>
      <x:c r="F24" s="31">
        <x:f>국별소통물량!D23</x:f>
        <x:v>3552</x:v>
      </x:c>
      <x:c r="G24" s="119">
        <x:f>국별소통물량!L23</x:f>
        <x:v>337</x:v>
      </x:c>
      <x:c r="H24" s="118">
        <x:f>J24+L24</x:f>
        <x:v>2574</x:v>
      </x:c>
      <x:c r="I24" s="30">
        <x:f>K24+M24</x:f>
        <x:v>521</x:v>
      </x:c>
      <x:c r="J24" s="5">
        <x:f>'9.9(수)'!J24+K24</x:f>
        <x:v>1435</x:v>
      </x:c>
      <x:c r="K24" s="31">
        <x:f>국별소통물량!K65</x:f>
        <x:v>262</x:v>
      </x:c>
      <x:c r="L24" s="31">
        <x:f>'9.9(수)'!L24+M24</x:f>
        <x:v>1139</x:v>
      </x:c>
      <x:c r="M24" s="475">
        <x:f>국별소통물량!L65</x:f>
        <x:v>259</x:v>
      </x:c>
      <x:c r="N24" s="40">
        <x:f>(B24-H24)/H24*100</x:f>
        <x:v>285.35353535353534</x:v>
      </x:c>
      <x:c r="O24" s="474">
        <x:f>(C24-I24)/I24%</x:f>
        <x:v>153.35892514395394</x:v>
      </x:c>
      <x:c r="P24" s="41">
        <x:f>(D24-J24)/J24*100</x:f>
        <x:v>343.69337979094075</x:v>
      </x:c>
      <x:c r="Q24" s="41">
        <x:f>(E24-K24)/K24%</x:f>
        <x:v>275.19083969465646</x:v>
      </x:c>
      <x:c r="R24" s="41">
        <x:f>(F24-L24)/L24*100</x:f>
        <x:v>211.8525021949078</x:v>
      </x:c>
      <x:c r="S24" s="41">
        <x:f>(G24-M24)/M24%</x:f>
        <x:v>30.115830115830118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9301</x:v>
      </x:c>
      <x:c r="D25" s="31">
        <x:f>국별소통물량!C24</x:f>
        <x:v>99421</x:v>
      </x:c>
      <x:c r="E25" s="31">
        <x:f>국별소통물량!K24</x:f>
        <x:v>8002</x:v>
      </x:c>
      <x:c r="F25" s="31">
        <x:f>국별소통물량!D24</x:f>
        <x:v>12143</x:v>
      </x:c>
      <x:c r="G25" s="119">
        <x:f>국별소통물량!L24</x:f>
        <x:v>1299</x:v>
      </x:c>
      <x:c r="H25" s="118">
        <x:f>J25+L25</x:f>
        <x:v>23291</x:v>
      </x:c>
      <x:c r="I25" s="30">
        <x:f>K25+M25</x:f>
        <x:v>5475</x:v>
      </x:c>
      <x:c r="J25" s="5">
        <x:f>'9.9(수)'!J25+K25</x:f>
        <x:v>19548</x:v>
      </x:c>
      <x:c r="K25" s="31">
        <x:f>국별소통물량!K66</x:f>
        <x:v>4536</x:v>
      </x:c>
      <x:c r="L25" s="31">
        <x:f>'9.9(수)'!L25+M25</x:f>
        <x:v>3743</x:v>
      </x:c>
      <x:c r="M25" s="475">
        <x:f>국별소통물량!L66</x:f>
        <x:v>939</x:v>
      </x:c>
      <x:c r="N25" s="40">
        <x:f>(B25-H25)/H25*100</x:f>
        <x:v>379.00047228543212</x:v>
      </x:c>
      <x:c r="O25" s="474">
        <x:f>(C25-I25)/I25%</x:f>
        <x:v>69.881278538812779</x:v>
      </x:c>
      <x:c r="P25" s="41">
        <x:f>(D25-J25)/J25*100</x:f>
        <x:v>408.59934520155514</x:v>
      </x:c>
      <x:c r="Q25" s="41">
        <x:f>(E25-K25)/K25%</x:f>
        <x:v>76.410934744268076</x:v>
      </x:c>
      <x:c r="R25" s="41">
        <x:f>(F25-L25)/L25*100</x:f>
        <x:v>224.418915308576</x:v>
      </x:c>
      <x:c r="S25" s="41">
        <x:f>(G25-M25)/M25%</x:f>
        <x:v>38.338658146964853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1893</x:v>
      </x:c>
      <x:c r="D26" s="31">
        <x:f>국별소통물량!C25</x:f>
        <x:v>10269</x:v>
      </x:c>
      <x:c r="E26" s="31">
        <x:f>국별소통물량!K25</x:f>
        <x:v>1230</x:v>
      </x:c>
      <x:c r="F26" s="31">
        <x:f>국별소통물량!D25</x:f>
        <x:v>6737</x:v>
      </x:c>
      <x:c r="G26" s="119">
        <x:f>국별소통물량!L25</x:f>
        <x:v>663</x:v>
      </x:c>
      <x:c r="H26" s="118">
        <x:f>J26+L26</x:f>
        <x:v>7679</x:v>
      </x:c>
      <x:c r="I26" s="30">
        <x:f>K26+M26</x:f>
        <x:v>1787</x:v>
      </x:c>
      <x:c r="J26" s="5">
        <x:f>'9.9(수)'!J26+K26</x:f>
        <x:v>4561</x:v>
      </x:c>
      <x:c r="K26" s="31">
        <x:f>국별소통물량!K67</x:f>
        <x:v>942</x:v>
      </x:c>
      <x:c r="L26" s="31">
        <x:f>'9.9(수)'!L26+M26</x:f>
        <x:v>3118</x:v>
      </x:c>
      <x:c r="M26" s="475">
        <x:f>국별소통물량!L67</x:f>
        <x:v>845</x:v>
      </x:c>
      <x:c r="N26" s="40">
        <x:f>(B26-H26)/H26*100</x:f>
        <x:v>121.46112775100926</x:v>
      </x:c>
      <x:c r="O26" s="474">
        <x:f>(C26-I26)/I26%</x:f>
        <x:v>5.9317291550083935</x:v>
      </x:c>
      <x:c r="P26" s="41">
        <x:f>(D26-J26)/J26*100</x:f>
        <x:v>125.1479938609954</x:v>
      </x:c>
      <x:c r="Q26" s="41">
        <x:f>(E26-K26)/K26%</x:f>
        <x:v>30.573248407643312</x:v>
      </x:c>
      <x:c r="R26" s="41">
        <x:f>(F26-L26)/L26*100</x:f>
        <x:v>116.06799230275817</x:v>
      </x:c>
      <x:c r="S26" s="41">
        <x:f>(G26-M26)/M26%</x:f>
        <x:v>-21.53846153846154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2576</x:v>
      </x:c>
      <x:c r="D27" s="31">
        <x:f>국별소통물량!C26</x:f>
        <x:v>19369</x:v>
      </x:c>
      <x:c r="E27" s="31">
        <x:f>국별소통물량!K26</x:f>
        <x:v>2009</x:v>
      </x:c>
      <x:c r="F27" s="31">
        <x:f>국별소통물량!D26</x:f>
        <x:v>5957</x:v>
      </x:c>
      <x:c r="G27" s="119">
        <x:f>국별소통물량!L26</x:f>
        <x:v>567</x:v>
      </x:c>
      <x:c r="H27" s="118">
        <x:f>J27+L27</x:f>
        <x:v>5819</x:v>
      </x:c>
      <x:c r="I27" s="30">
        <x:f>K27+M27</x:f>
        <x:v>1743</x:v>
      </x:c>
      <x:c r="J27" s="5">
        <x:f>'9.9(수)'!J27+K27</x:f>
        <x:v>4056</x:v>
      </x:c>
      <x:c r="K27" s="31">
        <x:f>국별소통물량!K68</x:f>
        <x:v>1292</x:v>
      </x:c>
      <x:c r="L27" s="31">
        <x:f>'9.9(수)'!L27+M27</x:f>
        <x:v>1763</x:v>
      </x:c>
      <x:c r="M27" s="475">
        <x:f>국별소통물량!L68</x:f>
        <x:v>451</x:v>
      </x:c>
      <x:c r="N27" s="40">
        <x:f>(B27-H27)/H27*100</x:f>
        <x:v>335.2294208626912</x:v>
      </x:c>
      <x:c r="O27" s="474">
        <x:f>(C27-I27)/I27%</x:f>
        <x:v>47.791164658634536</x:v>
      </x:c>
      <x:c r="P27" s="41">
        <x:f>(D27-J27)/J27*100</x:f>
        <x:v>377.53944773175544</x:v>
      </x:c>
      <x:c r="Q27" s="41">
        <x:f>(E27-K27)/K27%</x:f>
        <x:v>55.495356037151701</x:v>
      </x:c>
      <x:c r="R27" s="41">
        <x:f>(F27-L27)/L27*100</x:f>
        <x:v>237.88996029495181</x:v>
      </x:c>
      <x:c r="S27" s="41">
        <x:f>(G27-M27)/M27%</x:f>
        <x:v>25.720620842572064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2550</x:v>
      </x:c>
      <x:c r="D28" s="31">
        <x:f>국별소통물량!C27</x:f>
        <x:v>15651</x:v>
      </x:c>
      <x:c r="E28" s="31">
        <x:f>국별소통물량!K27</x:f>
        <x:v>1833</x:v>
      </x:c>
      <x:c r="F28" s="31">
        <x:f>국별소통물량!D27</x:f>
        <x:v>5947</x:v>
      </x:c>
      <x:c r="G28" s="119">
        <x:f>국별소통물량!L27</x:f>
        <x:v>717</x:v>
      </x:c>
      <x:c r="H28" s="118">
        <x:f>J28+L28</x:f>
        <x:v>6340</x:v>
      </x:c>
      <x:c r="I28" s="30">
        <x:f>K28+M28</x:f>
        <x:v>1310</x:v>
      </x:c>
      <x:c r="J28" s="5">
        <x:f>'9.9(수)'!J28+K28</x:f>
        <x:v>4564</x:v>
      </x:c>
      <x:c r="K28" s="31">
        <x:f>국별소통물량!K69</x:f>
        <x:v>905</x:v>
      </x:c>
      <x:c r="L28" s="31">
        <x:f>'9.9(수)'!L28+M28</x:f>
        <x:v>1776</x:v>
      </x:c>
      <x:c r="M28" s="475">
        <x:f>국별소통물량!L69</x:f>
        <x:v>405</x:v>
      </x:c>
      <x:c r="N28" s="40">
        <x:f>(B28-H28)/H28*100</x:f>
        <x:v>240.66246056782333</x:v>
      </x:c>
      <x:c r="O28" s="474">
        <x:f>(C28-I28)/I28%</x:f>
        <x:v>94.656488549618317</x:v>
      </x:c>
      <x:c r="P28" s="41">
        <x:f>(D28-J28)/J28*100</x:f>
        <x:v>242.92287467134094</x:v>
      </x:c>
      <x:c r="Q28" s="41">
        <x:f>(E28-K28)/K28%</x:f>
        <x:v>102.54143646408839</x:v>
      </x:c>
      <x:c r="R28" s="41">
        <x:f>(F28-L28)/L28*100</x:f>
        <x:v>234.8536036036036</x:v>
      </x:c>
      <x:c r="S28" s="41">
        <x:f>(G28-M28)/M28%</x:f>
        <x:v>77.037037037037038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1138</x:v>
      </x:c>
      <x:c r="D29" s="31">
        <x:f>국별소통물량!C28</x:f>
        <x:v>7941</x:v>
      </x:c>
      <x:c r="E29" s="31">
        <x:f>국별소통물량!K28</x:f>
        <x:v>573</x:v>
      </x:c>
      <x:c r="F29" s="31">
        <x:f>국별소통물량!D28</x:f>
        <x:v>5152</x:v>
      </x:c>
      <x:c r="G29" s="119">
        <x:f>국별소통물량!L28</x:f>
        <x:v>565</x:v>
      </x:c>
      <x:c r="H29" s="118">
        <x:f>J29+L29</x:f>
        <x:v>2914</x:v>
      </x:c>
      <x:c r="I29" s="30">
        <x:f>K29+M29</x:f>
        <x:v>716</x:v>
      </x:c>
      <x:c r="J29" s="5">
        <x:f>'9.9(수)'!J29+K29</x:f>
        <x:v>1676</x:v>
      </x:c>
      <x:c r="K29" s="31">
        <x:f>국별소통물량!K70</x:f>
        <x:v>417</x:v>
      </x:c>
      <x:c r="L29" s="31">
        <x:f>'9.9(수)'!L29+M29</x:f>
        <x:v>1238</x:v>
      </x:c>
      <x:c r="M29" s="475">
        <x:f>국별소통물량!L70</x:f>
        <x:v>299</x:v>
      </x:c>
      <x:c r="N29" s="40">
        <x:f>(B29-H29)/H29*100</x:f>
        <x:v>349.31365820178451</x:v>
      </x:c>
      <x:c r="O29" s="474">
        <x:f>(C29-I29)/I29%</x:f>
        <x:v>58.938547486033521</x:v>
      </x:c>
      <x:c r="P29" s="41">
        <x:f>(D29-J29)/J29*100</x:f>
        <x:v>373.8066825775656</x:v>
      </x:c>
      <x:c r="Q29" s="41">
        <x:f>(E29-K29)/K29%</x:f>
        <x:v>37.410071942446045</x:v>
      </x:c>
      <x:c r="R29" s="41">
        <x:f>(F29-L29)/L29*100</x:f>
        <x:v>316.15508885298868</x:v>
      </x:c>
      <x:c r="S29" s="41">
        <x:f>(G29-M29)/M29%</x:f>
        <x:v>88.963210702341129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2727</x:v>
      </x:c>
      <x:c r="D30" s="31">
        <x:f>국별소통물량!C29</x:f>
        <x:v>16125</x:v>
      </x:c>
      <x:c r="E30" s="31">
        <x:f>국별소통물량!K29</x:f>
        <x:v>1561</x:v>
      </x:c>
      <x:c r="F30" s="31">
        <x:f>국별소통물량!D29</x:f>
        <x:v>11577</x:v>
      </x:c>
      <x:c r="G30" s="119">
        <x:f>국별소통물량!L29</x:f>
        <x:v>1166</x:v>
      </x:c>
      <x:c r="H30" s="118">
        <x:f>J30+L30</x:f>
        <x:v>6464</x:v>
      </x:c>
      <x:c r="I30" s="30">
        <x:f>K30+M30</x:f>
        <x:v>1575</x:v>
      </x:c>
      <x:c r="J30" s="5">
        <x:f>'9.9(수)'!J30+K30</x:f>
        <x:v>3345</x:v>
      </x:c>
      <x:c r="K30" s="31">
        <x:f>국별소통물량!K71</x:f>
        <x:v>792</x:v>
      </x:c>
      <x:c r="L30" s="31">
        <x:f>'9.9(수)'!L30+M30</x:f>
        <x:v>3119</x:v>
      </x:c>
      <x:c r="M30" s="475">
        <x:f>국별소통물량!L71</x:f>
        <x:v>783</x:v>
      </x:c>
      <x:c r="N30" s="40">
        <x:f>(B30-H30)/H30*100</x:f>
        <x:v>328.55816831683165</x:v>
      </x:c>
      <x:c r="O30" s="474">
        <x:f>(C30-I30)/I30%</x:f>
        <x:v>73.142857142857139</x:v>
      </x:c>
      <x:c r="P30" s="41">
        <x:f>(D30-J30)/J30*100</x:f>
        <x:v>382.06278026905829</x:v>
      </x:c>
      <x:c r="Q30" s="41">
        <x:f>(E30-K30)/K30%</x:f>
        <x:v>97.095959595959599</x:v>
      </x:c>
      <x:c r="R30" s="41">
        <x:f>(F30-L30)/L30*100</x:f>
        <x:v>271.17665918563642</x:v>
      </x:c>
      <x:c r="S30" s="41">
        <x:f>(G30-M30)/M30%</x:f>
        <x:v>48.914431673052363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2064</x:v>
      </x:c>
      <x:c r="D31" s="31">
        <x:f>국별소통물량!C30</x:f>
        <x:v>11953</x:v>
      </x:c>
      <x:c r="E31" s="31">
        <x:f>국별소통물량!K30</x:f>
        <x:v>1130</x:v>
      </x:c>
      <x:c r="F31" s="31">
        <x:f>국별소통물량!D30</x:f>
        <x:v>8881</x:v>
      </x:c>
      <x:c r="G31" s="119">
        <x:f>국별소통물량!L30</x:f>
        <x:v>934</x:v>
      </x:c>
      <x:c r="H31" s="118">
        <x:f>J31+L31</x:f>
        <x:v>7511</x:v>
      </x:c>
      <x:c r="I31" s="30">
        <x:f>K31+M31</x:f>
        <x:v>1880</x:v>
      </x:c>
      <x:c r="J31" s="5">
        <x:f>'9.9(수)'!J31+K31</x:f>
        <x:v>4970</x:v>
      </x:c>
      <x:c r="K31" s="31">
        <x:f>국별소통물량!K72</x:f>
        <x:v>1203</x:v>
      </x:c>
      <x:c r="L31" s="31">
        <x:f>'9.9(수)'!L31+M31</x:f>
        <x:v>2541</x:v>
      </x:c>
      <x:c r="M31" s="475">
        <x:f>국별소통물량!L72</x:f>
        <x:v>677</x:v>
      </x:c>
      <x:c r="N31" s="40">
        <x:f>(B31-H31)/H31*100</x:f>
        <x:v>177.37984289708427</x:v>
      </x:c>
      <x:c r="O31" s="474">
        <x:f>(C31-I31)/I31%</x:f>
        <x:v>9.787234042553191</x:v>
      </x:c>
      <x:c r="P31" s="41">
        <x:f>(D31-J31)/J31*100</x:f>
        <x:v>140.5030181086519</x:v>
      </x:c>
      <x:c r="Q31" s="41">
        <x:f>(E31-K31)/K31%</x:f>
        <x:v>-6.0681629260182879</x:v>
      </x:c>
      <x:c r="R31" s="41">
        <x:f>(F31-L31)/L31*100</x:f>
        <x:v>249.50806768988591</x:v>
      </x:c>
      <x:c r="S31" s="41">
        <x:f>(G31-M31)/M31%</x:f>
        <x:v>37.961595273264408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6079</x:v>
      </x:c>
      <x:c r="D32" s="31">
        <x:f>국별소통물량!C31</x:f>
        <x:v>70179</x:v>
      </x:c>
      <x:c r="E32" s="31">
        <x:f>국별소통물량!K31</x:f>
        <x:v>6079</x:v>
      </x:c>
      <x:c r="F32" s="31">
        <x:f>국별소통물량!D31</x:f>
        <x:v>0</x:v>
      </x:c>
      <x:c r="G32" s="119">
        <x:f>국별소통물량!L31</x:f>
        <x:v>0</x:v>
      </x:c>
      <x:c r="H32" s="118">
        <x:f>J32+L32</x:f>
        <x:v>466</x:v>
      </x:c>
      <x:c r="I32" s="30">
        <x:f>K32+M32</x:f>
        <x:v>109</x:v>
      </x:c>
      <x:c r="J32" s="5">
        <x:f>'9.9(수)'!J32+K32</x:f>
        <x:v>365</x:v>
      </x:c>
      <x:c r="K32" s="31">
        <x:f>국별소통물량!K73</x:f>
        <x:v>103</x:v>
      </x:c>
      <x:c r="L32" s="31">
        <x:f>'9.9(수)'!L32+M32</x:f>
        <x:v>101</x:v>
      </x:c>
      <x:c r="M32" s="475">
        <x:f>국별소통물량!L73</x:f>
        <x:v>6</x:v>
      </x:c>
      <x:c r="N32" s="40">
        <x:f>(B32-H32)/H32*100</x:f>
        <x:v>14959.871244635193</x:v>
      </x:c>
      <x:c r="O32" s="474">
        <x:f>(C32-I32)/I32%</x:f>
        <x:v>5477.0642201834862</x:v>
      </x:c>
      <x:c r="P32" s="41">
        <x:f>(D32-J32)/J32*100</x:f>
        <x:v>19127.123287671235</x:v>
      </x:c>
      <x:c r="Q32" s="41">
        <x:f>(E32-K32)/K32%</x:f>
        <x:v>5801.9417475728151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716</x:v>
      </x:c>
      <x:c r="D33" s="37">
        <x:f>국별소통물량!C32</x:f>
        <x:v>746</x:v>
      </x:c>
      <x:c r="E33" s="37">
        <x:f>국별소통물량!K32</x:f>
        <x:v>78</x:v>
      </x:c>
      <x:c r="F33" s="37">
        <x:f>국별소통물량!D32</x:f>
        <x:v>6343</x:v>
      </x:c>
      <x:c r="G33" s="121">
        <x:f>국별소통물량!L32</x:f>
        <x:v>638</x:v>
      </x:c>
      <x:c r="H33" s="120">
        <x:f>J33+L33</x:f>
        <x:v>2377</x:v>
      </x:c>
      <x:c r="I33" s="36">
        <x:f>K33+M33</x:f>
        <x:v>617</x:v>
      </x:c>
      <x:c r="J33" s="5">
        <x:f>'9.9(수)'!J33+K33</x:f>
        <x:v>183</x:v>
      </x:c>
      <x:c r="K33" s="37">
        <x:f>국별소통물량!K74</x:f>
        <x:v>46</x:v>
      </x:c>
      <x:c r="L33" s="37">
        <x:f>'9.9(수)'!L33+M33</x:f>
        <x:v>2194</x:v>
      </x:c>
      <x:c r="M33" s="476">
        <x:f>국별소통물량!L74</x:f>
        <x:v>571</x:v>
      </x:c>
      <x:c r="N33" s="38">
        <x:f>(B33-H33)/H33*100</x:f>
        <x:v>198.23306689103913</x:v>
      </x:c>
      <x:c r="O33" s="479">
        <x:f>(C33-I33)/I33%</x:f>
        <x:v>16.045380875202593</x:v>
      </x:c>
      <x:c r="P33" s="39">
        <x:f>(D33-J33)/J33*100</x:f>
        <x:v>307.6502732240437</x:v>
      </x:c>
      <x:c r="Q33" s="39">
        <x:f>(E33-K33)/K33%</x:f>
        <x:v>69.565217391304344</x:v>
      </x:c>
      <x:c r="R33" s="39">
        <x:f>(F33-L33)/L33*100</x:f>
        <x:v>189.10665451230628</x:v>
      </x:c>
      <x:c r="S33" s="39">
        <x:f>(G33-M33)/M33%</x:f>
        <x:v>11.733800350262698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133118</x:v>
      </x:c>
      <x:c r="D35" s="125">
        <x:f>SUM(D36:D38)</x:f>
        <x:v>764439</x:v>
      </x:c>
      <x:c r="E35" s="125">
        <x:f>SUM(E36:E38)</x:f>
        <x:v>74097</x:v>
      </x:c>
      <x:c r="F35" s="125">
        <x:f>SUM(F36:F38)</x:f>
        <x:v>528398</x:v>
      </x:c>
      <x:c r="G35" s="126">
        <x:f>SUM(G36:G38)</x:f>
        <x:v>59021</x:v>
      </x:c>
      <x:c r="H35" s="128">
        <x:f>SUM(H36:H38)</x:f>
        <x:v>392753</x:v>
      </x:c>
      <x:c r="I35" s="125">
        <x:f>SUM(I36:I38)</x:f>
        <x:v>95030</x:v>
      </x:c>
      <x:c r="J35" s="125">
        <x:f>SUM(J36:J38)</x:f>
        <x:v>214938</x:v>
      </x:c>
      <x:c r="K35" s="125">
        <x:f>SUM(K36:K38)</x:f>
        <x:v>51230</x:v>
      </x:c>
      <x:c r="L35" s="125">
        <x:f>SUM(L36:L38)</x:f>
        <x:v>177815</x:v>
      </x:c>
      <x:c r="M35" s="126">
        <x:f>SUM(M36:M38)</x:f>
        <x:v>43800</x:v>
      </x:c>
      <x:c r="N35" s="129">
        <x:f>(B35-H35)/H35*100</x:f>
        <x:v>229.1730425992927</x:v>
      </x:c>
      <x:c r="O35" s="467">
        <x:f>(C35-I35)/I35*100</x:f>
        <x:v>40.079974744817427</x:v>
      </x:c>
      <x:c r="P35" s="130">
        <x:f>(D35-J35)/J35*100</x:f>
        <x:v>255.6555844010831</x:v>
      </x:c>
      <x:c r="Q35" s="130">
        <x:f>(E35-K35)/K35*100</x:f>
        <x:v>44.63595549482725</x:v>
      </x:c>
      <x:c r="R35" s="130">
        <x:f>(F35-L35)/L35*100</x:f>
        <x:v>197.16165677811208</x:v>
      </x:c>
      <x:c r="S35" s="130">
        <x:f>(G35-M35)/M35*100</x:f>
        <x:v>34.751141552511413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67420</x:v>
      </x:c>
      <x:c r="D36" s="31">
        <x:f>D7+D8+D9+D10+D16+D18+D19+D20+D23+D26+D29+D31+D32</x:f>
        <x:v>390863</x:v>
      </x:c>
      <x:c r="E36" s="31">
        <x:f>E7+E8+E9+E10+E16+E18+E19+E20+E23+E26+E29+E31+E32</x:f>
        <x:v>35960</x:v>
      </x:c>
      <x:c r="F36" s="31">
        <x:f>F7+F8+F9+F10+F16+F18+F19+F20+F23+F26+F29+F31+F32</x:f>
        <x:v>296740</x:v>
      </x:c>
      <x:c r="G36" s="119">
        <x:f>G7+G8+G9+G10+G16+G18+G19+G20+G23+G26+G29+G31+G32</x:f>
        <x:v>31460</x:v>
      </x:c>
      <x:c r="H36" s="118">
        <x:f>H7+H8+H9+H10+H16+H18+H19+H20+H23+H26+H29+H31+H32</x:f>
        <x:v>225956</x:v>
      </x:c>
      <x:c r="I36" s="30">
        <x:f>I7+I8+I9+I10+I16+I18+I19+I20+I23+I26+I29+I31+I32</x:f>
        <x:v>54361</x:v>
      </x:c>
      <x:c r="J36" s="31">
        <x:f>J7+J8+J9+J10+J16+J18+J19+J20+J23+J26+J29+J31+J32</x:f>
        <x:v>126307</x:v>
      </x:c>
      <x:c r="K36" s="31">
        <x:f>K7+K8+K9+K10+K16+K18+K19+K20+K23+K26+K29+K31+K32</x:f>
        <x:v>29631</x:v>
      </x:c>
      <x:c r="L36" s="31">
        <x:f>L7+L8+L9+L10+L16+L18+L19+L20+L23+L26+L29+L31+L32</x:f>
        <x:v>99649</x:v>
      </x:c>
      <x:c r="M36" s="119">
        <x:f>M7+M8+M9+M10+M16+M18+M19+M20+M23+M26+M29+M31+M32</x:f>
        <x:v>24730</x:v>
      </x:c>
      <x:c r="N36" s="124">
        <x:f>(B36-H36)/H36*100</x:f>
        <x:v>204.30836091982511</x:v>
      </x:c>
      <x:c r="O36" s="468">
        <x:f>(C36-I36)/I36*100</x:f>
        <x:v>24.022736888578208</x:v>
      </x:c>
      <x:c r="P36" s="41">
        <x:f>(D36-J36)/J36*100</x:f>
        <x:v>209.45474122574362</x:v>
      </x:c>
      <x:c r="Q36" s="41">
        <x:f>(E36-K36)/K36*100</x:f>
        <x:v>21.359387128345315</x:v>
      </x:c>
      <x:c r="R36" s="41">
        <x:f>(F36-L36)/L36*100</x:f>
        <x:v>197.78522614376462</x:v>
      </x:c>
      <x:c r="S36" s="41">
        <x:f>(G36-M36)/M36*100</x:f>
        <x:v>27.213910230489287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29675</x:v>
      </x:c>
      <x:c r="D37" s="31">
        <x:f>D12+D13+D15+D17+D22</x:f>
        <x:v>141960</x:v>
      </x:c>
      <x:c r="E37" s="31">
        <x:f>E12+E13+E15+E17+E22</x:f>
        <x:v>14934</x:v>
      </x:c>
      <x:c r="F37" s="31">
        <x:f>F12+F13+F15+F17+F22</x:f>
        <x:v>122929</x:v>
      </x:c>
      <x:c r="G37" s="119">
        <x:f>G12+G13+G15+G17+G22</x:f>
        <x:v>14741</x:v>
      </x:c>
      <x:c r="H37" s="118">
        <x:f>H12+H13+H15+H17+H22</x:f>
        <x:v>78851</x:v>
      </x:c>
      <x:c r="I37" s="30">
        <x:f>I12+I13+I15+I17+I22</x:f>
        <x:v>19430</x:v>
      </x:c>
      <x:c r="J37" s="31">
        <x:f>J12+J13+J15+J17+J22</x:f>
        <x:v>36970</x:v>
      </x:c>
      <x:c r="K37" s="31">
        <x:f>K12+K13+K15+K17+K22</x:f>
        <x:v>9368</x:v>
      </x:c>
      <x:c r="L37" s="31">
        <x:f>L12+L13+L15+L17+L22</x:f>
        <x:v>41881</x:v>
      </x:c>
      <x:c r="M37" s="119">
        <x:f>M12+M13+M15+M17+M22</x:f>
        <x:v>10062</x:v>
      </x:c>
      <x:c r="N37" s="124">
        <x:f>(B37-H37)/H37*100</x:f>
        <x:v>235.93613270598976</x:v>
      </x:c>
      <x:c r="O37" s="468">
        <x:f>(C37-I37)/I37*100</x:f>
        <x:v>52.727740607308284</x:v>
      </x:c>
      <x:c r="P37" s="41">
        <x:f>(D37-J37)/J37*100</x:f>
        <x:v>283.98701649986475</x:v>
      </x:c>
      <x:c r="Q37" s="41">
        <x:f>(E37-K37)/K37*100</x:f>
        <x:v>59.415029888983774</x:v>
      </x:c>
      <x:c r="R37" s="41">
        <x:f>(F37-L37)/L37*100</x:f>
        <x:v>193.51973448580503</x:v>
      </x:c>
      <x:c r="S37" s="41">
        <x:f>(G37-M37)/M37*100</x:f>
        <x:v>46.501689524945341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36023</x:v>
      </x:c>
      <x:c r="D38" s="37">
        <x:f>D11+D14+D21+D25+D27+D24+D28+D30+D33</x:f>
        <x:v>231616</x:v>
      </x:c>
      <x:c r="E38" s="37">
        <x:f>E11+E14+E21+E25+E27+E24+E28+E30+E33</x:f>
        <x:v>23203</x:v>
      </x:c>
      <x:c r="F38" s="37">
        <x:f>F11+F14+F21+F25+F27+F24+F28+F30+F33</x:f>
        <x:v>108729</x:v>
      </x:c>
      <x:c r="G38" s="121">
        <x:f>G11+G14+G21+G25+G27+G24+G28+G30+G33</x:f>
        <x:v>12820</x:v>
      </x:c>
      <x:c r="H38" s="120">
        <x:f>H11+H14+H21+H25+H27+H24+H28+H30+H33</x:f>
        <x:v>87946</x:v>
      </x:c>
      <x:c r="I38" s="36">
        <x:f>I11+I14+I21+I25+I27+I24+I28+I30+I33</x:f>
        <x:v>21239</x:v>
      </x:c>
      <x:c r="J38" s="37">
        <x:f>J11+J14+J21+J25+J27+J24+J28+J30+J33</x:f>
        <x:v>51661</x:v>
      </x:c>
      <x:c r="K38" s="37">
        <x:f>K11+K14+K21+K25+K27+K24+K28+K30+K33</x:f>
        <x:v>12231</x:v>
      </x:c>
      <x:c r="L38" s="37">
        <x:f>L11+L14+L21+L25+L27+L24+L28+L30+L33</x:f>
        <x:v>36285</x:v>
      </x:c>
      <x:c r="M38" s="121">
        <x:f>M11+M14+M21+M25+M27+M24+M28+M30+M33</x:f>
        <x:v>9008</x:v>
      </x:c>
      <x:c r="N38" s="131">
        <x:f>(B38-H38)/H38*100</x:f>
        <x:v>286.99315489050099</x:v>
      </x:c>
      <x:c r="O38" s="469">
        <x:f>(C38-I38)/I38*100</x:f>
        <x:v>69.607796977258815</x:v>
      </x:c>
      <x:c r="P38" s="39">
        <x:f>(D38-J38)/J38*100</x:f>
        <x:v>348.33820483536908</x:v>
      </x:c>
      <x:c r="Q38" s="39">
        <x:f>(E38-K38)/K38*100</x:f>
        <x:v>89.706483525468073</x:v>
      </x:c>
      <x:c r="R38" s="39">
        <x:f>(F38-L38)/L38*100</x:f>
        <x:v>199.6527490698636</x:v>
      </x:c>
      <x:c r="S38" s="39">
        <x:f>(G38-M38)/M38*100</x:f>
        <x:v>42.317939609236234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238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133118</x:v>
      </x:c>
      <x:c r="C44" s="66">
        <x:f>SUM(C45:C47)</x:f>
        <x:v>1155442</x:v>
      </x:c>
      <x:c r="D44" s="67">
        <x:f>SUM(D45:D47)</x:f>
        <x:v>477437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55558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51366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67420</x:v>
      </x:c>
      <x:c r="C45" s="69">
        <x:f>G45+K45</x:f>
        <x:v>612837</x:v>
      </x:c>
      <x:c r="D45" s="70">
        <x:f>H45+L45</x:f>
        <x:v>56196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'집중국처리현황(구분물량)'!E6</x:f>
        <x:v>28002</x:v>
      </x:c>
      <x:c r="I45" s="211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'집중국처리현황(구분물량)'!E30</x:f>
        <x:v>28194</x:v>
      </x:c>
      <x:c r="M45" s="481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29675</x:v>
      </x:c>
      <x:c r="C46" s="69">
        <x:f>G46+K46</x:f>
        <x:v>228027</x:v>
      </x:c>
      <x:c r="D46" s="70">
        <x:f>I46+M46</x:f>
        <x:v>186509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'집중국처리현황(구분물량)'!E7</x:f>
        <x:v>8253</x:v>
      </x:c>
      <x:c r="I46" s="211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'집중국처리현황(구분물량)'!E31</x:f>
        <x:v>12295</x:v>
      </x:c>
      <x:c r="M46" s="481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36023</x:v>
      </x:c>
      <x:c r="C47" s="72">
        <x:f>G47+K47</x:f>
        <x:v>314578</x:v>
      </x:c>
      <x:c r="D47" s="73">
        <x:f>I47+M47</x:f>
        <x:v>234732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'집중국처리현황(구분물량)'!E8</x:f>
        <x:v>19303</x:v>
      </x:c>
      <x:c r="I47" s="219">
        <x:f>'집중국처리현황(구분물량)'!B25</x:f>
        <x:v>158994</x:v>
      </x:c>
      <x:c r="J47" s="201">
        <x:f>(G47-I47)/I47%</x:f>
        <x:v>35.010755122834823</x:v>
      </x:c>
      <x:c r="K47" s="204">
        <x:f>'집중국처리현황(구분물량)'!B32</x:f>
        <x:v>99919</x:v>
      </x:c>
      <x:c r="L47" s="214">
        <x:f>'집중국처리현황(구분물량)'!E32</x:f>
        <x:v>10877</x:v>
      </x:c>
      <x:c r="M47" s="482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594" t="s">
        <x:v>156</x:v>
      </x:c>
      <x:c r="B50" s="596" t="s">
        <x:v>35</x:v>
      </x:c>
      <x:c r="C50" s="597"/>
      <x:c r="D50" s="597"/>
      <x:c r="E50" s="597"/>
      <x:c r="F50" s="610"/>
      <x:c r="G50" s="611" t="s">
        <x:v>286</x:v>
      </x:c>
      <x:c r="H50" s="612"/>
      <x:c r="I50" s="612"/>
      <x:c r="J50" s="612"/>
      <x:c r="K50" s="612"/>
      <x:c r="L50" s="613"/>
      <x:c r="M50" s="79"/>
    </x:row>
    <x:row r="51" spans="1:13" ht="24" customHeight="1">
      <x:c r="A51" s="595"/>
      <x:c r="B51" s="599" t="s">
        <x:v>156</x:v>
      </x:c>
      <x:c r="C51" s="600"/>
      <x:c r="D51" s="600"/>
      <x:c r="E51" s="601" t="s">
        <x:v>219</x:v>
      </x:c>
      <x:c r="F51" s="614" t="s">
        <x:v>30</x:v>
      </x:c>
      <x:c r="G51" s="615" t="s">
        <x:v>156</x:v>
      </x:c>
      <x:c r="H51" s="616"/>
      <x:c r="I51" s="616"/>
      <x:c r="J51" s="616"/>
      <x:c r="K51" s="601" t="s">
        <x:v>219</x:v>
      </x:c>
      <x:c r="L51" s="617" t="s">
        <x:v>30</x:v>
      </x:c>
      <x:c r="M51" s="79"/>
    </x:row>
    <x:row r="52" spans="1:13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14"/>
      <x:c r="G52" s="81" t="s">
        <x:v>154</x:v>
      </x:c>
      <x:c r="H52" s="148" t="s">
        <x:v>51</x:v>
      </x:c>
      <x:c r="I52" s="149" t="s">
        <x:v>68</x:v>
      </x:c>
      <x:c r="J52" s="148" t="s">
        <x:v>285</x:v>
      </x:c>
      <x:c r="K52" s="601"/>
      <x:c r="L52" s="617"/>
      <x:c r="M52" s="79"/>
    </x:row>
    <x:row r="53" spans="1:13" ht="24" customHeight="1">
      <x:c r="A53" s="368" t="s">
        <x:v>177</x:v>
      </x:c>
      <x:c r="B53" s="369">
        <x:f>C53+D53</x:f>
        <x:v>55558</x:v>
      </x:c>
      <x:c r="C53" s="370">
        <x:f>SUM(C54:C56)</x:f>
        <x:v>55558</x:v>
      </x:c>
      <x:c r="D53" s="370">
        <x:f>SUM(D54:D56)</x:f>
        <x:v>0</x:v>
      </x:c>
      <x:c r="E53" s="370">
        <x:f>SUM(E54:E56)</x:f>
        <x:v>0</x:v>
      </x:c>
      <x:c r="F53" s="371">
        <x:f>B53+E53</x:f>
        <x:v>55558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62</x:v>
      </x:c>
      <x:c r="B54" s="151">
        <x:f>C54+D54</x:f>
        <x:v>28002</x:v>
      </x:c>
      <x:c r="C54" s="152">
        <x:f>'집중국처리현황(구분물량)'!E12</x:f>
        <x:v>28002</x:v>
      </x:c>
      <x:c r="D54" s="152">
        <x:v>0</x:v>
      </x:c>
      <x:c r="E54" s="152"/>
      <x:c r="F54" s="153">
        <x:f>B54+E54</x:f>
        <x:v>28002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60</x:v>
      </x:c>
      <x:c r="B55" s="151">
        <x:f>C55+D55</x:f>
        <x:v>8253</x:v>
      </x:c>
      <x:c r="C55" s="152">
        <x:f>'집중국처리현황(구분물량)'!E15</x:f>
        <x:v>8253</x:v>
      </x:c>
      <x:c r="D55" s="152">
        <x:v>0</x:v>
      </x:c>
      <x:c r="E55" s="152"/>
      <x:c r="F55" s="153">
        <x:f>B55+E55</x:f>
        <x:v>8253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158</x:v>
      </x:c>
      <x:c r="B56" s="158">
        <x:f>C56+D56</x:f>
        <x:v>19303</x:v>
      </x:c>
      <x:c r="C56" s="159">
        <x:f>'집중국처리현황(구분물량)'!E18</x:f>
        <x:v>19303</x:v>
      </x:c>
      <x:c r="D56" s="159">
        <x:v>0</x:v>
      </x:c>
      <x:c r="E56" s="159"/>
      <x:c r="F56" s="160">
        <x:f>B56+E56</x:f>
        <x:v>19303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604" t="s">
        <x:v>298</x:v>
      </x:c>
      <x:c r="C59" s="605"/>
      <x:c r="D59" s="605"/>
      <x:c r="E59" s="606"/>
      <x:c r="F59" s="607" t="s">
        <x:v>125</x:v>
      </x:c>
      <x:c r="G59" s="608"/>
      <x:c r="H59" s="608"/>
      <x:c r="I59" s="608"/>
      <x:c r="J59" s="609"/>
      <x:c r="K59" s="361"/>
      <x:c r="L59" s="362"/>
      <x:c r="M59" s="79"/>
    </x:row>
    <x:row r="60" spans="1:13" ht="38.25" customHeight="1">
      <x:c r="A60" s="542"/>
      <x:c r="B60" s="363" t="s">
        <x:v>154</x:v>
      </x:c>
      <x:c r="C60" s="364" t="s">
        <x:v>192</x:v>
      </x:c>
      <x:c r="D60" s="365" t="s">
        <x:v>111</x:v>
      </x:c>
      <x:c r="E60" s="366" t="s">
        <x:v>118</x:v>
      </x:c>
      <x:c r="F60" s="363" t="s">
        <x:v>154</x:v>
      </x:c>
      <x:c r="G60" s="364" t="s">
        <x:v>192</x:v>
      </x:c>
      <x:c r="H60" s="365" t="s">
        <x:v>111</x:v>
      </x:c>
      <x:c r="I60" s="365" t="s">
        <x:v>118</x:v>
      </x:c>
      <x:c r="J60" s="367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375">
        <x:v>50</x:v>
      </x:c>
      <x:c r="C61" s="376">
        <x:v>40</x:v>
      </x:c>
      <x:c r="D61" s="377">
        <x:v>5</x:v>
      </x:c>
      <x:c r="E61" s="378">
        <x:v>5</x:v>
      </x:c>
      <x:c r="F61" s="375">
        <x:v>131</x:v>
      </x:c>
      <x:c r="G61" s="376">
        <x:v>46</x:v>
      </x:c>
      <x:c r="H61" s="377">
        <x:v>81</x:v>
      </x:c>
      <x:c r="I61" s="377">
        <x:v>4</x:v>
      </x:c>
      <x:c r="J61" s="379"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207">
        <x:v>10</x:v>
      </x:c>
      <x:c r="C62" s="208">
        <x:v>10</x:v>
      </x:c>
      <x:c r="D62" s="208">
        <x:v>0</x:v>
      </x:c>
      <x:c r="E62" s="209"/>
      <x:c r="F62" s="207">
        <x:v>49</x:v>
      </x:c>
      <x:c r="G62" s="208">
        <x:v>4</x:v>
      </x:c>
      <x:c r="H62" s="208">
        <x:v>45</x:v>
      </x:c>
      <x:c r="I62" s="188"/>
      <x:c r="J62" s="191"/>
      <x:c r="K62" s="361"/>
      <x:c r="L62" s="362"/>
      <x:c r="M62" s="79"/>
    </x:row>
    <x:row r="63" spans="1:13" ht="24" customHeight="1">
      <x:c r="A63" s="206" t="s">
        <x:v>60</x:v>
      </x:c>
      <x:c r="B63" s="207">
        <x:v>19</x:v>
      </x:c>
      <x:c r="C63" s="208">
        <x:v>19</x:v>
      </x:c>
      <x:c r="D63" s="208"/>
      <x:c r="E63" s="209"/>
      <x:c r="F63" s="207">
        <x:v>37</x:v>
      </x:c>
      <x:c r="G63" s="208">
        <x:v>19</x:v>
      </x:c>
      <x:c r="H63" s="208">
        <x:v>18</x:v>
      </x:c>
      <x:c r="I63" s="188"/>
      <x:c r="J63" s="191"/>
      <x:c r="K63" s="361"/>
      <x:c r="L63" s="362"/>
      <x:c r="M63" s="79"/>
    </x:row>
    <x:row r="64" spans="1:13" ht="24" customHeight="1">
      <x:c r="A64" s="206" t="s">
        <x:v>158</x:v>
      </x:c>
      <x:c r="B64" s="216">
        <x:v>21</x:v>
      </x:c>
      <x:c r="C64" s="217">
        <x:v>11</x:v>
      </x:c>
      <x:c r="D64" s="217">
        <x:v>5</x:v>
      </x:c>
      <x:c r="E64" s="218">
        <x:v>5</x:v>
      </x:c>
      <x:c r="F64" s="216">
        <x:v>45</x:v>
      </x:c>
      <x:c r="G64" s="217">
        <x:v>23</x:v>
      </x:c>
      <x:c r="H64" s="217">
        <x:v>18</x:v>
      </x:c>
      <x:c r="I64" s="217">
        <x:v>4</x:v>
      </x:c>
      <x:c r="J64" s="218"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K41:N41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tabColor rgb="ffff0000"/>
    <x:pageSetUpPr autoPageBreaks="1" fitToPage="1"/>
  </x:sheetPr>
  <x:dimension ref="A1:S65"/>
  <x:sheetViews>
    <x:sheetView topLeftCell="A1" zoomScale="80" zoomScaleNormal="80" workbookViewId="0">
      <x:selection activeCell="G6" activeCellId="0" sqref="G6:G6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104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88</x:v>
      </x:c>
      <x:c r="C3" s="564"/>
      <x:c r="D3" s="564"/>
      <x:c r="E3" s="564"/>
      <x:c r="F3" s="564"/>
      <x:c r="G3" s="565"/>
      <x:c r="H3" s="563" t="s">
        <x:v>79</x:v>
      </x:c>
      <x:c r="I3" s="564"/>
      <x:c r="J3" s="564"/>
      <x:c r="K3" s="564"/>
      <x:c r="L3" s="564"/>
      <x:c r="M3" s="566"/>
      <x:c r="N3" s="570" t="s">
        <x:v>249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182564</x:v>
      </x:c>
      <x:c r="D6" s="138">
        <x:f>SUM(D7:D33)</x:f>
        <x:v>764439</x:v>
      </x:c>
      <x:c r="E6" s="138">
        <x:f>SUM(E7:E33)</x:f>
        <x:v>83055</x:v>
      </x:c>
      <x:c r="F6" s="138">
        <x:f>SUM(F7:F33)</x:f>
        <x:v>528398</x:v>
      </x:c>
      <x:c r="G6" s="139">
        <x:f>SUM(G7:G33)</x:f>
        <x:v>99509</x:v>
      </x:c>
      <x:c r="H6" s="137">
        <x:f>SUM(H7:H33)</x:f>
        <x:v>533991</x:v>
      </x:c>
      <x:c r="I6" s="138">
        <x:f>SUM(I7:I33)</x:f>
        <x:v>141238</x:v>
      </x:c>
      <x:c r="J6" s="138">
        <x:f>SUM(J7:J33)</x:f>
        <x:v>269787</x:v>
      </x:c>
      <x:c r="K6" s="138">
        <x:f>SUM(K7:K33)</x:f>
        <x:v>54849</x:v>
      </x:c>
      <x:c r="L6" s="138">
        <x:f>SUM(L7:L33)</x:f>
        <x:v>264204</x:v>
      </x:c>
      <x:c r="M6" s="471">
        <x:f>SUM(M7:M33)</x:f>
        <x:v>86389</x:v>
      </x:c>
      <x:c r="N6" s="477">
        <x:f>(B6-H6)/H6*100</x:f>
        <x:v>142.10838759454748</x:v>
      </x:c>
      <x:c r="O6" s="472">
        <x:f>(C6-I6)/I6%</x:f>
        <x:v>29.259830923689091</x:v>
      </x:c>
      <x:c r="P6" s="472">
        <x:f>(D6-J6)/J6*100</x:f>
        <x:v>183.34908650157345</x:v>
      </x:c>
      <x:c r="Q6" s="472">
        <x:f>(E6-K6)/K6%</x:f>
        <x:v>51.424820871848162</x:v>
      </x:c>
      <x:c r="R6" s="472">
        <x:f>(F6-L6)/L6*100</x:f>
        <x:v>99.996215045949342</x:v>
      </x:c>
      <x:c r="S6" s="478">
        <x:f>(G6-M6)/M6%</x:f>
        <x:v>15.187118730393916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16398</x:v>
      </x:c>
      <x:c r="D7" s="5">
        <x:f>국별소통물량!C6</x:f>
        <x:v>62362</x:v>
      </x:c>
      <x:c r="E7" s="5">
        <x:f>국별소통물량!M6+국별소통물량!O6+국별소통물량!Q6</x:f>
        <x:v>6456</x:v>
      </x:c>
      <x:c r="F7" s="5">
        <x:f>국별소통물량!D6</x:f>
        <x:v>55944</x:v>
      </x:c>
      <x:c r="G7" s="135">
        <x:f>국별소통물량!N6+국별소통물량!P6+국별소통물량!R6</x:f>
        <x:v>9942</x:v>
      </x:c>
      <x:c r="H7" s="134">
        <x:f>J7+L7</x:f>
        <x:v>69758</x:v>
      </x:c>
      <x:c r="I7" s="4">
        <x:f>K7+M7</x:f>
        <x:v>17820</x:v>
      </x:c>
      <x:c r="J7" s="5">
        <x:f>SUM(국별소통물량!E48,국별소통물량!G48,국별소통물량!I48,국별소통물량!K48,국별소통물량!M48,국별소통물량!O48,국별소통물량!Q48)</x:f>
        <x:v>42387</x:v>
      </x:c>
      <x:c r="K7" s="5">
        <x:f>SUM(국별소통물량!M48,국별소통물량!O48,국별소통물량!Q48)</x:f>
        <x:v>8898</x:v>
      </x:c>
      <x:c r="L7" s="5">
        <x:f>SUM(국별소통물량!F48,국별소통물량!H48,국별소통물량!J48,국별소통물량!L48,국별소통물량!N48,국별소통물량!P48,국별소통물량!R48)</x:f>
        <x:v>27371</x:v>
      </x:c>
      <x:c r="M7" s="473">
        <x:f>SUM(국별소통물량!N48,국별소통물량!P48,국별소통물량!R48)</x:f>
        <x:v>8922</x:v>
      </x:c>
      <x:c r="N7" s="40">
        <x:f>(B7-H7)/H7*100</x:f>
        <x:v>69.594885174460273</x:v>
      </x:c>
      <x:c r="O7" s="474">
        <x:f>(C7-I7)/I7%</x:f>
        <x:v>-7.9797979797979801</x:v>
      </x:c>
      <x:c r="P7" s="41">
        <x:f>(D7-J7)/J7*100</x:f>
        <x:v>47.125297850756127</x:v>
      </x:c>
      <x:c r="Q7" s="41">
        <x:f>(E7-K7)/K7%</x:f>
        <x:v>-27.444369521240727</x:v>
      </x:c>
      <x:c r="R7" s="41">
        <x:f>(F7-L7)/L7*100</x:f>
        <x:v>104.39150926162728</x:v>
      </x:c>
      <x:c r="S7" s="41">
        <x:f>(G7-M7)/M7%</x:f>
        <x:v>11.432414256893074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15068</x:v>
      </x:c>
      <x:c r="D8" s="31">
        <x:f>국별소통물량!C7</x:f>
        <x:v>17575</x:v>
      </x:c>
      <x:c r="E8" s="31">
        <x:f>국별소통물량!M7+국별소통물량!O7+국별소통물량!Q7</x:f>
        <x:v>2084</x:v>
      </x:c>
      <x:c r="F8" s="31">
        <x:f>국별소통물량!D7</x:f>
        <x:v>70529</x:v>
      </x:c>
      <x:c r="G8" s="119">
        <x:f>국별소통물량!N7+국별소통물량!P7+국별소통물량!R7</x:f>
        <x:v>12984</x:v>
      </x:c>
      <x:c r="H8" s="118">
        <x:f>J8+L8</x:f>
        <x:v>59773</x:v>
      </x:c>
      <x:c r="I8" s="30">
        <x:f>K8+M8</x:f>
        <x:v>14803</x:v>
      </x:c>
      <x:c r="J8" s="5">
        <x:f>SUM(국별소통물량!E49,국별소통물량!G49,국별소통물량!I49,국별소통물량!K49,국별소통물량!M49,국별소통물량!O49,국별소통물량!Q49)</x:f>
        <x:v>24146</x:v>
      </x:c>
      <x:c r="K8" s="31">
        <x:f>SUM(국별소통물량!M49,국별소통물량!O49,국별소통물량!Q49)</x:f>
        <x:v>3607</x:v>
      </x:c>
      <x:c r="L8" s="31">
        <x:f>SUM(국별소통물량!F49,국별소통물량!H49,국별소통물량!J49,국별소통물량!L49,국별소통물량!N49,국별소통물량!P49,국별소통물량!R49)</x:f>
        <x:v>35627</x:v>
      </x:c>
      <x:c r="M8" s="475">
        <x:f>SUM(국별소통물량!N49,국별소통물량!P49,국별소통물량!R49)</x:f>
        <x:v>11196</x:v>
      </x:c>
      <x:c r="N8" s="40">
        <x:f>(B8-H8)/H8*100</x:f>
        <x:v>47.397654459371289</x:v>
      </x:c>
      <x:c r="O8" s="474">
        <x:f>(C8-I8)/I8%</x:f>
        <x:v>1.7901776666891847</x:v>
      </x:c>
      <x:c r="P8" s="41">
        <x:f>(D8-J8)/J8*100</x:f>
        <x:v>-27.213617162262899</x:v>
      </x:c>
      <x:c r="Q8" s="41">
        <x:f>(E8-K8)/K8%</x:f>
        <x:v>-42.223454394233435</x:v>
      </x:c>
      <x:c r="R8" s="41">
        <x:f>(F8-L8)/L8*100</x:f>
        <x:v>97.965026524826683</x:v>
      </x:c>
      <x:c r="S8" s="41">
        <x:f>(G8-M8)/M8%</x:f>
        <x:v>15.969989281886388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17679</x:v>
      </x:c>
      <x:c r="D9" s="31">
        <x:f>국별소통물량!C8</x:f>
        <x:v>73744</x:v>
      </x:c>
      <x:c r="E9" s="31">
        <x:f>국별소통물량!M8+국별소통물량!O8+국별소통물량!Q8</x:f>
        <x:v>7456</x:v>
      </x:c>
      <x:c r="F9" s="31">
        <x:f>국별소통물량!D8</x:f>
        <x:v>55897</x:v>
      </x:c>
      <x:c r="G9" s="119">
        <x:f>국별소통물량!N8+국별소통물량!P8+국별소통물량!R8</x:f>
        <x:v>10223</x:v>
      </x:c>
      <x:c r="H9" s="118">
        <x:f>J9+L9</x:f>
        <x:v>50002</x:v>
      </x:c>
      <x:c r="I9" s="30">
        <x:f>K9+M9</x:f>
        <x:v>13343</x:v>
      </x:c>
      <x:c r="J9" s="5">
        <x:f>SUM(국별소통물량!E50,국별소통물량!G50,국별소통물량!I50,국별소통물량!K50,국별소통물량!M50,국별소통물량!O50,국별소통물량!Q50)</x:f>
        <x:v>22394</x:v>
      </x:c>
      <x:c r="K9" s="31">
        <x:f>SUM(국별소통물량!M50,국별소통물량!O50,국별소통물량!Q50)</x:f>
        <x:v>4340</x:v>
      </x:c>
      <x:c r="L9" s="31">
        <x:f>SUM(국별소통물량!F50,국별소통물량!H50,국별소통물량!J50,국별소통물량!L50,국별소통물량!N50,국별소통물량!P50,국별소통물량!R50)</x:f>
        <x:v>27608</x:v>
      </x:c>
      <x:c r="M9" s="475">
        <x:f>SUM(국별소통물량!N50,국별소통물량!P50,국별소통물량!R50)</x:f>
        <x:v>9003</x:v>
      </x:c>
      <x:c r="N9" s="40">
        <x:f>(B9-H9)/H9*100</x:f>
        <x:v>159.27162913483463</x:v>
      </x:c>
      <x:c r="O9" s="474">
        <x:f>(C9-I9)/I9%</x:f>
        <x:v>32.496440080941319</x:v>
      </x:c>
      <x:c r="P9" s="41">
        <x:f>(D9-J9)/J9*100</x:f>
        <x:v>229.30249173885863</x:v>
      </x:c>
      <x:c r="Q9" s="41">
        <x:f>(E9-K9)/K9%</x:f>
        <x:v>71.79723502304148</x:v>
      </x:c>
      <x:c r="R9" s="41">
        <x:f>(F9-L9)/L9*100</x:f>
        <x:v>102.46667632570269</x:v>
      </x:c>
      <x:c r="S9" s="41">
        <x:f>(G9-M9)/M9%</x:f>
        <x:v>13.551038542707985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13008</x:v>
      </x:c>
      <x:c r="D10" s="31">
        <x:f>국별소통물량!C9</x:f>
        <x:v>14981</x:v>
      </x:c>
      <x:c r="E10" s="31">
        <x:f>국별소통물량!M9+국별소통물량!O9+국별소통물량!Q9</x:f>
        <x:v>1899</x:v>
      </x:c>
      <x:c r="F10" s="31">
        <x:f>국별소통물량!D9</x:f>
        <x:v>54951</x:v>
      </x:c>
      <x:c r="G10" s="119">
        <x:f>국별소통물량!N9+국별소통물량!P9+국별소통물량!R9</x:f>
        <x:v>11109</x:v>
      </x:c>
      <x:c r="H10" s="118">
        <x:f>J10+L10</x:f>
        <x:v>53134</x:v>
      </x:c>
      <x:c r="I10" s="30">
        <x:f>K10+M10</x:f>
        <x:v>12830</x:v>
      </x:c>
      <x:c r="J10" s="5">
        <x:f>SUM(국별소통물량!E51,국별소통물량!G51,국별소통물량!I51,국별소통물량!K51,국별소통물량!M51,국별소통물량!O51,국별소통물량!Q51)</x:f>
        <x:v>22746</x:v>
      </x:c>
      <x:c r="K10" s="31">
        <x:f>SUM(국별소통물량!M51,국별소통물량!O51,국별소통물량!Q51)</x:f>
        <x:v>3365</x:v>
      </x:c>
      <x:c r="L10" s="31">
        <x:f>SUM(국별소통물량!F51,국별소통물량!H51,국별소통물량!J51,국별소통물량!L51,국별소통물량!N51,국별소통물량!P51,국별소통물량!R51)</x:f>
        <x:v>30388</x:v>
      </x:c>
      <x:c r="M10" s="475">
        <x:f>SUM(국별소통물량!N51,국별소통물량!P51,국별소통물량!R51)</x:f>
        <x:v>9465</x:v>
      </x:c>
      <x:c r="N10" s="40">
        <x:f>(B10-H10)/H10*100</x:f>
        <x:v>31.614408853088417</x:v>
      </x:c>
      <x:c r="O10" s="474">
        <x:f>(C10-I10)/I10%</x:f>
        <x:v>1.3873733437256428</x:v>
      </x:c>
      <x:c r="P10" s="41">
        <x:f>(D10-J10)/J10*100</x:f>
        <x:v>-34.137870394794689</x:v>
      </x:c>
      <x:c r="Q10" s="41">
        <x:f>(E10-K10)/K10%</x:f>
        <x:v>-43.566121842496287</x:v>
      </x:c>
      <x:c r="R10" s="41">
        <x:f>(F10-L10)/L10*100</x:f>
        <x:v>80.83124917730683</x:v>
      </x:c>
      <x:c r="S10" s="41">
        <x:f>(G10-M10)/M10%</x:f>
        <x:v>17.369255150554675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12820</x:v>
      </x:c>
      <x:c r="D11" s="31">
        <x:f>국별소통물량!C10</x:f>
        <x:v>50278</x:v>
      </x:c>
      <x:c r="E11" s="31">
        <x:f>국별소통물량!M10+국별소통물량!O10+국별소통물량!Q10</x:f>
        <x:v>3994</x:v>
      </x:c>
      <x:c r="F11" s="31">
        <x:f>국별소통물량!D10</x:f>
        <x:v>45247</x:v>
      </x:c>
      <x:c r="G11" s="119">
        <x:f>국별소통물량!N10+국별소통물량!P10+국별소통물량!R10</x:f>
        <x:v>8826</x:v>
      </x:c>
      <x:c r="H11" s="118">
        <x:f>J11+L11</x:f>
        <x:v>39998</x:v>
      </x:c>
      <x:c r="I11" s="30">
        <x:f>K11+M11</x:f>
        <x:v>10401</x:v>
      </x:c>
      <x:c r="J11" s="5">
        <x:f>SUM(국별소통물량!E52,국별소통물량!G52,국별소통물량!I52,국별소통물량!K52,국별소통물량!M52,국별소통물량!O52,국별소통물량!Q52)</x:f>
        <x:v>15005</x:v>
      </x:c>
      <x:c r="K11" s="31">
        <x:f>SUM(국별소통물량!M52,국별소통물량!O52,국별소통물량!Q52)</x:f>
        <x:v>2326</x:v>
      </x:c>
      <x:c r="L11" s="31">
        <x:f>SUM(국별소통물량!F52,국별소통물량!H52,국별소통물량!J52,국별소통물량!L52,국별소통물량!N52,국별소통물량!P52,국별소통물량!R52)</x:f>
        <x:v>24993</x:v>
      </x:c>
      <x:c r="M11" s="475">
        <x:f>SUM(국별소통물량!N52,국별소통물량!P52,국별소통물량!R52)</x:f>
        <x:v>8075</x:v>
      </x:c>
      <x:c r="N11" s="40">
        <x:f>(B11-H11)/H11*100</x:f>
        <x:v>138.8244412220611</x:v>
      </x:c>
      <x:c r="O11" s="474">
        <x:f>(C11-I11)/I11%</x:f>
        <x:v>23.257379098163636</x:v>
      </x:c>
      <x:c r="P11" s="41">
        <x:f>(D11-J11)/J11*100</x:f>
        <x:v>235.07497500833057</x:v>
      </x:c>
      <x:c r="Q11" s="41">
        <x:f>(E11-K11)/K11%</x:f>
        <x:v>71.711092003439376</x:v>
      </x:c>
      <x:c r="R11" s="41">
        <x:f>(F11-L11)/L11*100</x:f>
        <x:v>81.038690833433364</x:v>
      </x:c>
      <x:c r="S11" s="41">
        <x:f>(G11-M11)/M11%</x:f>
        <x:v>9.3003095975232206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18140</x:v>
      </x:c>
      <x:c r="D12" s="31">
        <x:f>국별소통물량!C11</x:f>
        <x:v>72421</x:v>
      </x:c>
      <x:c r="E12" s="31">
        <x:f>국별소통물량!M11+국별소통물량!O11+국별소통물량!Q11</x:f>
        <x:v>10045</x:v>
      </x:c>
      <x:c r="F12" s="31">
        <x:f>국별소통물량!D11</x:f>
        <x:v>42332</x:v>
      </x:c>
      <x:c r="G12" s="119">
        <x:f>국별소통물량!N11+국별소통물량!P11+국별소통물량!R11</x:f>
        <x:v>8095</x:v>
      </x:c>
      <x:c r="H12" s="118">
        <x:f>J12+L12</x:f>
        <x:v>43185</x:v>
      </x:c>
      <x:c r="I12" s="30">
        <x:f>K12+M12</x:f>
        <x:v>12605</x:v>
      </x:c>
      <x:c r="J12" s="5">
        <x:f>SUM(국별소통물량!E53,국별소통물량!G53,국별소통물량!I53,국별소통물량!K53,국별소통물량!M53,국별소통물량!O53,국별소통물량!Q53)</x:f>
        <x:v>21415</x:v>
      </x:c>
      <x:c r="K12" s="31">
        <x:f>SUM(국별소통물량!M53,국별소통물량!O53,국별소통물량!Q53)</x:f>
        <x:v>5264</x:v>
      </x:c>
      <x:c r="L12" s="31">
        <x:f>SUM(국별소통물량!F53,국별소통물량!H53,국별소통물량!J53,국별소통물량!L53,국별소통물량!N53,국별소통물량!P53,국별소통물량!R53)</x:f>
        <x:v>21770</x:v>
      </x:c>
      <x:c r="M12" s="475">
        <x:f>SUM(국별소통물량!N53,국별소통물량!P53,국별소통물량!R53)</x:f>
        <x:v>7341</x:v>
      </x:c>
      <x:c r="N12" s="40">
        <x:f>(B12-H12)/H12*100</x:f>
        <x:v>165.72420979506774</x:v>
      </x:c>
      <x:c r="O12" s="474">
        <x:f>(C12-I12)/I12%</x:f>
        <x:v>43.911146370487906</x:v>
      </x:c>
      <x:c r="P12" s="41">
        <x:f>(D12-J12)/J12*100</x:f>
        <x:v>238.17884660284844</x:v>
      </x:c>
      <x:c r="Q12" s="41">
        <x:f>(E12-K12)/K12%</x:f>
        <x:v>90.824468085106389</x:v>
      </x:c>
      <x:c r="R12" s="41">
        <x:f>(F12-L12)/L12*100</x:f>
        <x:v>94.451079467156646</x:v>
      </x:c>
      <x:c r="S12" s="41">
        <x:f>(G12-M12)/M12%</x:f>
        <x:v>10.271080234300504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10791</x:v>
      </x:c>
      <x:c r="D13" s="31">
        <x:f>국별소통물량!C12</x:f>
        <x:v>29552</x:v>
      </x:c>
      <x:c r="E13" s="31">
        <x:f>국별소통물량!M12+국별소통물량!O12+국별소통물량!Q12</x:f>
        <x:v>2487</x:v>
      </x:c>
      <x:c r="F13" s="31">
        <x:f>국별소통물량!D12</x:f>
        <x:v>40296</x:v>
      </x:c>
      <x:c r="G13" s="119">
        <x:f>국별소통물량!N12+국별소통물량!P12+국별소통물량!R12</x:f>
        <x:v>8304</x:v>
      </x:c>
      <x:c r="H13" s="118">
        <x:f>J13+L13</x:f>
        <x:v>31630</x:v>
      </x:c>
      <x:c r="I13" s="30">
        <x:f>K13+M13</x:f>
        <x:v>7750</x:v>
      </x:c>
      <x:c r="J13" s="5">
        <x:f>SUM(국별소통물량!E54,국별소통물량!G54,국별소통물량!I54,국별소통물량!K54,국별소통물량!M54,국별소통물량!O54,국별소통물량!Q54)</x:f>
        <x:v>11543</x:v>
      </x:c>
      <x:c r="K13" s="31">
        <x:f>SUM(국별소통물량!M54,국별소통물량!O54,국별소통물량!Q54)</x:f>
        <x:v>1606</x:v>
      </x:c>
      <x:c r="L13" s="31">
        <x:f>SUM(국별소통물량!F54,국별소통물량!H54,국별소통물량!J54,국별소통물량!L54,국별소통물량!N54,국별소통물량!P54,국별소통물량!R54)</x:f>
        <x:v>20087</x:v>
      </x:c>
      <x:c r="M13" s="475">
        <x:f>SUM(국별소통물량!N54,국별소통물량!P54,국별소통물량!R54)</x:f>
        <x:v>6144</x:v>
      </x:c>
      <x:c r="N13" s="40">
        <x:f>(B13-H13)/H13*100</x:f>
        <x:v>120.82832753714827</x:v>
      </x:c>
      <x:c r="O13" s="474">
        <x:f>(C13-I13)/I13%</x:f>
        <x:v>39.238709677419358</x:v>
      </x:c>
      <x:c r="P13" s="41">
        <x:f>(D13-J13)/J13*100</x:f>
        <x:v>156.01663345750671</x:v>
      </x:c>
      <x:c r="Q13" s="41">
        <x:f>(E13-K13)/K13%</x:f>
        <x:v>54.856787048567874</x:v>
      </x:c>
      <x:c r="R13" s="41">
        <x:f>(F13-L13)/L13*100</x:f>
        <x:v>100.60735799273162</x:v>
      </x:c>
      <x:c r="S13" s="41">
        <x:f>(G13-M13)/M13%</x:f>
        <x:v>35.15625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1845</x:v>
      </x:c>
      <x:c r="D14" s="31">
        <x:f>국별소통물량!C13</x:f>
        <x:v>9530</x:v>
      </x:c>
      <x:c r="E14" s="31">
        <x:f>국별소통물량!M13+국별소통물량!O13+국별소통물량!Q13</x:f>
        <x:v>757</x:v>
      </x:c>
      <x:c r="F14" s="31">
        <x:f>국별소통물량!D13</x:f>
        <x:v>5653</x:v>
      </x:c>
      <x:c r="G14" s="119">
        <x:f>국별소통물량!N13+국별소통물량!P13+국별소통물량!R13</x:f>
        <x:v>1088</x:v>
      </x:c>
      <x:c r="H14" s="118">
        <x:f>J14+L14</x:f>
        <x:v>5652</x:v>
      </x:c>
      <x:c r="I14" s="30">
        <x:f>K14+M14</x:f>
        <x:v>1252</x:v>
      </x:c>
      <x:c r="J14" s="5">
        <x:f>SUM(국별소통물량!E55,국별소통물량!G55,국별소통물량!I55,국별소통물량!K55,국별소통물량!M55,국별소통물량!O55,국별소통물량!Q55)</x:f>
        <x:v>3214</x:v>
      </x:c>
      <x:c r="K14" s="31">
        <x:f>SUM(국별소통물량!M55,국별소통물량!O55,국별소통물량!Q55)</x:f>
        <x:v>391</x:v>
      </x:c>
      <x:c r="L14" s="31">
        <x:f>SUM(국별소통물량!F55,국별소통물량!H55,국별소통물량!J55,국별소통물량!L55,국별소통물량!N55,국별소통물량!P55,국별소통물량!R55)</x:f>
        <x:v>2438</x:v>
      </x:c>
      <x:c r="M14" s="475">
        <x:f>SUM(국별소통물량!N55,국별소통물량!P55,국별소통물량!R55)</x:f>
        <x:v>861</x:v>
      </x:c>
      <x:c r="N14" s="40">
        <x:f>(B14-H14)/H14*100</x:f>
        <x:v>168.63057324840764</x:v>
      </x:c>
      <x:c r="O14" s="474">
        <x:f>(C14-I14)/I14%</x:f>
        <x:v>47.364217252396166</x:v>
      </x:c>
      <x:c r="P14" s="41">
        <x:f>(D14-J14)/J14*100</x:f>
        <x:v>196.51524579962663</x:v>
      </x:c>
      <x:c r="Q14" s="41">
        <x:f>(E14-K14)/K14%</x:f>
        <x:v>93.606138107416882</x:v>
      </x:c>
      <x:c r="R14" s="41">
        <x:f>(F14-L14)/L14*100</x:f>
        <x:v>131.87038556193602</x:v>
      </x:c>
      <x:c r="S14" s="41">
        <x:f>(G14-M14)/M14%</x:f>
        <x:v>26.364692218350758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4829</x:v>
      </x:c>
      <x:c r="D15" s="31">
        <x:f>국별소통물량!C14</x:f>
        <x:v>20227</x:v>
      </x:c>
      <x:c r="E15" s="31">
        <x:f>국별소통물량!M14+국별소통물량!O14+국별소통물량!Q14</x:f>
        <x:v>3036</x:v>
      </x:c>
      <x:c r="F15" s="31">
        <x:f>국별소통물량!D14</x:f>
        <x:v>11914</x:v>
      </x:c>
      <x:c r="G15" s="119">
        <x:f>국별소통물량!N14+국별소통물량!P14+국별소통물량!R14</x:f>
        <x:v>1793</x:v>
      </x:c>
      <x:c r="H15" s="118">
        <x:f>J15+L15</x:f>
        <x:v>10887</x:v>
      </x:c>
      <x:c r="I15" s="30">
        <x:f>K15+M15</x:f>
        <x:v>4450</x:v>
      </x:c>
      <x:c r="J15" s="5">
        <x:f>SUM(국별소통물량!E56,국별소통물량!G56,국별소통물량!I56,국별소통물량!K56,국별소통물량!M56,국별소통물량!O56,국별소통물량!Q56)</x:f>
        <x:v>6808</x:v>
      </x:c>
      <x:c r="K15" s="31">
        <x:f>SUM(국별소통물량!M56,국별소통물량!O56,국별소통물량!Q56)</x:f>
        <x:v>3294</x:v>
      </x:c>
      <x:c r="L15" s="31">
        <x:f>SUM(국별소통물량!F56,국별소통물량!H56,국별소통물량!J56,국별소통물량!L56,국별소통물량!N56,국별소통물량!P56,국별소통물량!R56)</x:f>
        <x:v>4079</x:v>
      </x:c>
      <x:c r="M15" s="475">
        <x:f>SUM(국별소통물량!N56,국별소통물량!P56,국별소통물량!R56)</x:f>
        <x:v>1156</x:v>
      </x:c>
      <x:c r="N15" s="40">
        <x:f>(B15-H15)/H15*100</x:f>
        <x:v>195.22366124735925</x:v>
      </x:c>
      <x:c r="O15" s="474">
        <x:f>(C15-I15)/I15%</x:f>
        <x:v>8.5168539325842705</x:v>
      </x:c>
      <x:c r="P15" s="41">
        <x:f>(D15-J15)/J15*100</x:f>
        <x:v>197.10634547591067</x:v>
      </x:c>
      <x:c r="Q15" s="41">
        <x:f>(E15-K15)/K15%</x:f>
        <x:v>-7.8324225865209476</x:v>
      </x:c>
      <x:c r="R15" s="41">
        <x:f>(F15-L15)/L15*100</x:f>
        <x:v>192.08139249816131</x:v>
      </x:c>
      <x:c r="S15" s="41">
        <x:f>(G15-M15)/M15%</x:f>
        <x:v>55.103806228373699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1307</x:v>
      </x:c>
      <x:c r="D16" s="31">
        <x:f>국별소통물량!C15</x:f>
        <x:v>6067</x:v>
      </x:c>
      <x:c r="E16" s="31">
        <x:f>국별소통물량!M15+국별소통물량!O15+국별소통물량!Q15</x:f>
        <x:v>478</x:v>
      </x:c>
      <x:c r="F16" s="31">
        <x:f>국별소통물량!D15</x:f>
        <x:v>5179</x:v>
      </x:c>
      <x:c r="G16" s="119">
        <x:f>국별소통물량!N15+국별소통물량!P15+국별소통물량!R15</x:f>
        <x:v>829</x:v>
      </x:c>
      <x:c r="H16" s="118">
        <x:f>J16+L16</x:f>
        <x:v>3623</x:v>
      </x:c>
      <x:c r="I16" s="30">
        <x:f>K16+M16</x:f>
        <x:v>795</x:v>
      </x:c>
      <x:c r="J16" s="5">
        <x:f>SUM(국별소통물량!E57,국별소통물량!G57,국별소통물량!I57,국별소통물량!K57,국별소통물량!M57,국별소통물량!O57,국별소통물량!Q57)</x:f>
        <x:v>1957</x:v>
      </x:c>
      <x:c r="K16" s="31">
        <x:f>SUM(국별소통물량!M57,국별소통물량!O57,국별소통물량!Q57)</x:f>
        <x:v>251</x:v>
      </x:c>
      <x:c r="L16" s="31">
        <x:f>SUM(국별소통물량!F57,국별소통물량!H57,국별소통물량!J57,국별소통물량!L57,국별소통물량!N57,국별소통물량!P57,국별소통물량!R57)</x:f>
        <x:v>1666</x:v>
      </x:c>
      <x:c r="M16" s="475">
        <x:f>SUM(국별소통물량!N57,국별소통물량!P57,국별소통물량!R57)</x:f>
        <x:v>544</x:v>
      </x:c>
      <x:c r="N16" s="40">
        <x:f>(B16-H16)/H16*100</x:f>
        <x:v>210.40574109853711</x:v>
      </x:c>
      <x:c r="O16" s="474">
        <x:f>(C16-I16)/I16%</x:f>
        <x:v>64.40251572327044</x:v>
      </x:c>
      <x:c r="P16" s="41">
        <x:f>(D16-J16)/J16*100</x:f>
        <x:v>210.01532958610119</x:v>
      </x:c>
      <x:c r="Q16" s="41">
        <x:f>(E16-K16)/K16%</x:f>
        <x:v>90.4382470119522</x:v>
      </x:c>
      <x:c r="R16" s="41">
        <x:f>(F16-L16)/L16*100</x:f>
        <x:v>210.8643457382953</x:v>
      </x:c>
      <x:c r="S16" s="41">
        <x:f>(G16-M16)/M16%</x:f>
        <x:v>52.389705882352935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4781</x:v>
      </x:c>
      <x:c r="D17" s="31">
        <x:f>국별소통물량!C16</x:f>
        <x:v>12726</x:v>
      </x:c>
      <x:c r="E17" s="31">
        <x:f>국별소통물량!M16+국별소통물량!O16+국별소통물량!Q16</x:f>
        <x:v>807</x:v>
      </x:c>
      <x:c r="F17" s="31">
        <x:f>국별소통물량!D16</x:f>
        <x:v>21957</x:v>
      </x:c>
      <x:c r="G17" s="119">
        <x:f>국별소통물량!N16+국별소통물량!P16+국별소통물량!R16</x:f>
        <x:v>3974</x:v>
      </x:c>
      <x:c r="H17" s="118">
        <x:f>J17+L17</x:f>
        <x:v>22221</x:v>
      </x:c>
      <x:c r="I17" s="30">
        <x:f>K17+M17</x:f>
        <x:v>8091</x:v>
      </x:c>
      <x:c r="J17" s="5">
        <x:f>SUM(국별소통물량!E58,국별소통물량!G58,국별소통물량!I58,국별소통물량!K58,국별소통물량!M58,국별소통물량!O58,국별소통물량!Q58)</x:f>
        <x:v>6439</x:v>
      </x:c>
      <x:c r="K17" s="31">
        <x:f>SUM(국별소통물량!M58,국별소통물량!O58,국별소통물량!Q58)</x:f>
        <x:v>1195</x:v>
      </x:c>
      <x:c r="L17" s="31">
        <x:f>SUM(국별소통물량!F58,국별소통물량!H58,국별소통물량!J58,국별소통물량!L58,국별소통물량!N58,국별소통물량!P58,국별소통물량!R58)</x:f>
        <x:v>15782</x:v>
      </x:c>
      <x:c r="M17" s="475">
        <x:f>SUM(국별소통물량!N58,국별소통물량!P58,국별소통물량!R58)</x:f>
        <x:v>6896</x:v>
      </x:c>
      <x:c r="N17" s="40">
        <x:f>(B17-H17)/H17*100</x:f>
        <x:v>56.082084514648301</x:v>
      </x:c>
      <x:c r="O17" s="474">
        <x:f>(C17-I17)/I17%</x:f>
        <x:v>-40.90965270053146</x:v>
      </x:c>
      <x:c r="P17" s="41">
        <x:f>(D17-J17)/J17*100</x:f>
        <x:v>97.639384997670447</x:v>
      </x:c>
      <x:c r="Q17" s="41">
        <x:f>(E17-K17)/K17%</x:f>
        <x:v>-32.468619246861927</x:v>
      </x:c>
      <x:c r="R17" s="41">
        <x:f>(F17-L17)/L17*100</x:f>
        <x:v>39.126853377265242</x:v>
      </x:c>
      <x:c r="S17" s="41">
        <x:f>(G17-M17)/M17%</x:f>
        <x:v>-42.372389791183295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1922</x:v>
      </x:c>
      <x:c r="D18" s="31">
        <x:f>국별소통물량!C17</x:f>
        <x:v>7545</x:v>
      </x:c>
      <x:c r="E18" s="31">
        <x:f>국별소통물량!M17+국별소통물량!O17+국별소통물량!Q17</x:f>
        <x:v>661</x:v>
      </x:c>
      <x:c r="F18" s="31">
        <x:f>국별소통물량!D17</x:f>
        <x:v>4531</x:v>
      </x:c>
      <x:c r="G18" s="119">
        <x:f>국별소통물량!N17+국별소통물량!P17+국별소통물량!R17</x:f>
        <x:v>1261</x:v>
      </x:c>
      <x:c r="H18" s="118">
        <x:f>J18+L18</x:f>
        <x:v>3221</x:v>
      </x:c>
      <x:c r="I18" s="30">
        <x:f>K18+M18</x:f>
        <x:v>720</x:v>
      </x:c>
      <x:c r="J18" s="5">
        <x:f>SUM(국별소통물량!E59,국별소통물량!G59,국별소통물량!I59,국별소통물량!K59,국별소통물량!M59,국별소통물량!O59,국별소통물량!Q59)</x:f>
        <x:v>1516</x:v>
      </x:c>
      <x:c r="K18" s="31">
        <x:f>SUM(국별소통물량!M59,국별소통물량!O59,국별소통물량!Q59)</x:f>
        <x:v>166</x:v>
      </x:c>
      <x:c r="L18" s="31">
        <x:f>SUM(국별소통물량!F59,국별소통물량!H59,국별소통물량!J59,국별소통물량!L59,국별소통물량!N59,국별소통물량!P59,국별소통물량!R59)</x:f>
        <x:v>1705</x:v>
      </x:c>
      <x:c r="M18" s="475">
        <x:f>SUM(국별소통물량!N59,국별소통물량!P59,국별소통물량!R59)</x:f>
        <x:v>554</x:v>
      </x:c>
      <x:c r="N18" s="40">
        <x:f>(B18-H18)/H18*100</x:f>
        <x:v>274.91462278795404</x:v>
      </x:c>
      <x:c r="O18" s="474">
        <x:f>(C18-I18)/I18%</x:f>
        <x:v>166.94444444444443</x:v>
      </x:c>
      <x:c r="P18" s="41">
        <x:f>(D18-J18)/J18*100</x:f>
        <x:v>397.69129287598946</x:v>
      </x:c>
      <x:c r="Q18" s="41">
        <x:f>(E18-K18)/K18%</x:f>
        <x:v>298.19277108433738</x:v>
      </x:c>
      <x:c r="R18" s="41">
        <x:f>(F18-L18)/L18*100</x:f>
        <x:v>165.74780058651027</x:v>
      </x:c>
      <x:c r="S18" s="41">
        <x:f>(G18-M18)/M18%</x:f>
        <x:v>127.61732851985559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6335</x:v>
      </x:c>
      <x:c r="D19" s="31">
        <x:f>국별소통물량!C18</x:f>
        <x:v>45203</x:v>
      </x:c>
      <x:c r="E19" s="31">
        <x:f>국별소통물량!M18+국별소통물량!O18+국별소통물량!Q18</x:f>
        <x:v>3870</x:v>
      </x:c>
      <x:c r="F19" s="31">
        <x:f>국별소통물량!D18</x:f>
        <x:v>15058</x:v>
      </x:c>
      <x:c r="G19" s="119">
        <x:f>국별소통물량!N18+국별소통물량!P18+국별소통물량!R18</x:f>
        <x:v>2465</x:v>
      </x:c>
      <x:c r="H19" s="118">
        <x:f>J19+L19</x:f>
        <x:v>14396</x:v>
      </x:c>
      <x:c r="I19" s="30">
        <x:f>K19+M19</x:f>
        <x:v>3918</x:v>
      </x:c>
      <x:c r="J19" s="5">
        <x:f>SUM(국별소통물량!E60,국별소통물량!G60,국별소통물량!I60,국별소통물량!K60,국별소통물량!M60,국별소통물량!O60,국별소통물량!Q60)</x:f>
        <x:v>9002</x:v>
      </x:c>
      <x:c r="K19" s="31">
        <x:f>SUM(국별소통물량!M60,국별소통물량!O60,국별소통물량!Q60)</x:f>
        <x:v>2161</x:v>
      </x:c>
      <x:c r="L19" s="31">
        <x:f>SUM(국별소통물량!F60,국별소통물량!H60,국별소통물량!J60,국별소통물량!L60,국별소통물량!N60,국별소통물량!P60,국별소통물량!R60)</x:f>
        <x:v>5394</x:v>
      </x:c>
      <x:c r="M19" s="475">
        <x:f>SUM(국별소통물량!N60,국별소통물량!P60,국별소통물량!R60)</x:f>
        <x:v>1757</x:v>
      </x:c>
      <x:c r="N19" s="40">
        <x:f>(B19-H19)/H19*100</x:f>
        <x:v>318.59544317866073</x:v>
      </x:c>
      <x:c r="O19" s="474">
        <x:f>(C19-I19)/I19%</x:f>
        <x:v>61.689637570188872</x:v>
      </x:c>
      <x:c r="P19" s="41">
        <x:f>(D19-J19)/J19*100</x:f>
        <x:v>402.14396800710955</x:v>
      </x:c>
      <x:c r="Q19" s="41">
        <x:f>(E19-K19)/K19%</x:f>
        <x:v>79.083757519666818</x:v>
      </x:c>
      <x:c r="R19" s="41">
        <x:f>(F19-L19)/L19*100</x:f>
        <x:v>179.16203188728218</x:v>
      </x:c>
      <x:c r="S19" s="41">
        <x:f>(G19-M19)/M19%</x:f>
        <x:v>40.295959021058621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2598</x:v>
      </x:c>
      <x:c r="D20" s="31">
        <x:f>국별소통물량!C19</x:f>
        <x:v>16829</x:v>
      </x:c>
      <x:c r="E20" s="31">
        <x:f>국별소통물량!M19+국별소통물량!O19+국별소통물량!Q19</x:f>
        <x:v>1340</x:v>
      </x:c>
      <x:c r="F20" s="31">
        <x:f>국별소통물량!D19</x:f>
        <x:v>7041</x:v>
      </x:c>
      <x:c r="G20" s="119">
        <x:f>국별소통물량!N19+국별소통물량!P19+국별소통물량!R19</x:f>
        <x:v>1258</x:v>
      </x:c>
      <x:c r="H20" s="118">
        <x:f>J20+L20</x:f>
        <x:v>8053</x:v>
      </x:c>
      <x:c r="I20" s="30">
        <x:f>K20+M20</x:f>
        <x:v>1874</x:v>
      </x:c>
      <x:c r="J20" s="5">
        <x:f>SUM(국별소통물량!E61,국별소통물량!G61,국별소통물량!I61,국별소통물량!K61,국별소통물량!M61,국별소통물량!O61,국별소통물량!Q61)</x:f>
        <x:v>5072</x:v>
      </x:c>
      <x:c r="K20" s="31">
        <x:f>SUM(국별소통물량!M61,국별소통물량!O61,국별소통물량!Q61)</x:f>
        <x:v>749</x:v>
      </x:c>
      <x:c r="L20" s="31">
        <x:f>SUM(국별소통물량!F61,국별소통물량!H61,국별소통물량!J61,국별소통물량!L61,국별소통물량!N61,국별소통물량!P61,국별소통물량!R61)</x:f>
        <x:v>2981</x:v>
      </x:c>
      <x:c r="M20" s="475">
        <x:f>SUM(국별소통물량!N61,국별소통물량!P61,국별소통물량!R61)</x:f>
        <x:v>1125</x:v>
      </x:c>
      <x:c r="N20" s="40">
        <x:f>(B20-H20)/H20*100</x:f>
        <x:v>196.41127530113002</x:v>
      </x:c>
      <x:c r="O20" s="474">
        <x:f>(C20-I20)/I20%</x:f>
        <x:v>38.633938100320172</x:v>
      </x:c>
      <x:c r="P20" s="41">
        <x:f>(D20-J20)/J20*100</x:f>
        <x:v>231.80205047318614</x:v>
      </x:c>
      <x:c r="Q20" s="41">
        <x:f>(E20-K20)/K20%</x:f>
        <x:v>78.905206942590112</x:v>
      </x:c>
      <x:c r="R20" s="41">
        <x:f>(F20-L20)/L20*100</x:f>
        <x:v>136.19590741361961</x:v>
      </x:c>
      <x:c r="S20" s="41">
        <x:f>(G20-M20)/M20%</x:f>
        <x:v>11.822222222222223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3699</x:v>
      </x:c>
      <x:c r="D21" s="31">
        <x:f>국별소통물량!C20</x:f>
        <x:v>14129</x:v>
      </x:c>
      <x:c r="E21" s="31">
        <x:f>국별소통물량!M20+국별소통물량!O20+국별소통물량!Q20</x:f>
        <x:v>1098</x:v>
      </x:c>
      <x:c r="F21" s="31">
        <x:f>국별소통물량!D20</x:f>
        <x:v>12310</x:v>
      </x:c>
      <x:c r="G21" s="119">
        <x:f>국별소통물량!N20+국별소통물량!P20+국별소통물량!R20</x:f>
        <x:v>2601</x:v>
      </x:c>
      <x:c r="H21" s="118">
        <x:f>J21+L21</x:f>
        <x:v>10055</x:v>
      </x:c>
      <x:c r="I21" s="30">
        <x:f>K21+M21</x:f>
        <x:v>2971</x:v>
      </x:c>
      <x:c r="J21" s="5">
        <x:f>SUM(국별소통물량!E62,국별소통물량!G62,국별소통물량!I62,국별소통물량!K62,국별소통물량!M62,국별소통물량!O62,국별소통물량!Q62)</x:f>
        <x:v>3638</x:v>
      </x:c>
      <x:c r="K21" s="31">
        <x:f>SUM(국별소통물량!M62,국별소통물량!O62,국별소통물량!Q62)</x:f>
        <x:v>610</x:v>
      </x:c>
      <x:c r="L21" s="31">
        <x:f>SUM(국별소통물량!F62,국별소통물량!H62,국별소통물량!J62,국별소통물량!L62,국별소통물량!N62,국별소통물량!P62,국별소통물량!R62)</x:f>
        <x:v>6417</x:v>
      </x:c>
      <x:c r="M21" s="475">
        <x:f>SUM(국별소통물량!N62,국별소통물량!P62,국별소통물량!R62)</x:f>
        <x:v>2361</x:v>
      </x:c>
      <x:c r="N21" s="40">
        <x:f>(B21-H21)/H21*100</x:f>
        <x:v>162.94380905022376</x:v>
      </x:c>
      <x:c r="O21" s="474">
        <x:f>(C21-I21)/I21%</x:f>
        <x:v>24.503534163581286</x:v>
      </x:c>
      <x:c r="P21" s="41">
        <x:f>(D21-J21)/J21*100</x:f>
        <x:v>288.37273227047831</x:v>
      </x:c>
      <x:c r="Q21" s="41">
        <x:f>(E21-K21)/K21%</x:f>
        <x:v>80</x:v>
      </x:c>
      <x:c r="R21" s="41">
        <x:f>(F21-L21)/L21*100</x:f>
        <x:v>91.834190431665888</x:v>
      </x:c>
      <x:c r="S21" s="41">
        <x:f>(G21-M21)/M21%</x:f>
        <x:v>10.165184243964422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1771</x:v>
      </x:c>
      <x:c r="D22" s="31">
        <x:f>국별소통물량!C21</x:f>
        <x:v>7034</x:v>
      </x:c>
      <x:c r="E22" s="31">
        <x:f>국별소통물량!M21+국별소통물량!O21+국별소통물량!Q21</x:f>
        <x:v>626</x:v>
      </x:c>
      <x:c r="F22" s="31">
        <x:f>국별소통물량!D21</x:f>
        <x:v>6430</x:v>
      </x:c>
      <x:c r="G22" s="119">
        <x:f>국별소통물량!N21+국별소통물량!P21+국별소통물량!R21</x:f>
        <x:v>1145</x:v>
      </x:c>
      <x:c r="H22" s="118">
        <x:f>J22+L22</x:f>
        <x:v>4851</x:v>
      </x:c>
      <x:c r="I22" s="30">
        <x:f>K22+M22</x:f>
        <x:v>1027</x:v>
      </x:c>
      <x:c r="J22" s="5">
        <x:f>SUM(국별소통물량!E63,국별소통물량!G63,국별소통물량!I63,국별소통물량!K63,국별소통물량!M63,국별소통물량!O63,국별소통물량!Q63)</x:f>
        <x:v>2330</x:v>
      </x:c>
      <x:c r="K22" s="31">
        <x:f>SUM(국별소통물량!M63,국별소통물량!O63,국별소통물량!Q63)</x:f>
        <x:v>206</x:v>
      </x:c>
      <x:c r="L22" s="31">
        <x:f>SUM(국별소통물량!F63,국별소통물량!H63,국별소통물량!J63,국별소통물량!L63,국별소통물량!N63,국별소통물량!P63,국별소통물량!R63)</x:f>
        <x:v>2521</x:v>
      </x:c>
      <x:c r="M22" s="475">
        <x:f>SUM(국별소통물량!N63,국별소통물량!P63,국별소통물량!R63)</x:f>
        <x:v>821</x:v>
      </x:c>
      <x:c r="N22" s="40">
        <x:f>(B22-H22)/H22*100</x:f>
        <x:v>177.55102040816325</x:v>
      </x:c>
      <x:c r="O22" s="474">
        <x:f>(C22-I22)/I22%</x:f>
        <x:v>72.444011684518017</x:v>
      </x:c>
      <x:c r="P22" s="41">
        <x:f>(D22-J22)/J22*100</x:f>
        <x:v>201.88841201716738</x:v>
      </x:c>
      <x:c r="Q22" s="41">
        <x:f>(E22-K22)/K22%</x:f>
        <x:v>203.88349514563106</x:v>
      </x:c>
      <x:c r="R22" s="41">
        <x:f>(F22-L22)/L22*100</x:f>
        <x:v>155.05751685838953</x:v>
      </x:c>
      <x:c r="S22" s="41">
        <x:f>(G22-M22)/M22%</x:f>
        <x:v>39.464068209500603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8076</x:v>
      </x:c>
      <x:c r="D23" s="31">
        <x:f>국별소통물량!C22</x:f>
        <x:v>46215</x:v>
      </x:c>
      <x:c r="E23" s="31">
        <x:f>국별소통물량!M22+국별소통물량!O22+국별소통물량!Q22</x:f>
        <x:v>6851</x:v>
      </x:c>
      <x:c r="F23" s="31">
        <x:f>국별소통물량!D22</x:f>
        <x:v>6840</x:v>
      </x:c>
      <x:c r="G23" s="119">
        <x:f>국별소통물량!N22+국별소통물량!P22+국별소통물량!R22</x:f>
        <x:v>1225</x:v>
      </x:c>
      <x:c r="H23" s="118">
        <x:f>J23+L23</x:f>
        <x:v>14876</x:v>
      </x:c>
      <x:c r="I23" s="30">
        <x:f>K23+M23</x:f>
        <x:v>3347</x:v>
      </x:c>
      <x:c r="J23" s="5">
        <x:f>SUM(국별소통물량!E64,국별소통물량!G64,국별소통물량!I64,국별소통물량!K64,국별소통물량!M64,국별소통물량!O64,국별소통물량!Q64)</x:f>
        <x:v>11182</x:v>
      </x:c>
      <x:c r="K23" s="31">
        <x:f>SUM(국별소통물량!M64,국별소통물량!O64,국별소통물량!Q64)</x:f>
        <x:v>2130</x:v>
      </x:c>
      <x:c r="L23" s="31">
        <x:f>SUM(국별소통물량!F64,국별소통물량!H64,국별소통물량!J64,국별소통물량!L64,국별소통물량!N64,국별소통물량!P64,국별소통물량!R64)</x:f>
        <x:v>3694</x:v>
      </x:c>
      <x:c r="M23" s="475">
        <x:f>SUM(국별소통물량!N64,국별소통물량!P64,국별소통물량!R64)</x:f>
        <x:v>1217</x:v>
      </x:c>
      <x:c r="N23" s="40">
        <x:f>(B23-H23)/H23*100</x:f>
        <x:v>256.64829255176124</x:v>
      </x:c>
      <x:c r="O23" s="474">
        <x:f>(C23-I23)/I23%</x:f>
        <x:v>141.29070809680312</x:v>
      </x:c>
      <x:c r="P23" s="41">
        <x:f>(D23-J23)/J23*100</x:f>
        <x:v>313.29815775353245</x:v>
      </x:c>
      <x:c r="Q23" s="41">
        <x:f>(E23-K23)/K23%</x:f>
        <x:v>221.64319248826291</x:v>
      </x:c>
      <x:c r="R23" s="41">
        <x:f>(F23-L23)/L23*100</x:f>
        <x:v>85.165132647536552</x:v>
      </x:c>
      <x:c r="S23" s="41">
        <x:f>(G23-M23)/M23%</x:f>
        <x:v>0.65735414954806903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1318</x:v>
      </x:c>
      <x:c r="D24" s="31">
        <x:f>국별소통물량!C23</x:f>
        <x:v>6367</x:v>
      </x:c>
      <x:c r="E24" s="31">
        <x:f>국별소통물량!M23+국별소통물량!O23+국별소통물량!Q23</x:f>
        <x:v>622</x:v>
      </x:c>
      <x:c r="F24" s="31">
        <x:f>국별소통물량!D23</x:f>
        <x:v>3552</x:v>
      </x:c>
      <x:c r="G24" s="119">
        <x:f>국별소통물량!N23+국별소통물량!P23+국별소통물량!R23</x:f>
        <x:v>696</x:v>
      </x:c>
      <x:c r="H24" s="118">
        <x:f>J24+L24</x:f>
        <x:v>3468</x:v>
      </x:c>
      <x:c r="I24" s="30">
        <x:f>K24+M24</x:f>
        <x:v>894</x:v>
      </x:c>
      <x:c r="J24" s="5">
        <x:f>SUM(국별소통물량!E65,국별소통물량!G65,국별소통물량!I65,국별소통물량!K65,국별소통물량!M65,국별소통물량!O65,국별소통물량!Q65)</x:f>
        <x:v>1810</x:v>
      </x:c>
      <x:c r="K24" s="31">
        <x:f>SUM(국별소통물량!M65,국별소통물량!O65,국별소통물량!Q65)</x:f>
        <x:v>375</x:v>
      </x:c>
      <x:c r="L24" s="31">
        <x:f>SUM(국별소통물량!F65,국별소통물량!H65,국별소통물량!J65,국별소통물량!L65,국별소통물량!N65,국별소통물량!P65,국별소통물량!R65)</x:f>
        <x:v>1658</x:v>
      </x:c>
      <x:c r="M24" s="475">
        <x:f>SUM(국별소통물량!N65,국별소통물량!P65,국별소통물량!R65)</x:f>
        <x:v>519</x:v>
      </x:c>
      <x:c r="N24" s="40">
        <x:f>(B24-H24)/H24*100</x:f>
        <x:v>186.01499423298731</x:v>
      </x:c>
      <x:c r="O24" s="474">
        <x:f>(C24-I24)/I24%</x:f>
        <x:v>47.427293064876963</x:v>
      </x:c>
      <x:c r="P24" s="41">
        <x:f>(D24-J24)/J24*100</x:f>
        <x:v>251.76795580110496</x:v>
      </x:c>
      <x:c r="Q24" s="41">
        <x:f>(E24-K24)/K24%</x:f>
        <x:v>65.86666666666666</x:v>
      </x:c>
      <x:c r="R24" s="41">
        <x:f>(F24-L24)/L24*100</x:f>
        <x:v>114.23401688781665</x:v>
      </x:c>
      <x:c r="S24" s="41">
        <x:f>(G24-M24)/M24%</x:f>
        <x:v>34.104046242774565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16368</x:v>
      </x:c>
      <x:c r="D25" s="31">
        <x:f>국별소통물량!C24</x:f>
        <x:v>99421</x:v>
      </x:c>
      <x:c r="E25" s="31">
        <x:f>국별소통물량!M24+국별소통물량!O24+국별소통물량!Q24</x:f>
        <x:v>13722</x:v>
      </x:c>
      <x:c r="F25" s="31">
        <x:f>국별소통물량!D24</x:f>
        <x:v>12143</x:v>
      </x:c>
      <x:c r="G25" s="119">
        <x:f>국별소통물량!N24+국별소통물량!P24+국별소통물량!R24</x:f>
        <x:v>2646</x:v>
      </x:c>
      <x:c r="H25" s="118">
        <x:f>J25+L25</x:f>
        <x:v>34070</x:v>
      </x:c>
      <x:c r="I25" s="30">
        <x:f>K25+M25</x:f>
        <x:v>10779</x:v>
      </x:c>
      <x:c r="J25" s="5">
        <x:f>SUM(국별소통물량!E66,국별소통물량!G66,국별소통물량!I66,국별소통물량!K66,국별소통물량!M66,국별소통물량!O66,국별소통물량!Q66)</x:f>
        <x:v>28724</x:v>
      </x:c>
      <x:c r="K25" s="31">
        <x:f>SUM(국별소통물량!M66,국별소통물량!O66,국별소통물량!Q66)</x:f>
        <x:v>9176</x:v>
      </x:c>
      <x:c r="L25" s="31">
        <x:f>SUM(국별소통물량!F66,국별소통물량!H66,국별소통물량!J66,국별소통물량!L66,국별소통물량!N66,국별소통물량!P66,국별소통물량!R66)</x:f>
        <x:v>5346</x:v>
      </x:c>
      <x:c r="M25" s="475">
        <x:f>SUM(국별소통물량!N66,국별소통물량!P66,국별소통물량!R66)</x:f>
        <x:v>1603</x:v>
      </x:c>
      <x:c r="N25" s="40">
        <x:f>(B25-H25)/H25*100</x:f>
        <x:v>227.45523921338423</x:v>
      </x:c>
      <x:c r="O25" s="474">
        <x:f>(C25-I25)/I25%</x:f>
        <x:v>51.850821040912884</x:v>
      </x:c>
      <x:c r="P25" s="41">
        <x:f>(D25-J25)/J25*100</x:f>
        <x:v>246.1251914775101</x:v>
      </x:c>
      <x:c r="Q25" s="41">
        <x:f>(E25-K25)/K25%</x:f>
        <x:v>49.542284219703575</x:v>
      </x:c>
      <x:c r="R25" s="41">
        <x:f>(F25-L25)/L25*100</x:f>
        <x:v>127.14178825289937</x:v>
      </x:c>
      <x:c r="S25" s="41">
        <x:f>(G25-M25)/M25%</x:f>
        <x:v>65.06550218340611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2695</x:v>
      </x:c>
      <x:c r="D26" s="31">
        <x:f>국별소통물량!C25</x:f>
        <x:v>10269</x:v>
      </x:c>
      <x:c r="E26" s="31">
        <x:f>국별소통물량!M25+국별소통물량!O25+국별소통물량!Q25</x:f>
        <x:v>1432</x:v>
      </x:c>
      <x:c r="F26" s="31">
        <x:f>국별소통물량!D25</x:f>
        <x:v>6737</x:v>
      </x:c>
      <x:c r="G26" s="119">
        <x:f>국별소통물량!N25+국별소통물량!P25+국별소통물량!R25</x:f>
        <x:v>1263</x:v>
      </x:c>
      <x:c r="H26" s="118">
        <x:f>J26+L26</x:f>
        <x:v>9985</x:v>
      </x:c>
      <x:c r="I26" s="30">
        <x:f>K26+M26</x:f>
        <x:v>2306</x:v>
      </x:c>
      <x:c r="J26" s="5">
        <x:f>SUM(국별소통물량!E67,국별소통물량!G67,국별소통물량!I67,국별소통물량!K67,국별소통물량!M67,국별소통물량!O67,국별소통물량!Q67)</x:f>
        <x:v>5703</x:v>
      </x:c>
      <x:c r="K26" s="31">
        <x:f>SUM(국별소통물량!M67,국별소통물량!O67,국별소통물량!Q67)</x:f>
        <x:v>1142</x:v>
      </x:c>
      <x:c r="L26" s="31">
        <x:f>SUM(국별소통물량!F67,국별소통물량!H67,국별소통물량!J67,국별소통물량!L67,국별소통물량!N67,국별소통물량!P67,국별소통물량!R67)</x:f>
        <x:v>4282</x:v>
      </x:c>
      <x:c r="M26" s="475">
        <x:f>SUM(국별소통물량!N67,국별소통물량!P67,국별소통물량!R67)</x:f>
        <x:v>1164</x:v>
      </x:c>
      <x:c r="N26" s="40">
        <x:f>(B26-H26)/H26*100</x:f>
        <x:v>70.315473209814726</x:v>
      </x:c>
      <x:c r="O26" s="474">
        <x:f>(C26-I26)/I26%</x:f>
        <x:v>16.869037294015612</x:v>
      </x:c>
      <x:c r="P26" s="41">
        <x:f>(D26-J26)/J26*100</x:f>
        <x:v>80.063124671225665</x:v>
      </x:c>
      <x:c r="Q26" s="41">
        <x:f>(E26-K26)/K26%</x:f>
        <x:v>25.394045534150614</x:v>
      </x:c>
      <x:c r="R26" s="41">
        <x:f>(F26-L26)/L26*100</x:f>
        <x:v>57.333021952358706</x:v>
      </x:c>
      <x:c r="S26" s="41">
        <x:f>(G26-M26)/M26%</x:f>
        <x:v>8.5051546391752577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2472</x:v>
      </x:c>
      <x:c r="D27" s="31">
        <x:f>국별소통물량!C26</x:f>
        <x:v>19369</x:v>
      </x:c>
      <x:c r="E27" s="31">
        <x:f>국별소통물량!M26+국별소통물량!O26+국별소통물량!Q26</x:f>
        <x:v>1450</x:v>
      </x:c>
      <x:c r="F27" s="31">
        <x:f>국별소통물량!D26</x:f>
        <x:v>5957</x:v>
      </x:c>
      <x:c r="G27" s="119">
        <x:f>국별소통물량!N26+국별소통물량!P26+국별소통물량!R26</x:f>
        <x:v>1022</x:v>
      </x:c>
      <x:c r="H27" s="118">
        <x:f>J27+L27</x:f>
        <x:v>7522</x:v>
      </x:c>
      <x:c r="I27" s="30">
        <x:f>K27+M27</x:f>
        <x:v>1703</x:v>
      </x:c>
      <x:c r="J27" s="5">
        <x:f>SUM(국별소통물량!E68,국별소통물량!G68,국별소통물량!I68,국별소통물량!K68,국별소통물량!M68,국별소통물량!O68,국별소통물량!Q68)</x:f>
        <x:v>4959</x:v>
      </x:c>
      <x:c r="K27" s="31">
        <x:f>SUM(국별소통물량!M68,국별소통물량!O68,국별소통물량!Q68)</x:f>
        <x:v>903</x:v>
      </x:c>
      <x:c r="L27" s="31">
        <x:f>SUM(국별소통물량!F68,국별소통물량!H68,국별소통물량!J68,국별소통물량!L68,국별소통물량!N68,국별소통물량!P68,국별소통물량!R68)</x:f>
        <x:v>2563</x:v>
      </x:c>
      <x:c r="M27" s="475">
        <x:f>SUM(국별소통물량!N68,국별소통물량!P68,국별소통물량!R68)</x:f>
        <x:v>800</x:v>
      </x:c>
      <x:c r="N27" s="40">
        <x:f>(B27-H27)/H27*100</x:f>
        <x:v>236.69236905078438</x:v>
      </x:c>
      <x:c r="O27" s="474">
        <x:f>(C27-I27)/I27%</x:f>
        <x:v>45.155607751027595</x:v>
      </x:c>
      <x:c r="P27" s="41">
        <x:f>(D27-J27)/J27*100</x:f>
        <x:v>290.58277878604559</x:v>
      </x:c>
      <x:c r="Q27" s="41">
        <x:f>(E27-K27)/K27%</x:f>
        <x:v>60.575858250276859</x:v>
      </x:c>
      <x:c r="R27" s="41">
        <x:f>(F27-L27)/L27*100</x:f>
        <x:v>132.42294186500195</x:v>
      </x:c>
      <x:c r="S27" s="41">
        <x:f>(G27-M27)/M27%</x:f>
        <x:v>27.75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3040</x:v>
      </x:c>
      <x:c r="D28" s="31">
        <x:f>국별소통물량!C27</x:f>
        <x:v>15651</x:v>
      </x:c>
      <x:c r="E28" s="31">
        <x:f>국별소통물량!M27+국별소통물량!O27+국별소통물량!Q27</x:f>
        <x:v>2017</x:v>
      </x:c>
      <x:c r="F28" s="31">
        <x:f>국별소통물량!D27</x:f>
        <x:v>5947</x:v>
      </x:c>
      <x:c r="G28" s="119">
        <x:f>국별소통물량!N27+국별소통물량!P27+국별소통물량!R27</x:f>
        <x:v>1023</x:v>
      </x:c>
      <x:c r="H28" s="118">
        <x:f>J28+L28</x:f>
        <x:v>8178</x:v>
      </x:c>
      <x:c r="I28" s="30">
        <x:f>K28+M28</x:f>
        <x:v>1838</x:v>
      </x:c>
      <x:c r="J28" s="5">
        <x:f>SUM(국별소통물량!E69,국별소통물량!G69,국별소통물량!I69,국별소통물량!K69,국별소통물량!M69,국별소통물량!O69,국별소통물량!Q69)</x:f>
        <x:v>5692</x:v>
      </x:c>
      <x:c r="K28" s="31">
        <x:f>SUM(국별소통물량!M69,국별소통물량!O69,국별소통물량!Q69)</x:f>
        <x:v>1128</x:v>
      </x:c>
      <x:c r="L28" s="31">
        <x:f>SUM(국별소통물량!F69,국별소통물량!H69,국별소통물량!J69,국별소통물량!L69,국별소통물량!N69,국별소통물량!P69,국별소통물량!R69)</x:f>
        <x:v>2486</x:v>
      </x:c>
      <x:c r="M28" s="475">
        <x:f>SUM(국별소통물량!N69,국별소통물량!P69,국별소통물량!R69)</x:f>
        <x:v>710</x:v>
      </x:c>
      <x:c r="N28" s="40">
        <x:f>(B28-H28)/H28*100</x:f>
        <x:v>164.09880166299828</x:v>
      </x:c>
      <x:c r="O28" s="474">
        <x:f>(C28-I28)/I28%</x:f>
        <x:v>65.39717083786725</x:v>
      </x:c>
      <x:c r="P28" s="41">
        <x:f>(D28-J28)/J28*100</x:f>
        <x:v>174.96486296556571</x:v>
      </x:c>
      <x:c r="Q28" s="41">
        <x:f>(E28-K28)/K28%</x:f>
        <x:v>78.812056737588662</x:v>
      </x:c>
      <x:c r="R28" s="41">
        <x:f>(F28-L28)/L28*100</x:f>
        <x:v>139.21962992759453</x:v>
      </x:c>
      <x:c r="S28" s="41">
        <x:f>(G28-M28)/M28%</x:f>
        <x:v>44.08450704225352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1337</x:v>
      </x:c>
      <x:c r="D29" s="31">
        <x:f>국별소통물량!C28</x:f>
        <x:v>7941</x:v>
      </x:c>
      <x:c r="E29" s="31">
        <x:f>국별소통물량!M28+국별소통물량!O28+국별소통물량!Q28</x:f>
        <x:v>373</x:v>
      </x:c>
      <x:c r="F29" s="31">
        <x:f>국별소통물량!D28</x:f>
        <x:v>5152</x:v>
      </x:c>
      <x:c r="G29" s="119">
        <x:f>국별소통물량!N28+국별소통물량!P28+국별소통물량!R28</x:f>
        <x:v>964</x:v>
      </x:c>
      <x:c r="H29" s="118">
        <x:f>J29+L29</x:f>
        <x:v>3703</x:v>
      </x:c>
      <x:c r="I29" s="30">
        <x:f>K29+M29</x:f>
        <x:v>789</x:v>
      </x:c>
      <x:c r="J29" s="5">
        <x:f>SUM(국별소통물량!E70,국별소통물량!G70,국별소통물량!I70,국별소통물량!K70,국별소통물량!M70,국별소통물량!O70,국별소통물량!Q70)</x:f>
        <x:v>1945</x:v>
      </x:c>
      <x:c r="K29" s="31">
        <x:f>SUM(국별소통물량!M70,국별소통물량!O70,국별소통물량!Q70)</x:f>
        <x:v>269</x:v>
      </x:c>
      <x:c r="L29" s="31">
        <x:f>SUM(국별소통물량!F70,국별소통물량!H70,국별소통물량!J70,국별소통물량!L70,국별소통물량!N70,국별소통물량!P70,국별소통물량!R70)</x:f>
        <x:v>1758</x:v>
      </x:c>
      <x:c r="M29" s="475">
        <x:f>SUM(국별소통물량!N70,국별소통물량!P70,국별소통물량!R70)</x:f>
        <x:v>520</x:v>
      </x:c>
      <x:c r="N29" s="40">
        <x:f>(B29-H29)/H29*100</x:f>
        <x:v>253.5781798541723</x:v>
      </x:c>
      <x:c r="O29" s="474">
        <x:f>(C29-I29)/I29%</x:f>
        <x:v>69.455006337135615</x:v>
      </x:c>
      <x:c r="P29" s="41">
        <x:f>(D29-J29)/J29*100</x:f>
        <x:v>308.27763496143962</x:v>
      </x:c>
      <x:c r="Q29" s="41">
        <x:f>(E29-K29)/K29%</x:f>
        <x:v>38.661710037174721</x:v>
      </x:c>
      <x:c r="R29" s="41">
        <x:f>(F29-L29)/L29*100</x:f>
        <x:v>193.0602957906712</x:v>
      </x:c>
      <x:c r="S29" s="41">
        <x:f>(G29-M29)/M29%</x:f>
        <x:v>85.384615384615387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3326</x:v>
      </x:c>
      <x:c r="D30" s="31">
        <x:f>국별소통물량!C29</x:f>
        <x:v>16125</x:v>
      </x:c>
      <x:c r="E30" s="31">
        <x:f>국별소통물량!M29+국별소통물량!O29+국별소통물량!Q29</x:f>
        <x:v>1429</x:v>
      </x:c>
      <x:c r="F30" s="31">
        <x:f>국별소통물량!D29</x:f>
        <x:v>11577</x:v>
      </x:c>
      <x:c r="G30" s="119">
        <x:f>국별소통물량!N29+국별소통물량!P29+국별소통물량!R29</x:f>
        <x:v>1897</x:v>
      </x:c>
      <x:c r="H30" s="118">
        <x:f>J30+L30</x:f>
        <x:v>8398</x:v>
      </x:c>
      <x:c r="I30" s="30">
        <x:f>K30+M30</x:f>
        <x:v>1934</x:v>
      </x:c>
      <x:c r="J30" s="5">
        <x:f>SUM(국별소통물량!E71,국별소통물량!G71,국별소통물량!I71,국별소통물량!K71,국별소통물량!M71,국별소통물량!O71,국별소통물량!Q71)</x:f>
        <x:v>3974</x:v>
      </x:c>
      <x:c r="K30" s="31">
        <x:f>SUM(국별소통물량!M71,국별소통물량!O71,국별소통물량!Q71)</x:f>
        <x:v>629</x:v>
      </x:c>
      <x:c r="L30" s="31">
        <x:f>SUM(국별소통물량!F71,국별소통물량!H71,국별소통물량!J71,국별소통물량!L71,국별소통물량!N71,국별소통물량!P71,국별소통물량!R71)</x:f>
        <x:v>4424</x:v>
      </x:c>
      <x:c r="M30" s="475">
        <x:f>SUM(국별소통물량!N71,국별소통물량!P71,국별소통물량!R71)</x:f>
        <x:v>1305</x:v>
      </x:c>
      <x:c r="N30" s="40">
        <x:f>(B30-H30)/H30*100</x:f>
        <x:v>229.86425339366514</x:v>
      </x:c>
      <x:c r="O30" s="474">
        <x:f>(C30-I30)/I30%</x:f>
        <x:v>71.97518097207859</x:v>
      </x:c>
      <x:c r="P30" s="41">
        <x:f>(D30-J30)/J30*100</x:f>
        <x:v>305.76245596376447</x:v>
      </x:c>
      <x:c r="Q30" s="41">
        <x:f>(E30-K30)/K30%</x:f>
        <x:v>127.18600953895071</x:v>
      </x:c>
      <x:c r="R30" s="41">
        <x:f>(F30-L30)/L30*100</x:f>
        <x:v>161.68625678119349</x:v>
      </x:c>
      <x:c r="S30" s="41">
        <x:f>(G30-M30)/M30%</x:f>
        <x:v>45.363984674329501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2271</x:v>
      </x:c>
      <x:c r="D31" s="31">
        <x:f>국별소통물량!C30</x:f>
        <x:v>11953</x:v>
      </x:c>
      <x:c r="E31" s="31">
        <x:f>국별소통물량!M30+국별소통물량!O30+국별소통물량!Q30</x:f>
        <x:v>579</x:v>
      </x:c>
      <x:c r="F31" s="31">
        <x:f>국별소통물량!D30</x:f>
        <x:v>8881</x:v>
      </x:c>
      <x:c r="G31" s="119">
        <x:f>국별소통물량!N30+국별소통물량!P30+국별소통물량!R30</x:f>
        <x:v>1692</x:v>
      </x:c>
      <x:c r="H31" s="118">
        <x:f>J31+L31</x:f>
        <x:v>9229</x:v>
      </x:c>
      <x:c r="I31" s="30">
        <x:f>K31+M31</x:f>
        <x:v>1718</x:v>
      </x:c>
      <x:c r="J31" s="5">
        <x:f>SUM(국별소통물량!E72,국별소통물량!G72,국별소통물량!I72,국별소통물량!K72,국별소통물량!M72,국별소통물량!O72,국별소통물량!Q72)</x:f>
        <x:v>5544</x:v>
      </x:c>
      <x:c r="K31" s="31">
        <x:f>SUM(국별소통물량!M72,국별소통물량!O72,국별소통물량!Q72)</x:f>
        <x:v>574</x:v>
      </x:c>
      <x:c r="L31" s="31">
        <x:f>SUM(국별소통물량!F72,국별소통물량!H72,국별소통물량!J72,국별소통물량!L72,국별소통물량!N72,국별소통물량!P72,국별소통물량!R72)</x:f>
        <x:v>3685</x:v>
      </x:c>
      <x:c r="M31" s="475">
        <x:f>SUM(국별소통물량!N72,국별소통물량!P72,국별소통물량!R72)</x:f>
        <x:v>1144</x:v>
      </x:c>
      <x:c r="N31" s="40">
        <x:f>(B31-H31)/H31*100</x:f>
        <x:v>125.74493444576878</x:v>
      </x:c>
      <x:c r="O31" s="474">
        <x:f>(C31-I31)/I31%</x:f>
        <x:v>32.188591385331783</x:v>
      </x:c>
      <x:c r="P31" s="41">
        <x:f>(D31-J31)/J31*100</x:f>
        <x:v>115.6024531024531</x:v>
      </x:c>
      <x:c r="Q31" s="41">
        <x:f>(E31-K31)/K31%</x:f>
        <x:v>0.87108013937282225</x:v>
      </x:c>
      <x:c r="R31" s="41">
        <x:f>(F31-L31)/L31*100</x:f>
        <x:v>141.00407055630936</x:v>
      </x:c>
      <x:c r="S31" s="41">
        <x:f>(G31-M31)/M31%</x:f>
        <x:v>47.902097902097907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7417</x:v>
      </x:c>
      <x:c r="D32" s="31">
        <x:f>국별소통물량!C31</x:f>
        <x:v>70179</x:v>
      </x:c>
      <x:c r="E32" s="31">
        <x:f>국별소통물량!M31+국별소통물량!O31+국별소통물량!Q31</x:f>
        <x:v>7417</x:v>
      </x:c>
      <x:c r="F32" s="31">
        <x:f>국별소통물량!D31</x:f>
        <x:v>0</x:v>
      </x:c>
      <x:c r="G32" s="119">
        <x:f>국별소통물량!N31+국별소통물량!P31+국별소통물량!R31</x:f>
        <x:v>0</x:v>
      </x:c>
      <x:c r="H32" s="118">
        <x:f>J32+L32</x:f>
        <x:v>551</x:v>
      </x:c>
      <x:c r="I32" s="30">
        <x:f>K32+M32</x:f>
        <x:v>85</x:v>
      </x:c>
      <x:c r="J32" s="5">
        <x:f>SUM(국별소통물량!E73,국별소통물량!G73,국별소통물량!I73,국별소통물량!K73,국별소통물량!M73,국별소통물량!O73,국별소통물량!Q73)</x:f>
        <x:v>440</x:v>
      </x:c>
      <x:c r="K32" s="31">
        <x:f>SUM(국별소통물량!M73,국별소통물량!O73,국별소통물량!Q73)</x:f>
        <x:v>75</x:v>
      </x:c>
      <x:c r="L32" s="31">
        <x:f>SUM(국별소통물량!F73,국별소통물량!H73,국별소통물량!J73,국별소통물량!L73,국별소통물량!N73,국별소통물량!P73,국별소통물량!R73)</x:f>
        <x:v>111</x:v>
      </x:c>
      <x:c r="M32" s="475">
        <x:f>SUM(국별소통물량!N73,국별소통물량!P73,국별소통물량!R73)</x:f>
        <x:v>10</x:v>
      </x:c>
      <x:c r="N32" s="40">
        <x:f>(B32-H32)/H32*100</x:f>
        <x:v>12636.660617059892</x:v>
      </x:c>
      <x:c r="O32" s="474">
        <x:f>(C32-I32)/I32%</x:f>
        <x:v>8625.8823529411766</x:v>
      </x:c>
      <x:c r="P32" s="41">
        <x:f>(D32-J32)/J32*100</x:f>
        <x:v>15849.772727272728</x:v>
      </x:c>
      <x:c r="Q32" s="41">
        <x:f>(E32-K32)/K32%</x:f>
        <x:v>9789.3333333333339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1253</x:v>
      </x:c>
      <x:c r="D33" s="37">
        <x:f>국별소통물량!C32</x:f>
        <x:v>746</x:v>
      </x:c>
      <x:c r="E33" s="37">
        <x:f>국별소통물량!M32+국별소통물량!O32+국별소통물량!Q32</x:f>
        <x:v>69</x:v>
      </x:c>
      <x:c r="F33" s="37">
        <x:f>국별소통물량!D32</x:f>
        <x:v>6343</x:v>
      </x:c>
      <x:c r="G33" s="121">
        <x:f>국별소통물량!N32+국별소통물량!P32+국별소통물량!R32</x:f>
        <x:v>1184</x:v>
      </x:c>
      <x:c r="H33" s="120">
        <x:f>J33+L33</x:f>
        <x:v>3572</x:v>
      </x:c>
      <x:c r="I33" s="36">
        <x:f>K33+M33</x:f>
        <x:v>1195</x:v>
      </x:c>
      <x:c r="J33" s="5">
        <x:f>SUM(국별소통물량!E74,국별소통물량!G74,국별소통물량!I74,국별소통물량!K74,국별소통물량!M74,국별소통물량!O74,국별소통물량!Q74)</x:f>
        <x:v>202</x:v>
      </x:c>
      <x:c r="K33" s="37">
        <x:f>SUM(국별소통물량!M74,국별소통물량!O74,국별소통물량!Q74)</x:f>
        <x:v>19</x:v>
      </x:c>
      <x:c r="L33" s="37">
        <x:f>SUM(국별소통물량!F74,국별소통물량!H74,국별소통물량!J74,국별소통물량!L74,국별소통물량!N74,국별소통물량!P74,국별소통물량!R74)</x:f>
        <x:v>3370</x:v>
      </x:c>
      <x:c r="M33" s="476">
        <x:f>SUM(국별소통물량!N74,국별소통물량!P74,국별소통물량!R74)</x:f>
        <x:v>1176</x:v>
      </x:c>
      <x:c r="N33" s="38">
        <x:f>(B33-H33)/H33*100</x:f>
        <x:v>98.460246360582303</x:v>
      </x:c>
      <x:c r="O33" s="479">
        <x:f>(C33-I33)/I33%</x:f>
        <x:v>4.8535564853556492</x:v>
      </x:c>
      <x:c r="P33" s="39">
        <x:f>(D33-J33)/J33*100</x:f>
        <x:v>269.30693069306932</x:v>
      </x:c>
      <x:c r="Q33" s="39">
        <x:f>(E33-K33)/K33%</x:f>
        <x:v>263.15789473684208</x:v>
      </x:c>
      <x:c r="R33" s="39">
        <x:f>(F33-L33)/L33*100</x:f>
        <x:v>88.21958456973293</x:v>
      </x:c>
      <x:c r="S33" s="39">
        <x:f>(G33-M33)/M33%</x:f>
        <x:v>0.68027210884353739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182564</x:v>
      </x:c>
      <x:c r="D35" s="125">
        <x:f>SUM(D36:D38)</x:f>
        <x:v>764439</x:v>
      </x:c>
      <x:c r="E35" s="125">
        <x:f>SUM(E36:E38)</x:f>
        <x:v>83055</x:v>
      </x:c>
      <x:c r="F35" s="125">
        <x:f>SUM(F36:F38)</x:f>
        <x:v>528398</x:v>
      </x:c>
      <x:c r="G35" s="126">
        <x:f>SUM(G36:G38)</x:f>
        <x:v>99509</x:v>
      </x:c>
      <x:c r="H35" s="128">
        <x:f>SUM(H36:H38)</x:f>
        <x:v>533991</x:v>
      </x:c>
      <x:c r="I35" s="125">
        <x:f>SUM(I36:I38)</x:f>
        <x:v>141238</x:v>
      </x:c>
      <x:c r="J35" s="125">
        <x:f>SUM(J36:J38)</x:f>
        <x:v>269787</x:v>
      </x:c>
      <x:c r="K35" s="125">
        <x:f>SUM(K36:K38)</x:f>
        <x:v>54849</x:v>
      </x:c>
      <x:c r="L35" s="125">
        <x:f>SUM(L36:L38)</x:f>
        <x:v>264204</x:v>
      </x:c>
      <x:c r="M35" s="126">
        <x:f>SUM(M36:M38)</x:f>
        <x:v>86389</x:v>
      </x:c>
      <x:c r="N35" s="129">
        <x:f>(B35-H35)/H35*100</x:f>
        <x:v>142.10838759454748</x:v>
      </x:c>
      <x:c r="O35" s="467">
        <x:f>(C35-I35)/I35*100</x:f>
        <x:v>29.259830923689091</x:v>
      </x:c>
      <x:c r="P35" s="130">
        <x:f>(D35-J35)/J35*100</x:f>
        <x:v>183.34908650157345</x:v>
      </x:c>
      <x:c r="Q35" s="130">
        <x:f>(E35-K35)/K35*100</x:f>
        <x:v>51.424820871848162</x:v>
      </x:c>
      <x:c r="R35" s="130">
        <x:f>(F35-L35)/L35*100</x:f>
        <x:v>99.996215045949342</x:v>
      </x:c>
      <x:c r="S35" s="130">
        <x:f>(G35-M35)/M35*100</x:f>
        <x:v>15.187118730393918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96111</x:v>
      </x:c>
      <x:c r="D36" s="31">
        <x:f>D7+D8+D9+D10+D16+D18+D19+D20+D23+D26+D29+D31+D32</x:f>
        <x:v>390863</x:v>
      </x:c>
      <x:c r="E36" s="31">
        <x:f>E7+E8+E9+E10+E16+E18+E19+E20+E23+E26+E29+E31+E32</x:f>
        <x:v>40896</x:v>
      </x:c>
      <x:c r="F36" s="31">
        <x:f>F7+F8+F9+F10+F16+F18+F19+F20+F23+F26+F29+F31+F32</x:f>
        <x:v>296740</x:v>
      </x:c>
      <x:c r="G36" s="119">
        <x:f>G7+G8+G9+G10+G16+G18+G19+G20+G23+G26+G29+G31+G32</x:f>
        <x:v>55215</x:v>
      </x:c>
      <x:c r="H36" s="118">
        <x:f>H7+H8+H9+H10+H16+H18+H19+H20+H23+H26+H29+H31+H32</x:f>
        <x:v>300304</x:v>
      </x:c>
      <x:c r="I36" s="30">
        <x:f>I7+I8+I9+I10+I16+I18+I19+I20+I23+I26+I29+I31+I32</x:f>
        <x:v>74348</x:v>
      </x:c>
      <x:c r="J36" s="31">
        <x:f>J7+J8+J9+J10+J16+J18+J19+J20+J23+J26+J29+J31+J32</x:f>
        <x:v>154034</x:v>
      </x:c>
      <x:c r="K36" s="31">
        <x:f>K7+K8+K9+K10+K16+K18+K19+K20+K23+K26+K29+K31+K32</x:f>
        <x:v>27727</x:v>
      </x:c>
      <x:c r="L36" s="31">
        <x:f>L7+L8+L9+L10+L16+L18+L19+L20+L23+L26+L29+L31+L32</x:f>
        <x:v>146270</x:v>
      </x:c>
      <x:c r="M36" s="119">
        <x:f>M7+M8+M9+M10+M16+M18+M19+M20+M23+M26+M29+M31+M32</x:f>
        <x:v>46621</x:v>
      </x:c>
      <x:c r="N36" s="124">
        <x:f>(B36-H36)/H36*100</x:f>
        <x:v>128.96897810218979</x:v>
      </x:c>
      <x:c r="O36" s="468">
        <x:f>(C36-I36)/I36*100</x:f>
        <x:v>29.271802872975737</x:v>
      </x:c>
      <x:c r="P36" s="41">
        <x:f>(D36-J36)/J36*100</x:f>
        <x:v>153.7511198826233</x:v>
      </x:c>
      <x:c r="Q36" s="41">
        <x:f>(E36-K36)/K36*100</x:f>
        <x:v>47.495221264471454</x:v>
      </x:c>
      <x:c r="R36" s="41">
        <x:f>(F36-L36)/L36*100</x:f>
        <x:v>102.87140220140836</x:v>
      </x:c>
      <x:c r="S36" s="41">
        <x:f>(G36-M36)/M36*100</x:f>
        <x:v>18.433753029750541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40312</x:v>
      </x:c>
      <x:c r="D37" s="31">
        <x:f>D12+D13+D15+D17+D22</x:f>
        <x:v>141960</x:v>
      </x:c>
      <x:c r="E37" s="31">
        <x:f>E12+E13+E15+E17+E22</x:f>
        <x:v>17001</x:v>
      </x:c>
      <x:c r="F37" s="31">
        <x:f>F12+F13+F15+F17+F22</x:f>
        <x:v>122929</x:v>
      </x:c>
      <x:c r="G37" s="119">
        <x:f>G12+G13+G15+G17+G22</x:f>
        <x:v>23311</x:v>
      </x:c>
      <x:c r="H37" s="118">
        <x:f>H12+H13+H15+H17+H22</x:f>
        <x:v>112774</x:v>
      </x:c>
      <x:c r="I37" s="30">
        <x:f>I12+I13+I15+I17+I22</x:f>
        <x:v>33923</x:v>
      </x:c>
      <x:c r="J37" s="31">
        <x:f>J12+J13+J15+J17+J22</x:f>
        <x:v>48535</x:v>
      </x:c>
      <x:c r="K37" s="31">
        <x:f>K12+K13+K15+K17+K22</x:f>
        <x:v>11565</x:v>
      </x:c>
      <x:c r="L37" s="31">
        <x:f>L12+L13+L15+L17+L22</x:f>
        <x:v>64239</x:v>
      </x:c>
      <x:c r="M37" s="119">
        <x:f>M12+M13+M15+M17+M22</x:f>
        <x:v>22358</x:v>
      </x:c>
      <x:c r="N37" s="124">
        <x:f>(B37-H37)/H37*100</x:f>
        <x:v>134.88481387553867</x:v>
      </x:c>
      <x:c r="O37" s="468">
        <x:f>(C37-I37)/I37*100</x:f>
        <x:v>18.833829555169061</x:v>
      </x:c>
      <x:c r="P37" s="41">
        <x:f>(D37-J37)/J37*100</x:f>
        <x:v>192.48995570207069</x:v>
      </x:c>
      <x:c r="Q37" s="41">
        <x:f>(E37-K37)/K37*100</x:f>
        <x:v>47.003891050583654</x:v>
      </x:c>
      <x:c r="R37" s="41">
        <x:f>(F37-L37)/L37*100</x:f>
        <x:v>91.361945235760217</x:v>
      </x:c>
      <x:c r="S37" s="41">
        <x:f>(G37-M37)/M37*100</x:f>
        <x:v>4.2624563914482518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46141</x:v>
      </x:c>
      <x:c r="D38" s="37">
        <x:f>D11+D14+D21+D25+D27+D24+D28+D30+D33</x:f>
        <x:v>231616</x:v>
      </x:c>
      <x:c r="E38" s="37">
        <x:f>E11+E14+E21+E25+E27+E24+E28+E30+E33</x:f>
        <x:v>25158</x:v>
      </x:c>
      <x:c r="F38" s="37">
        <x:f>F11+F14+F21+F25+F27+F24+F28+F30+F33</x:f>
        <x:v>108729</x:v>
      </x:c>
      <x:c r="G38" s="121">
        <x:f>G11+G14+G21+G25+G27+G24+G28+G30+G33</x:f>
        <x:v>20983</x:v>
      </x:c>
      <x:c r="H38" s="120">
        <x:f>H11+H14+H21+H25+H27+H24+H28+H30+H33</x:f>
        <x:v>120913</x:v>
      </x:c>
      <x:c r="I38" s="36">
        <x:f>I11+I14+I21+I25+I27+I24+I28+I30+I33</x:f>
        <x:v>32967</x:v>
      </x:c>
      <x:c r="J38" s="37">
        <x:f>J11+J14+J21+J25+J27+J24+J28+J30+J33</x:f>
        <x:v>67218</x:v>
      </x:c>
      <x:c r="K38" s="37">
        <x:f>K11+K14+K21+K25+K27+K24+K28+K30+K33</x:f>
        <x:v>15557</x:v>
      </x:c>
      <x:c r="L38" s="37">
        <x:f>L11+L14+L21+L25+L27+L24+L28+L30+L33</x:f>
        <x:v>53695</x:v>
      </x:c>
      <x:c r="M38" s="121">
        <x:f>M11+M14+M21+M25+M27+M24+M28+M30+M33</x:f>
        <x:v>17410</x:v>
      </x:c>
      <x:c r="N38" s="131">
        <x:f>(B38-H38)/H38*100</x:f>
        <x:v>181.47924540785522</x:v>
      </x:c>
      <x:c r="O38" s="469">
        <x:f>(C38-I38)/I38*100</x:f>
        <x:v>39.961173294506629</x:v>
      </x:c>
      <x:c r="P38" s="39">
        <x:f>(D38-J38)/J38*100</x:f>
        <x:v>244.57436996042725</x:v>
      </x:c>
      <x:c r="Q38" s="39">
        <x:f>(E38-K38)/K38*100</x:f>
        <x:v>61.714983608664909</x:v>
      </x:c>
      <x:c r="R38" s="39">
        <x:f>(F38-L38)/L38*100</x:f>
        <x:v>102.49371449855667</x:v>
      </x:c>
      <x:c r="S38" s="39">
        <x:f>(G38-M38)/M38*100</x:f>
        <x:v>20.522688110281447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238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182564</x:v>
      </x:c>
      <x:c r="C44" s="66">
        <x:f>SUM(C45:C47)</x:f>
        <x:v>1155442</x:v>
      </x:c>
      <x:c r="D44" s="67">
        <x:f>SUM(D45:D47)</x:f>
        <x:v>510725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71723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96495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96111</x:v>
      </x:c>
      <x:c r="C45" s="69">
        <x:f>G45+K45</x:f>
        <x:v>612837</x:v>
      </x:c>
      <x:c r="D45" s="70">
        <x:f>H45+L45</x:f>
        <x:v>89484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SUM('집중국처리현황(구분물량)'!G6:I6)</x:f>
        <x:v>36015</x:v>
      </x:c>
      <x:c r="I45" s="211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SUM('집중국처리현황(구분물량)'!G30:I30)</x:f>
        <x:v>53469</x:v>
      </x:c>
      <x:c r="M45" s="481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40312</x:v>
      </x:c>
      <x:c r="C46" s="69">
        <x:f>G46+K46</x:f>
        <x:v>228027</x:v>
      </x:c>
      <x:c r="D46" s="70">
        <x:f>I46+M46</x:f>
        <x:v>186509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SUM('집중국처리현황(구분물량)'!G7:I7)</x:f>
        <x:v>12900</x:v>
      </x:c>
      <x:c r="I46" s="211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SUM('집중국처리현황(구분물량)'!G31:I31)</x:f>
        <x:v>21991</x:v>
      </x:c>
      <x:c r="M46" s="481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46141</x:v>
      </x:c>
      <x:c r="C47" s="72">
        <x:f>G47+K47</x:f>
        <x:v>314578</x:v>
      </x:c>
      <x:c r="D47" s="73">
        <x:f>I47+M47</x:f>
        <x:v>234732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SUM('집중국처리현황(구분물량)'!G8:I8)</x:f>
        <x:v>22808</x:v>
      </x:c>
      <x:c r="I47" s="219">
        <x:f>'집중국처리현황(구분물량)'!B25</x:f>
        <x:v>158994</x:v>
      </x:c>
      <x:c r="J47" s="201">
        <x:f>(G47-I47)/I47%</x:f>
        <x:v>35.010755122834823</x:v>
      </x:c>
      <x:c r="K47" s="204">
        <x:f>'집중국처리현황(구분물량)'!B32</x:f>
        <x:v>99919</x:v>
      </x:c>
      <x:c r="L47" s="214">
        <x:f>SUM('집중국처리현황(구분물량)'!G32:I32)</x:f>
        <x:v>21035</x:v>
      </x:c>
      <x:c r="M47" s="482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594" t="s">
        <x:v>156</x:v>
      </x:c>
      <x:c r="B50" s="596" t="s">
        <x:v>35</x:v>
      </x:c>
      <x:c r="C50" s="597"/>
      <x:c r="D50" s="597"/>
      <x:c r="E50" s="597"/>
      <x:c r="F50" s="598"/>
      <x:c r="G50" s="557" t="s">
        <x:v>107</x:v>
      </x:c>
      <x:c r="H50" s="557"/>
      <x:c r="I50" s="557"/>
      <x:c r="J50" s="557"/>
      <x:c r="K50" s="557"/>
    </x:row>
    <x:row r="51" spans="1:12" ht="24" customHeight="1">
      <x:c r="A51" s="595"/>
      <x:c r="B51" s="599" t="s">
        <x:v>156</x:v>
      </x:c>
      <x:c r="C51" s="600"/>
      <x:c r="D51" s="600"/>
      <x:c r="E51" s="601" t="s">
        <x:v>219</x:v>
      </x:c>
      <x:c r="F51" s="603" t="s">
        <x:v>30</x:v>
      </x:c>
      <x:c r="G51" s="553" t="s">
        <x:v>163</x:v>
      </x:c>
      <x:c r="H51" s="556" t="s">
        <x:v>157</x:v>
      </x:c>
      <x:c r="I51" s="554" t="s">
        <x:v>150</x:v>
      </x:c>
      <x:c r="J51" s="554" t="s">
        <x:v>62</x:v>
      </x:c>
      <x:c r="K51" s="555" t="s">
        <x:v>247</x:v>
      </x:c>
      <x:c r="L51" s="79"/>
    </x:row>
    <x:row r="52" spans="1:12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03"/>
      <x:c r="G52" s="553"/>
      <x:c r="H52" s="556"/>
      <x:c r="I52" s="554"/>
      <x:c r="J52" s="554"/>
      <x:c r="K52" s="555"/>
      <x:c r="L52" s="79"/>
    </x:row>
    <x:row r="53" spans="1:12" ht="24" customHeight="1">
      <x:c r="A53" s="368" t="s">
        <x:v>177</x:v>
      </x:c>
      <x:c r="B53" s="369">
        <x:f>C53+D53</x:f>
        <x:v>71723</x:v>
      </x:c>
      <x:c r="C53" s="370">
        <x:f>SUM(C54:C56)</x:f>
        <x:v>70296</x:v>
      </x:c>
      <x:c r="D53" s="370">
        <x:f>SUM(D54:D56)</x:f>
        <x:v>1427</x:v>
      </x:c>
      <x:c r="E53" s="370">
        <x:f>SUM(E54:E56)</x:f>
        <x:v>0</x:v>
      </x:c>
      <x:c r="F53" s="498">
        <x:f>B53+E53</x:f>
        <x:v>71723</x:v>
      </x:c>
      <x:c r="G53" s="512" t="s">
        <x:v>157</x:v>
      </x:c>
      <x:c r="H53" s="499">
        <x:f>SUM(H54:H55)</x:f>
        <x:v>3843</x:v>
      </x:c>
      <x:c r="I53" s="508">
        <x:f>SUM(I54:I56)</x:f>
        <x:v>0</x:v>
      </x:c>
      <x:c r="J53" s="499">
        <x:f>SUM(J54:J56)</x:f>
        <x:v>3843</x:v>
      </x:c>
      <x:c r="K53" s="511">
        <x:f>SUM(K54:K56)</x:f>
        <x:v>0</x:v>
      </x:c>
      <x:c r="L53" s="79"/>
    </x:row>
    <x:row r="54" spans="1:12" ht="24" customHeight="1">
      <x:c r="A54" s="165" t="s">
        <x:v>62</x:v>
      </x:c>
      <x:c r="B54" s="151">
        <x:f>C54+D54</x:f>
        <x:v>36015</x:v>
      </x:c>
      <x:c r="C54" s="152">
        <x:f>SUM('집중국처리현황(구분물량)'!G12:I12)</x:f>
        <x:v>34588</x:v>
      </x:c>
      <x:c r="D54" s="152">
        <x:f>SUM('집중국처리현황(구분물량)'!G13:I13)</x:f>
        <x:v>1427</x:v>
      </x:c>
      <x:c r="E54" s="152"/>
      <x:c r="F54" s="509">
        <x:f>B54+E54</x:f>
        <x:v>36015</x:v>
      </x:c>
      <x:c r="G54" s="513" t="s">
        <x:v>17</x:v>
      </x:c>
      <x:c r="H54" s="501">
        <x:f>SUM(I54:K54)</x:f>
        <x:v>0</x:v>
      </x:c>
      <x:c r="I54" s="502"/>
      <x:c r="J54" s="500"/>
      <x:c r="K54" s="503"/>
      <x:c r="L54" s="79">
        <x:v>0</x:v>
      </x:c>
    </x:row>
    <x:row r="55" spans="1:12" ht="24" customHeight="1">
      <x:c r="A55" s="165" t="s">
        <x:v>60</x:v>
      </x:c>
      <x:c r="B55" s="151">
        <x:f>C55+D55</x:f>
        <x:v>12900</x:v>
      </x:c>
      <x:c r="C55" s="152">
        <x:f>SUM('집중국처리현황(구분물량)'!G15:I15)</x:f>
        <x:v>12900</x:v>
      </x:c>
      <x:c r="D55" s="152">
        <x:v>0</x:v>
      </x:c>
      <x:c r="E55" s="152"/>
      <x:c r="F55" s="509">
        <x:f>B55+E55</x:f>
        <x:v>12900</x:v>
      </x:c>
      <x:c r="G55" s="513" t="s">
        <x:v>12</x:v>
      </x:c>
      <x:c r="H55" s="501">
        <x:f>SUM(I55:K55)</x:f>
        <x:v>3843</x:v>
      </x:c>
      <x:c r="I55" s="502">
        <x:f>임시집하장!Q7+임시집하장!R7</x:f>
        <x:v>0</x:v>
      </x:c>
      <x:c r="J55" s="500">
        <x:f>임시집하장!S7+임시집하장!T7+임시집하장!U7</x:f>
        <x:v>3843</x:v>
      </x:c>
      <x:c r="K55" s="503">
        <x:f>임시집하장!V7</x:f>
        <x:v>0</x:v>
      </x:c>
      <x:c r="L55" s="79"/>
    </x:row>
    <x:row r="56" spans="1:12" ht="24" customHeight="1">
      <x:c r="A56" s="166" t="s">
        <x:v>158</x:v>
      </x:c>
      <x:c r="B56" s="158">
        <x:f>C56+D56</x:f>
        <x:v>22808</x:v>
      </x:c>
      <x:c r="C56" s="159">
        <x:f>SUM('집중국처리현황(구분물량)'!G18:I18)</x:f>
        <x:v>22808</x:v>
      </x:c>
      <x:c r="D56" s="159">
        <x:v>0</x:v>
      </x:c>
      <x:c r="E56" s="159"/>
      <x:c r="F56" s="510">
        <x:f>B56+E56</x:f>
        <x:v>22808</x:v>
      </x:c>
      <x:c r="G56" s="514"/>
      <x:c r="H56" s="505"/>
      <x:c r="I56" s="506"/>
      <x:c r="J56" s="504"/>
      <x:c r="K56" s="507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604" t="s">
        <x:v>298</x:v>
      </x:c>
      <x:c r="C59" s="605"/>
      <x:c r="D59" s="605"/>
      <x:c r="E59" s="606"/>
      <x:c r="F59" s="607" t="s">
        <x:v>125</x:v>
      </x:c>
      <x:c r="G59" s="608"/>
      <x:c r="H59" s="608"/>
      <x:c r="I59" s="608"/>
      <x:c r="J59" s="609"/>
      <x:c r="K59" s="361"/>
      <x:c r="L59" s="362"/>
      <x:c r="M59" s="79"/>
    </x:row>
    <x:row r="60" spans="1:13" ht="38.25" customHeight="1">
      <x:c r="A60" s="542"/>
      <x:c r="B60" s="363" t="s">
        <x:v>154</x:v>
      </x:c>
      <x:c r="C60" s="364" t="s">
        <x:v>192</x:v>
      </x:c>
      <x:c r="D60" s="365" t="s">
        <x:v>111</x:v>
      </x:c>
      <x:c r="E60" s="366" t="s">
        <x:v>118</x:v>
      </x:c>
      <x:c r="F60" s="363" t="s">
        <x:v>154</x:v>
      </x:c>
      <x:c r="G60" s="364" t="s">
        <x:v>192</x:v>
      </x:c>
      <x:c r="H60" s="365" t="s">
        <x:v>111</x:v>
      </x:c>
      <x:c r="I60" s="365" t="s">
        <x:v>118</x:v>
      </x:c>
      <x:c r="J60" s="367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375">
        <x:v>66</x:v>
      </x:c>
      <x:c r="C61" s="376">
        <x:v>47</x:v>
      </x:c>
      <x:c r="D61" s="377">
        <x:v>4</x:v>
      </x:c>
      <x:c r="E61" s="378">
        <x:v>15</x:v>
      </x:c>
      <x:c r="F61" s="375">
        <x:v>4</x:v>
      </x:c>
      <x:c r="G61" s="376">
        <x:v>4</x:v>
      </x:c>
      <x:c r="H61" s="377">
        <x:v>0</x:v>
      </x:c>
      <x:c r="I61" s="377">
        <x:v>0</x:v>
      </x:c>
      <x:c r="J61" s="379"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207">
        <x:v>24</x:v>
      </x:c>
      <x:c r="C62" s="208">
        <x:v>20</x:v>
      </x:c>
      <x:c r="D62" s="208">
        <x:v>4</x:v>
      </x:c>
      <x:c r="E62" s="209"/>
      <x:c r="F62" s="207"/>
      <x:c r="G62" s="208"/>
      <x:c r="H62" s="208"/>
      <x:c r="I62" s="188"/>
      <x:c r="J62" s="191"/>
      <x:c r="K62" s="361"/>
      <x:c r="L62" s="362"/>
      <x:c r="M62" s="79"/>
    </x:row>
    <x:row r="63" spans="1:13" ht="24" customHeight="1">
      <x:c r="A63" s="206" t="s">
        <x:v>60</x:v>
      </x:c>
      <x:c r="B63" s="207">
        <x:v>18</x:v>
      </x:c>
      <x:c r="C63" s="208">
        <x:v>12</x:v>
      </x:c>
      <x:c r="D63" s="208"/>
      <x:c r="E63" s="209">
        <x:v>6</x:v>
      </x:c>
      <x:c r="F63" s="207">
        <x:v>2</x:v>
      </x:c>
      <x:c r="G63" s="208">
        <x:v>2</x:v>
      </x:c>
      <x:c r="H63" s="208"/>
      <x:c r="I63" s="188"/>
      <x:c r="J63" s="191"/>
      <x:c r="K63" s="361"/>
      <x:c r="L63" s="362"/>
      <x:c r="M63" s="79"/>
    </x:row>
    <x:row r="64" spans="1:13" ht="24" customHeight="1">
      <x:c r="A64" s="206" t="s">
        <x:v>158</x:v>
      </x:c>
      <x:c r="B64" s="216">
        <x:v>24</x:v>
      </x:c>
      <x:c r="C64" s="217">
        <x:v>15</x:v>
      </x:c>
      <x:c r="D64" s="217">
        <x:v>0</x:v>
      </x:c>
      <x:c r="E64" s="218">
        <x:v>9</x:v>
      </x:c>
      <x:c r="F64" s="216">
        <x:v>2</x:v>
      </x:c>
      <x:c r="G64" s="217">
        <x:v>2</x:v>
      </x:c>
      <x:c r="H64" s="217"/>
      <x:c r="I64" s="217"/>
      <x:c r="J64" s="218"/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0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tabColor rgb="ffff0000"/>
    <x:pageSetUpPr autoPageBreaks="1" fitToPage="1"/>
  </x:sheetPr>
  <x:dimension ref="A1:S65"/>
  <x:sheetViews>
    <x:sheetView view="pageBreakPreview" topLeftCell="A43" zoomScale="75" zoomScaleSheetLayoutView="75" workbookViewId="0">
      <x:selection activeCell="C6" activeCellId="0" sqref="C6:C6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98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93</x:v>
      </x:c>
      <x:c r="C3" s="564"/>
      <x:c r="D3" s="564"/>
      <x:c r="E3" s="564"/>
      <x:c r="F3" s="564"/>
      <x:c r="G3" s="565"/>
      <x:c r="H3" s="563" t="s">
        <x:v>91</x:v>
      </x:c>
      <x:c r="I3" s="564"/>
      <x:c r="J3" s="564"/>
      <x:c r="K3" s="564"/>
      <x:c r="L3" s="564"/>
      <x:c r="M3" s="566"/>
      <x:c r="N3" s="570" t="s">
        <x:v>249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150868</x:v>
      </x:c>
      <x:c r="D6" s="138">
        <x:f>SUM(D7:D33)</x:f>
        <x:v>764439</x:v>
      </x:c>
      <x:c r="E6" s="138">
        <x:f>SUM(E7:E33)</x:f>
        <x:v>128467</x:v>
      </x:c>
      <x:c r="F6" s="138">
        <x:f>SUM(F7:F33)</x:f>
        <x:v>528398</x:v>
      </x:c>
      <x:c r="G6" s="139">
        <x:f>SUM(G7:G33)</x:f>
        <x:v>22401</x:v>
      </x:c>
      <x:c r="H6" s="137">
        <x:f>SUM(H7:H33)</x:f>
        <x:v>637204</x:v>
      </x:c>
      <x:c r="I6" s="138">
        <x:f>SUM(I7:I33)</x:f>
        <x:v>103213</x:v>
      </x:c>
      <x:c r="J6" s="138">
        <x:f>SUM(J7:J33)</x:f>
        <x:v>361542</x:v>
      </x:c>
      <x:c r="K6" s="138">
        <x:f>SUM(K7:K33)</x:f>
        <x:v>91755</x:v>
      </x:c>
      <x:c r="L6" s="138">
        <x:f>SUM(L7:L33)</x:f>
        <x:v>275662</x:v>
      </x:c>
      <x:c r="M6" s="471">
        <x:f>SUM(M7:M33)</x:f>
        <x:v>11458</x:v>
      </x:c>
      <x:c r="N6" s="477">
        <x:f>(B6-H6)/H6*100</x:f>
        <x:v>102.89216640196861</x:v>
      </x:c>
      <x:c r="O6" s="472">
        <x:f>(C6-I6)/I6%</x:f>
        <x:v>46.171509402885292</x:v>
      </x:c>
      <x:c r="P6" s="472">
        <x:f>(D6-J6)/J6*100</x:f>
        <x:v>111.43850506995039</x:v>
      </x:c>
      <x:c r="Q6" s="472">
        <x:f>(E6-K6)/K6%</x:f>
        <x:v>40.010898588632777</x:v>
      </x:c>
      <x:c r="R6" s="472">
        <x:f>(F6-L6)/L6*100</x:f>
        <x:v>91.683293308471974</x:v>
      </x:c>
      <x:c r="S6" s="478">
        <x:f>(G6-M6)/M6%</x:f>
        <x:v>95.505323791237558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15741</x:v>
      </x:c>
      <x:c r="D7" s="5">
        <x:f>국별소통물량!C6</x:f>
        <x:v>62362</x:v>
      </x:c>
      <x:c r="E7" s="5">
        <x:f>국별소통물량!S6</x:f>
        <x:v>11711</x:v>
      </x:c>
      <x:c r="F7" s="5">
        <x:f>국별소통물량!D6</x:f>
        <x:v>55944</x:v>
      </x:c>
      <x:c r="G7" s="135">
        <x:f>국별소통물량!T6</x:f>
        <x:v>4030</x:v>
      </x:c>
      <x:c r="H7" s="134">
        <x:f>J7+L7</x:f>
        <x:v>81098</x:v>
      </x:c>
      <x:c r="I7" s="4">
        <x:f>K7+M7</x:f>
        <x:v>11340</x:v>
      </x:c>
      <x:c r="J7" s="5">
        <x:f>SUM(국별소통물량!E48,국별소통물량!G48,국별소통물량!I48,국별소통물량!K48,국별소통물량!M48,국별소통물량!O48,국별소통물량!Q48,국별소통물량!S48)</x:f>
        <x:v>52428</x:v>
      </x:c>
      <x:c r="K7" s="5">
        <x:f>국별소통물량!S48</x:f>
        <x:v>10041</x:v>
      </x:c>
      <x:c r="L7" s="5">
        <x:f>SUM(국별소통물량!F48,국별소통물량!H48,국별소통물량!J48,국별소통물량!L48,국별소통물량!N48,국별소통물량!P48,국별소통물량!R48,국별소통물량!T48)</x:f>
        <x:v>28670</x:v>
      </x:c>
      <x:c r="M7" s="473">
        <x:f>국별소통물량!T48</x:f>
        <x:v>1299</x:v>
      </x:c>
      <x:c r="N7" s="40">
        <x:f>(B7-H7)/H7*100</x:f>
        <x:v>45.880292978865079</x:v>
      </x:c>
      <x:c r="O7" s="474">
        <x:f>(C7-I7)/I7%</x:f>
        <x:v>38.80952380952381</x:v>
      </x:c>
      <x:c r="P7" s="41">
        <x:f>(D7-J7)/J7*100</x:f>
        <x:v>18.947890440222782</x:v>
      </x:c>
      <x:c r="Q7" s="41">
        <x:f>(E7-K7)/K7%</x:f>
        <x:v>16.631809580719054</x:v>
      </x:c>
      <x:c r="R7" s="41">
        <x:f>(F7-L7)/L7*100</x:f>
        <x:v>95.130798744332054</x:v>
      </x:c>
      <x:c r="S7" s="41">
        <x:f>(G7-M7)/M7%</x:f>
        <x:v>210.23864511162432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5218</x:v>
      </x:c>
      <x:c r="D8" s="31">
        <x:f>국별소통물량!C7</x:f>
        <x:v>17575</x:v>
      </x:c>
      <x:c r="E8" s="31">
        <x:f>국별소통물량!S7</x:f>
        <x:v>2646</x:v>
      </x:c>
      <x:c r="F8" s="31">
        <x:f>국별소통물량!D7</x:f>
        <x:v>70529</x:v>
      </x:c>
      <x:c r="G8" s="119">
        <x:f>국별소통물량!T7</x:f>
        <x:v>2572</x:v>
      </x:c>
      <x:c r="H8" s="118">
        <x:f>J8+L8</x:f>
        <x:v>68042</x:v>
      </x:c>
      <x:c r="I8" s="30">
        <x:f>K8+M8</x:f>
        <x:v>8269</x:v>
      </x:c>
      <x:c r="J8" s="5">
        <x:f>SUM(국별소통물량!E49,국별소통물량!G49,국별소통물량!I49,국별소통물량!K49,국별소통물량!M49,국별소통물량!O49,국별소통물량!Q49,국별소통물량!S49)</x:f>
        <x:v>31035</x:v>
      </x:c>
      <x:c r="K8" s="31">
        <x:f>국별소통물량!S49</x:f>
        <x:v>6889</x:v>
      </x:c>
      <x:c r="L8" s="31">
        <x:f>SUM(국별소통물량!F49,국별소통물량!H49,국별소통물량!J49,국별소통물량!L49,국별소통물량!N49,국별소통물량!P49,국별소통물량!R49,국별소통물량!T49)</x:f>
        <x:v>37007</x:v>
      </x:c>
      <x:c r="M8" s="475">
        <x:f>국별소통물량!T49</x:f>
        <x:v>1380</x:v>
      </x:c>
      <x:c r="N8" s="40">
        <x:f>(B8-H8)/H8*100</x:f>
        <x:v>29.484730019693718</x:v>
      </x:c>
      <x:c r="O8" s="474">
        <x:f>(C8-I8)/I8%</x:f>
        <x:v>-36.896843632845567</x:v>
      </x:c>
      <x:c r="P8" s="41">
        <x:f>(D8-J8)/J8*100</x:f>
        <x:v>-43.370388271306588</x:v>
      </x:c>
      <x:c r="Q8" s="41">
        <x:f>(E8-K8)/K8%</x:f>
        <x:v>-61.590942081579328</x:v>
      </x:c>
      <x:c r="R8" s="41">
        <x:f>(F8-L8)/L8*100</x:f>
        <x:v>90.582862701651038</x:v>
      </x:c>
      <x:c r="S8" s="41">
        <x:f>(G8-M8)/M8%</x:f>
        <x:v>86.376811594202891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14317</x:v>
      </x:c>
      <x:c r="D9" s="31">
        <x:f>국별소통물량!C8</x:f>
        <x:v>73744</x:v>
      </x:c>
      <x:c r="E9" s="31">
        <x:f>국별소통물량!S8</x:f>
        <x:v>12160</x:v>
      </x:c>
      <x:c r="F9" s="31">
        <x:f>국별소통물량!D8</x:f>
        <x:v>55897</x:v>
      </x:c>
      <x:c r="G9" s="119">
        <x:f>국별소통물량!T8</x:f>
        <x:v>2157</x:v>
      </x:c>
      <x:c r="H9" s="118">
        <x:f>J9+L9</x:f>
        <x:v>58544</x:v>
      </x:c>
      <x:c r="I9" s="30">
        <x:f>K9+M9</x:f>
        <x:v>8542</x:v>
      </x:c>
      <x:c r="J9" s="5">
        <x:f>SUM(국별소통물량!E50,국별소통물량!G50,국별소통물량!I50,국별소통물량!K50,국별소통물량!M50,국별소통물량!O50,국별소통물량!Q50,국별소통물량!S50)</x:f>
        <x:v>29725</x:v>
      </x:c>
      <x:c r="K9" s="31">
        <x:f>국별소통물량!S50</x:f>
        <x:v>7331</x:v>
      </x:c>
      <x:c r="L9" s="31">
        <x:f>SUM(국별소통물량!F50,국별소통물량!H50,국별소통물량!J50,국별소통물량!L50,국별소통물량!N50,국별소통물량!P50,국별소통물량!R50,국별소통물량!T50)</x:f>
        <x:v>28819</x:v>
      </x:c>
      <x:c r="M9" s="475">
        <x:f>국별소통물량!T50</x:f>
        <x:v>1211</x:v>
      </x:c>
      <x:c r="N9" s="40">
        <x:f>(B9-H9)/H9*100</x:f>
        <x:v>121.44199234763597</x:v>
      </x:c>
      <x:c r="O9" s="474">
        <x:f>(C9-I9)/I9%</x:f>
        <x:v>67.607117771013819</x:v>
      </x:c>
      <x:c r="P9" s="41">
        <x:f>(D9-J9)/J9*100</x:f>
        <x:v>148.0874684608915</x:v>
      </x:c>
      <x:c r="Q9" s="41">
        <x:f>(E9-K9)/K9%</x:f>
        <x:v>65.870958941481376</x:v>
      </x:c>
      <x:c r="R9" s="41">
        <x:f>(F9-L9)/L9*100</x:f>
        <x:v>93.95884659426072</x:v>
      </x:c>
      <x:c r="S9" s="41">
        <x:f>(G9-M9)/M9%</x:f>
        <x:v>78.117258464079271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4410</x:v>
      </x:c>
      <x:c r="D10" s="31">
        <x:f>국별소통물량!C9</x:f>
        <x:v>14981</x:v>
      </x:c>
      <x:c r="E10" s="31">
        <x:f>국별소통물량!S9</x:f>
        <x:v>2498</x:v>
      </x:c>
      <x:c r="F10" s="31">
        <x:f>국별소통물량!D9</x:f>
        <x:v>54951</x:v>
      </x:c>
      <x:c r="G10" s="119">
        <x:f>국별소통물량!T9</x:f>
        <x:v>1912</x:v>
      </x:c>
      <x:c r="H10" s="118">
        <x:f>J10+L10</x:f>
        <x:v>59152</x:v>
      </x:c>
      <x:c r="I10" s="30">
        <x:f>K10+M10</x:f>
        <x:v>6018</x:v>
      </x:c>
      <x:c r="J10" s="5">
        <x:f>SUM(국별소통물량!E51,국별소통물량!G51,국별소통물량!I51,국별소통물량!K51,국별소통물량!M51,국별소통물량!O51,국별소통물량!Q51,국별소통물량!S51)</x:f>
        <x:v>28052</x:v>
      </x:c>
      <x:c r="K10" s="31">
        <x:f>국별소통물량!S51</x:f>
        <x:v>5306</x:v>
      </x:c>
      <x:c r="L10" s="31">
        <x:f>SUM(국별소통물량!F51,국별소통물량!H51,국별소통물량!J51,국별소통물량!L51,국별소통물량!N51,국별소통물량!P51,국별소통물량!R51,국별소통물량!T51)</x:f>
        <x:v>31100</x:v>
      </x:c>
      <x:c r="M10" s="475">
        <x:f>국별소통물량!T51</x:f>
        <x:v>712</x:v>
      </x:c>
      <x:c r="N10" s="40">
        <x:f>(B10-H10)/H10*100</x:f>
        <x:v>18.224235866919123</x:v>
      </x:c>
      <x:c r="O10" s="474">
        <x:f>(C10-I10)/I10%</x:f>
        <x:v>-26.719840478564308</x:v>
      </x:c>
      <x:c r="P10" s="41">
        <x:f>(D10-J10)/J10*100</x:f>
        <x:v>-46.595608156281195</x:v>
      </x:c>
      <x:c r="Q10" s="41">
        <x:f>(E10-K10)/K10%</x:f>
        <x:v>-52.92122125895213</x:v>
      </x:c>
      <x:c r="R10" s="41">
        <x:f>(F10-L10)/L10*100</x:f>
        <x:v>76.691318327974273</x:v>
      </x:c>
      <x:c r="S10" s="41">
        <x:f>(G10-M10)/M10%</x:f>
        <x:v>168.53932584269663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10509</x:v>
      </x:c>
      <x:c r="D11" s="31">
        <x:f>국별소통물량!C10</x:f>
        <x:v>50278</x:v>
      </x:c>
      <x:c r="E11" s="31">
        <x:f>국별소통물량!S10</x:f>
        <x:v>8786</x:v>
      </x:c>
      <x:c r="F11" s="31">
        <x:f>국별소통물량!D10</x:f>
        <x:v>45247</x:v>
      </x:c>
      <x:c r="G11" s="119">
        <x:f>국별소통물량!T10</x:f>
        <x:v>1723</x:v>
      </x:c>
      <x:c r="H11" s="118">
        <x:f>J11+L11</x:f>
        <x:v>46756</x:v>
      </x:c>
      <x:c r="I11" s="30">
        <x:f>K11+M11</x:f>
        <x:v>6758</x:v>
      </x:c>
      <x:c r="J11" s="5">
        <x:f>SUM(국별소통물량!E52,국별소통물량!G52,국별소통물량!I52,국별소통물량!K52,국별소통물량!M52,국별소통물량!O52,국별소통물량!Q52,국별소통물량!S52)</x:f>
        <x:v>20496</x:v>
      </x:c>
      <x:c r="K11" s="31">
        <x:f>국별소통물량!S52</x:f>
        <x:v>5491</x:v>
      </x:c>
      <x:c r="L11" s="31">
        <x:f>SUM(국별소통물량!F52,국별소통물량!H52,국별소통물량!J52,국별소통물량!L52,국별소통물량!N52,국별소통물량!P52,국별소통물량!R52,국별소통물량!T52)</x:f>
        <x:v>26260</x:v>
      </x:c>
      <x:c r="M11" s="475">
        <x:f>국별소통물량!T52</x:f>
        <x:v>1267</x:v>
      </x:c>
      <x:c r="N11" s="40">
        <x:f>(B11-H11)/H11*100</x:f>
        <x:v>104.30532979724528</x:v>
      </x:c>
      <x:c r="O11" s="474">
        <x:f>(C11-I11)/I11%</x:f>
        <x:v>55.504587155963307</x:v>
      </x:c>
      <x:c r="P11" s="41">
        <x:f>(D11-J11)/J11*100</x:f>
        <x:v>145.30640124902422</x:v>
      </x:c>
      <x:c r="Q11" s="41">
        <x:f>(E11-K11)/K11%</x:f>
        <x:v>60.007284647605175</x:v>
      </x:c>
      <x:c r="R11" s="41">
        <x:f>(F11-L11)/L11*100</x:f>
        <x:v>72.303884234577311</x:v>
      </x:c>
      <x:c r="S11" s="41">
        <x:f>(G11-M11)/M11%</x:f>
        <x:v>35.990528808208367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12830</x:v>
      </x:c>
      <x:c r="D12" s="31">
        <x:f>국별소통물량!C11</x:f>
        <x:v>72421</x:v>
      </x:c>
      <x:c r="E12" s="31">
        <x:f>국별소통물량!S11</x:f>
        <x:v>10935</x:v>
      </x:c>
      <x:c r="F12" s="31">
        <x:f>국별소통물량!D11</x:f>
        <x:v>42332</x:v>
      </x:c>
      <x:c r="G12" s="119">
        <x:f>국별소통물량!T11</x:f>
        <x:v>1895</x:v>
      </x:c>
      <x:c r="H12" s="118">
        <x:f>J12+L12</x:f>
        <x:v>53017</x:v>
      </x:c>
      <x:c r="I12" s="30">
        <x:f>K12+M12</x:f>
        <x:v>9832</x:v>
      </x:c>
      <x:c r="J12" s="5">
        <x:f>SUM(국별소통물량!E53,국별소통물량!G53,국별소통물량!I53,국별소통물량!K53,국별소통물량!M53,국별소통물량!O53,국별소통물량!Q53,국별소통물량!S53)</x:f>
        <x:v>30467</x:v>
      </x:c>
      <x:c r="K12" s="31">
        <x:f>국별소통물량!S53</x:f>
        <x:v>9052</x:v>
      </x:c>
      <x:c r="L12" s="31">
        <x:f>SUM(국별소통물량!F53,국별소통물량!H53,국별소통물량!J53,국별소통물량!L53,국별소통물량!N53,국별소통물량!P53,국별소통물량!R53,국별소통물량!T53)</x:f>
        <x:v>22550</x:v>
      </x:c>
      <x:c r="M12" s="475">
        <x:f>국별소통물량!T53</x:f>
        <x:v>780</x:v>
      </x:c>
      <x:c r="N12" s="40">
        <x:f>(B12-H12)/H12*100</x:f>
        <x:v>116.44566837052265</x:v>
      </x:c>
      <x:c r="O12" s="474">
        <x:f>(C12-I12)/I12%</x:f>
        <x:v>30.492270138323843</x:v>
      </x:c>
      <x:c r="P12" s="41">
        <x:f>(D12-J12)/J12*100</x:f>
        <x:v>137.70308858765222</x:v>
      </x:c>
      <x:c r="Q12" s="41">
        <x:f>(E12-K12)/K12%</x:f>
        <x:v>20.802032699955813</x:v>
      </x:c>
      <x:c r="R12" s="41">
        <x:f>(F12-L12)/L12*100</x:f>
        <x:v>87.7250554323725</x:v>
      </x:c>
      <x:c r="S12" s="41">
        <x:f>(G12-M12)/M12%</x:f>
        <x:v>142.94871794871796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7062</x:v>
      </x:c>
      <x:c r="D13" s="31">
        <x:f>국별소통물량!C12</x:f>
        <x:v>29552</x:v>
      </x:c>
      <x:c r="E13" s="31">
        <x:f>국별소통물량!S12</x:f>
        <x:v>5603</x:v>
      </x:c>
      <x:c r="F13" s="31">
        <x:f>국별소통물량!D12</x:f>
        <x:v>40296</x:v>
      </x:c>
      <x:c r="G13" s="119">
        <x:f>국별소통물량!T12</x:f>
        <x:v>1459</x:v>
      </x:c>
      <x:c r="H13" s="118">
        <x:f>J13+L13</x:f>
        <x:v>37766</x:v>
      </x:c>
      <x:c r="I13" s="30">
        <x:f>K13+M13</x:f>
        <x:v>6136</x:v>
      </x:c>
      <x:c r="J13" s="5">
        <x:f>SUM(국별소통물량!E54,국별소통물량!G54,국별소통물량!I54,국별소통물량!K54,국별소통물량!M54,국별소통물량!O54,국별소통물량!Q54,국별소통물량!S54)</x:f>
        <x:v>16626</x:v>
      </x:c>
      <x:c r="K13" s="31">
        <x:f>국별소통물량!S54</x:f>
        <x:v>5083</x:v>
      </x:c>
      <x:c r="L13" s="31">
        <x:f>SUM(국별소통물량!F54,국별소통물량!H54,국별소통물량!J54,국별소통물량!L54,국별소통물량!N54,국별소통물량!P54,국별소통물량!R54,국별소통물량!T54)</x:f>
        <x:v>21140</x:v>
      </x:c>
      <x:c r="M13" s="475">
        <x:f>국별소통물량!T54</x:f>
        <x:v>1053</x:v>
      </x:c>
      <x:c r="N13" s="40">
        <x:f>(B13-H13)/H13*100</x:f>
        <x:v>84.94942540909814</x:v>
      </x:c>
      <x:c r="O13" s="474">
        <x:f>(C13-I13)/I13%</x:f>
        <x:v>15.091264667535855</x:v>
      </x:c>
      <x:c r="P13" s="41">
        <x:f>(D13-J13)/J13*100</x:f>
        <x:v>77.745699506796583</x:v>
      </x:c>
      <x:c r="Q13" s="41">
        <x:f>(E13-K13)/K13%</x:f>
        <x:v>10.230179028132993</x:v>
      </x:c>
      <x:c r="R13" s="41">
        <x:f>(F13-L13)/L13*100</x:f>
        <x:v>90.61494796594134</x:v>
      </x:c>
      <x:c r="S13" s="41">
        <x:f>(G13-M13)/M13%</x:f>
        <x:v>38.556505223171889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2145</x:v>
      </x:c>
      <x:c r="D14" s="31">
        <x:f>국별소통물량!C13</x:f>
        <x:v>9530</x:v>
      </x:c>
      <x:c r="E14" s="31">
        <x:f>국별소통물량!S13</x:f>
        <x:v>1919</x:v>
      </x:c>
      <x:c r="F14" s="31">
        <x:f>국별소통물량!D13</x:f>
        <x:v>5653</x:v>
      </x:c>
      <x:c r="G14" s="119">
        <x:f>국별소통물량!T13</x:f>
        <x:v>226</x:v>
      </x:c>
      <x:c r="H14" s="118">
        <x:f>J14+L14</x:f>
        <x:v>6849</x:v>
      </x:c>
      <x:c r="I14" s="30">
        <x:f>K14+M14</x:f>
        <x:v>1197</x:v>
      </x:c>
      <x:c r="J14" s="5">
        <x:f>SUM(국별소통물량!E55,국별소통물량!G55,국별소통물량!I55,국별소통물량!K55,국별소통물량!M55,국별소통물량!O55,국별소통물량!Q55,국별소통물량!S55)</x:f>
        <x:v>4276</x:v>
      </x:c>
      <x:c r="K14" s="31">
        <x:f>국별소통물량!S55</x:f>
        <x:v>1062</x:v>
      </x:c>
      <x:c r="L14" s="31">
        <x:f>SUM(국별소통물량!F55,국별소통물량!H55,국별소통물량!J55,국별소통물량!L55,국별소통물량!N55,국별소통물량!P55,국별소통물량!R55,국별소통물량!T55)</x:f>
        <x:v>2573</x:v>
      </x:c>
      <x:c r="M14" s="475">
        <x:f>국별소통물량!T55</x:f>
        <x:v>135</x:v>
      </x:c>
      <x:c r="N14" s="40">
        <x:f>(B14-H14)/H14*100</x:f>
        <x:v>121.68199737187911</x:v>
      </x:c>
      <x:c r="O14" s="474">
        <x:f>(C14-I14)/I14%</x:f>
        <x:v>79.197994987468661</x:v>
      </x:c>
      <x:c r="P14" s="41">
        <x:f>(D14-J14)/J14*100</x:f>
        <x:v>122.87184284377923</x:v>
      </x:c>
      <x:c r="Q14" s="41">
        <x:f>(E14-K14)/K14%</x:f>
        <x:v>80.696798493408664</x:v>
      </x:c>
      <x:c r="R14" s="41">
        <x:f>(F14-L14)/L14*100</x:f>
        <x:v>119.70462495141858</x:v>
      </x:c>
      <x:c r="S14" s="41">
        <x:f>(G14-M14)/M14%</x:f>
        <x:v>67.407407407407405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3705</x:v>
      </x:c>
      <x:c r="D15" s="31">
        <x:f>국별소통물량!C14</x:f>
        <x:v>20227</x:v>
      </x:c>
      <x:c r="E15" s="31">
        <x:f>국별소통물량!S14</x:f>
        <x:v>3127</x:v>
      </x:c>
      <x:c r="F15" s="31">
        <x:f>국별소통물량!D14</x:f>
        <x:v>11914</x:v>
      </x:c>
      <x:c r="G15" s="119">
        <x:f>국별소통물량!T14</x:f>
        <x:v>578</x:v>
      </x:c>
      <x:c r="H15" s="118">
        <x:f>J15+L15</x:f>
        <x:v>13262</x:v>
      </x:c>
      <x:c r="I15" s="30">
        <x:f>K15+M15</x:f>
        <x:v>2375</x:v>
      </x:c>
      <x:c r="J15" s="5">
        <x:f>SUM(국별소통물량!E56,국별소통물량!G56,국별소통물량!I56,국별소통물량!K56,국별소통물량!M56,국별소통물량!O56,국별소통물량!Q56,국별소통물량!S56)</x:f>
        <x:v>9076</x:v>
      </x:c>
      <x:c r="K15" s="31">
        <x:f>국별소통물량!S56</x:f>
        <x:v>2268</x:v>
      </x:c>
      <x:c r="L15" s="31">
        <x:f>SUM(국별소통물량!F56,국별소통물량!H56,국별소통물량!J56,국별소통물량!L56,국별소통물량!N56,국별소통물량!P56,국별소통물량!R56,국별소통물량!T56)</x:f>
        <x:v>4186</x:v>
      </x:c>
      <x:c r="M15" s="475">
        <x:f>국별소통물량!T56</x:f>
        <x:v>107</x:v>
      </x:c>
      <x:c r="N15" s="40">
        <x:f>(B15-H15)/H15*100</x:f>
        <x:v>142.35409440506709</x:v>
      </x:c>
      <x:c r="O15" s="474">
        <x:f>(C15-I15)/I15%</x:f>
        <x:v>56</x:v>
      </x:c>
      <x:c r="P15" s="41">
        <x:f>(D15-J15)/J15*100</x:f>
        <x:v>122.86249449096518</x:v>
      </x:c>
      <x:c r="Q15" s="41">
        <x:f>(E15-K15)/K15%</x:f>
        <x:v>37.874779541446209</x:v>
      </x:c>
      <x:c r="R15" s="41">
        <x:f>(F15-L15)/L15*100</x:f>
        <x:v>184.61538461538461</x:v>
      </x:c>
      <x:c r="S15" s="41">
        <x:f>(G15-M15)/M15%</x:f>
        <x:v>440.18691588785043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1509</x:v>
      </x:c>
      <x:c r="D16" s="31">
        <x:f>국별소통물량!C15</x:f>
        <x:v>6067</x:v>
      </x:c>
      <x:c r="E16" s="31">
        <x:f>국별소통물량!S15</x:f>
        <x:v>1323</x:v>
      </x:c>
      <x:c r="F16" s="31">
        <x:f>국별소통물량!D15</x:f>
        <x:v>5179</x:v>
      </x:c>
      <x:c r="G16" s="119">
        <x:f>국별소통물량!T15</x:f>
        <x:v>186</x:v>
      </x:c>
      <x:c r="H16" s="118">
        <x:f>J16+L16</x:f>
        <x:v>4471</x:v>
      </x:c>
      <x:c r="I16" s="30">
        <x:f>K16+M16</x:f>
        <x:v>848</x:v>
      </x:c>
      <x:c r="J16" s="5">
        <x:f>SUM(국별소통물량!E57,국별소통물량!G57,국별소통물량!I57,국별소통물량!K57,국별소통물량!M57,국별소통물량!O57,국별소통물량!Q57,국별소통물량!S57)</x:f>
        <x:v>2754</x:v>
      </x:c>
      <x:c r="K16" s="31">
        <x:f>국별소통물량!S57</x:f>
        <x:v>797</x:v>
      </x:c>
      <x:c r="L16" s="31">
        <x:f>SUM(국별소통물량!F57,국별소통물량!H57,국별소통물량!J57,국별소통물량!L57,국별소통물량!N57,국별소통물량!P57,국별소통물량!R57,국별소통물량!T57)</x:f>
        <x:v>1717</x:v>
      </x:c>
      <x:c r="M16" s="475">
        <x:f>국별소통물량!T57</x:f>
        <x:v>51</x:v>
      </x:c>
      <x:c r="N16" s="40">
        <x:f>(B16-H16)/H16*100</x:f>
        <x:v>151.53209572802504</x:v>
      </x:c>
      <x:c r="O16" s="474">
        <x:f>(C16-I16)/I16%</x:f>
        <x:v>77.948113207547166</x:v>
      </x:c>
      <x:c r="P16" s="41">
        <x:f>(D16-J16)/J16*100</x:f>
        <x:v>120.29774872912127</x:v>
      </x:c>
      <x:c r="Q16" s="41">
        <x:f>(E16-K16)/K16%</x:f>
        <x:v>65.997490589711418</x:v>
      </x:c>
      <x:c r="R16" s="41">
        <x:f>(F16-L16)/L16*100</x:f>
        <x:v>201.63075131042513</x:v>
      </x:c>
      <x:c r="S16" s="41">
        <x:f>(G16-M16)/M16%</x:f>
        <x:v>264.70588235294116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2794</x:v>
      </x:c>
      <x:c r="D17" s="31">
        <x:f>국별소통물량!C16</x:f>
        <x:v>12726</x:v>
      </x:c>
      <x:c r="E17" s="31">
        <x:f>국별소통물량!S16</x:f>
        <x:v>1961</x:v>
      </x:c>
      <x:c r="F17" s="31">
        <x:f>국별소통물량!D16</x:f>
        <x:v>21957</x:v>
      </x:c>
      <x:c r="G17" s="119">
        <x:f>국별소통물량!T16</x:f>
        <x:v>833</x:v>
      </x:c>
      <x:c r="H17" s="118">
        <x:f>J17+L17</x:f>
        <x:v>25003</x:v>
      </x:c>
      <x:c r="I17" s="30">
        <x:f>K17+M17</x:f>
        <x:v>2782</x:v>
      </x:c>
      <x:c r="J17" s="5">
        <x:f>SUM(국별소통물량!E58,국별소통물량!G58,국별소통물량!I58,국별소통물량!K58,국별소통물량!M58,국별소통물량!O58,국별소통물량!Q58,국별소통물량!S58)</x:f>
        <x:v>8503</x:v>
      </x:c>
      <x:c r="K17" s="31">
        <x:f>국별소통물량!S58</x:f>
        <x:v>2064</x:v>
      </x:c>
      <x:c r="L17" s="31">
        <x:f>SUM(국별소통물량!F58,국별소통물량!H58,국별소통물량!J58,국별소통물량!L58,국별소통물량!N58,국별소통물량!P58,국별소통물량!R58,국별소통물량!T58)</x:f>
        <x:v>16500</x:v>
      </x:c>
      <x:c r="M17" s="475">
        <x:f>국별소통물량!T58</x:f>
        <x:v>718</x:v>
      </x:c>
      <x:c r="N17" s="40">
        <x:f>(B17-H17)/H17*100</x:f>
        <x:v>38.715354157501096</x:v>
      </x:c>
      <x:c r="O17" s="474">
        <x:f>(C17-I17)/I17%</x:f>
        <x:v>0.43134435657800141</x:v>
      </x:c>
      <x:c r="P17" s="41">
        <x:f>(D17-J17)/J17*100</x:f>
        <x:v>49.664824179701284</x:v>
      </x:c>
      <x:c r="Q17" s="41">
        <x:f>(E17-K17)/K17%</x:f>
        <x:v>-4.9903100775193794</x:v>
      </x:c>
      <x:c r="R17" s="41">
        <x:f>(F17-L17)/L17*100</x:f>
        <x:v>33.072727272727271</x:v>
      </x:c>
      <x:c r="S17" s="41">
        <x:f>(G17-M17)/M17%</x:f>
        <x:v>16.016713091922007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2607</x:v>
      </x:c>
      <x:c r="D18" s="31">
        <x:f>국별소통물량!C17</x:f>
        <x:v>7545</x:v>
      </x:c>
      <x:c r="E18" s="31">
        <x:f>국별소통물량!S17</x:f>
        <x:v>2232</x:v>
      </x:c>
      <x:c r="F18" s="31">
        <x:f>국별소통물량!D17</x:f>
        <x:v>4531</x:v>
      </x:c>
      <x:c r="G18" s="119">
        <x:f>국별소통물량!T17</x:f>
        <x:v>375</x:v>
      </x:c>
      <x:c r="H18" s="118">
        <x:f>J18+L18</x:f>
        <x:v>3744</x:v>
      </x:c>
      <x:c r="I18" s="30">
        <x:f>K18+M18</x:f>
        <x:v>523</x:v>
      </x:c>
      <x:c r="J18" s="5">
        <x:f>SUM(국별소통물량!E59,국별소통물량!G59,국별소통물량!I59,국별소통물량!K59,국별소통물량!M59,국별소통물량!O59,국별소통물량!Q59,국별소통물량!S59)</x:f>
        <x:v>1933</x:v>
      </x:c>
      <x:c r="K18" s="31">
        <x:f>국별소통물량!S59</x:f>
        <x:v>417</x:v>
      </x:c>
      <x:c r="L18" s="31">
        <x:f>SUM(국별소통물량!F59,국별소통물량!H59,국별소통물량!J59,국별소통물량!L59,국별소통물량!N59,국별소통물량!P59,국별소통물량!R59,국별소통물량!T59)</x:f>
        <x:v>1811</x:v>
      </x:c>
      <x:c r="M18" s="475">
        <x:f>국별소통물량!T59</x:f>
        <x:v>106</x:v>
      </x:c>
      <x:c r="N18" s="40">
        <x:f>(B18-H18)/H18*100</x:f>
        <x:v>222.54273504273505</x:v>
      </x:c>
      <x:c r="O18" s="474">
        <x:f>(C18-I18)/I18%</x:f>
        <x:v>398.47036328871889</x:v>
      </x:c>
      <x:c r="P18" s="41">
        <x:f>(D18-J18)/J18*100</x:f>
        <x:v>290.32591826176929</x:v>
      </x:c>
      <x:c r="Q18" s="41">
        <x:f>(E18-K18)/K18%</x:f>
        <x:v>435.25179856115108</x:v>
      </x:c>
      <x:c r="R18" s="41">
        <x:f>(F18-L18)/L18*100</x:f>
        <x:v>150.19326339039205</x:v>
      </x:c>
      <x:c r="S18" s="41">
        <x:f>(G18-M18)/M18%</x:f>
        <x:v>253.77358490566036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9188</x:v>
      </x:c>
      <x:c r="D19" s="31">
        <x:f>국별소통물량!C18</x:f>
        <x:v>45203</x:v>
      </x:c>
      <x:c r="E19" s="31">
        <x:f>국별소통물량!S18</x:f>
        <x:v>8340</x:v>
      </x:c>
      <x:c r="F19" s="31">
        <x:f>국별소통물량!D18</x:f>
        <x:v>15058</x:v>
      </x:c>
      <x:c r="G19" s="119">
        <x:f>국별소통물량!T18</x:f>
        <x:v>848</x:v>
      </x:c>
      <x:c r="H19" s="118">
        <x:f>J19+L19</x:f>
        <x:v>17789</x:v>
      </x:c>
      <x:c r="I19" s="30">
        <x:f>K19+M19</x:f>
        <x:v>3393</x:v>
      </x:c>
      <x:c r="J19" s="5">
        <x:f>SUM(국별소통물량!E60,국별소통물량!G60,국별소통물량!I60,국별소통물량!K60,국별소통물량!M60,국별소통물량!O60,국별소통물량!Q60,국별소통물량!S60)</x:f>
        <x:v>12177</x:v>
      </x:c>
      <x:c r="K19" s="31">
        <x:f>국별소통물량!S60</x:f>
        <x:v>3175</x:v>
      </x:c>
      <x:c r="L19" s="31">
        <x:f>SUM(국별소통물량!F60,국별소통물량!H60,국별소통물량!J60,국별소통물량!L60,국별소통물량!N60,국별소통물량!P60,국별소통물량!R60,국별소통물량!T60)</x:f>
        <x:v>5612</x:v>
      </x:c>
      <x:c r="M19" s="475">
        <x:f>국별소통물량!T60</x:f>
        <x:v>218</x:v>
      </x:c>
      <x:c r="N19" s="40">
        <x:f>(B19-H19)/H19*100</x:f>
        <x:v>238.75428635673731</x:v>
      </x:c>
      <x:c r="O19" s="474">
        <x:f>(C19-I19)/I19%</x:f>
        <x:v>170.79280872384319</x:v>
      </x:c>
      <x:c r="P19" s="41">
        <x:f>(D19-J19)/J19*100</x:f>
        <x:v>271.21622731378829</x:v>
      </x:c>
      <x:c r="Q19" s="41">
        <x:f>(E19-K19)/K19%</x:f>
        <x:v>162.6771653543307</x:v>
      </x:c>
      <x:c r="R19" s="41">
        <x:f>(F19-L19)/L19*100</x:f>
        <x:v>168.31789023521026</x:v>
      </x:c>
      <x:c r="S19" s="41">
        <x:f>(G19-M19)/M19%</x:f>
        <x:v>288.99082568807336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2979</x:v>
      </x:c>
      <x:c r="D20" s="31">
        <x:f>국별소통물량!C19</x:f>
        <x:v>16829</x:v>
      </x:c>
      <x:c r="E20" s="31">
        <x:f>국별소통물량!S19</x:f>
        <x:v>2756</x:v>
      </x:c>
      <x:c r="F20" s="31">
        <x:f>국별소통물량!D19</x:f>
        <x:v>7041</x:v>
      </x:c>
      <x:c r="G20" s="119">
        <x:f>국별소통물량!T19</x:f>
        <x:v>223</x:v>
      </x:c>
      <x:c r="H20" s="118">
        <x:f>J20+L20</x:f>
        <x:v>10993</x:v>
      </x:c>
      <x:c r="I20" s="30">
        <x:f>K20+M20</x:f>
        <x:v>2940</x:v>
      </x:c>
      <x:c r="J20" s="5">
        <x:f>SUM(국별소통물량!E61,국별소통물량!G61,국별소통물량!I61,국별소통물량!K61,국별소통물량!M61,국별소통물량!O61,국별소통물량!Q61,국별소통물량!S61)</x:f>
        <x:v>7746</x:v>
      </x:c>
      <x:c r="K20" s="31">
        <x:f>국별소통물량!S61</x:f>
        <x:v>2674</x:v>
      </x:c>
      <x:c r="L20" s="31">
        <x:f>SUM(국별소통물량!F61,국별소통물량!H61,국별소통물량!J61,국별소통물량!L61,국별소통물량!N61,국별소통물량!P61,국별소통물량!R61,국별소통물량!T61)</x:f>
        <x:v>3247</x:v>
      </x:c>
      <x:c r="M20" s="475">
        <x:f>국별소통물량!T61</x:f>
        <x:v>266</x:v>
      </x:c>
      <x:c r="N20" s="40">
        <x:f>(B20-H20)/H20*100</x:f>
        <x:v>117.13817884108069</x:v>
      </x:c>
      <x:c r="O20" s="474">
        <x:f>(C20-I20)/I20%</x:f>
        <x:v>1.3265306122448981</x:v>
      </x:c>
      <x:c r="P20" s="41">
        <x:f>(D20-J20)/J20*100</x:f>
        <x:v>117.26052155951459</x:v>
      </x:c>
      <x:c r="Q20" s="41">
        <x:f>(E20-K20)/K20%</x:f>
        <x:v>3.0665669409124909</x:v>
      </x:c>
      <x:c r="R20" s="41">
        <x:f>(F20-L20)/L20*100</x:f>
        <x:v>116.84631967970434</x:v>
      </x:c>
      <x:c r="S20" s="41">
        <x:f>(G20-M20)/M20%</x:f>
        <x:v>-16.165413533834585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2828</x:v>
      </x:c>
      <x:c r="D21" s="31">
        <x:f>국별소통물량!C20</x:f>
        <x:v>14129</x:v>
      </x:c>
      <x:c r="E21" s="31">
        <x:f>국별소통물량!S20</x:f>
        <x:v>2429</x:v>
      </x:c>
      <x:c r="F21" s="31">
        <x:f>국별소통물량!D20</x:f>
        <x:v>12310</x:v>
      </x:c>
      <x:c r="G21" s="119">
        <x:f>국별소통물량!T20</x:f>
        <x:v>399</x:v>
      </x:c>
      <x:c r="H21" s="118">
        <x:f>J21+L21</x:f>
        <x:v>11621</x:v>
      </x:c>
      <x:c r="I21" s="30">
        <x:f>K21+M21</x:f>
        <x:v>1566</x:v>
      </x:c>
      <x:c r="J21" s="5">
        <x:f>SUM(국별소통물량!E62,국별소통물량!G62,국별소통물량!I62,국별소통물량!K62,국별소통물량!M62,국별소통물량!O62,국별소통물량!Q62,국별소통물량!S62)</x:f>
        <x:v>4836</x:v>
      </x:c>
      <x:c r="K21" s="31">
        <x:f>국별소통물량!S62</x:f>
        <x:v>1198</x:v>
      </x:c>
      <x:c r="L21" s="31">
        <x:f>SUM(국별소통물량!F62,국별소통물량!H62,국별소통물량!J62,국별소통물량!L62,국별소통물량!N62,국별소통물량!P62,국별소통물량!R62,국별소통물량!T62)</x:f>
        <x:v>6785</x:v>
      </x:c>
      <x:c r="M21" s="475">
        <x:f>국별소통물량!T62</x:f>
        <x:v>368</x:v>
      </x:c>
      <x:c r="N21" s="40">
        <x:f>(B21-H21)/H21*100</x:f>
        <x:v>127.51054126150933</x:v>
      </x:c>
      <x:c r="O21" s="474">
        <x:f>(C21-I21)/I21%</x:f>
        <x:v>80.5874840357599</x:v>
      </x:c>
      <x:c r="P21" s="41">
        <x:f>(D21-J21)/J21*100</x:f>
        <x:v>192.16294458229942</x:v>
      </x:c>
      <x:c r="Q21" s="41">
        <x:f>(E21-K21)/K21%</x:f>
        <x:v>102.75459098497495</x:v>
      </x:c>
      <x:c r="R21" s="41">
        <x:f>(F21-L21)/L21*100</x:f>
        <x:v>81.429624170965369</x:v>
      </x:c>
      <x:c r="S21" s="41">
        <x:f>(G21-M21)/M21%</x:f>
        <x:v>8.4239130434782599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1415</x:v>
      </x:c>
      <x:c r="D22" s="31">
        <x:f>국별소통물량!C21</x:f>
        <x:v>7034</x:v>
      </x:c>
      <x:c r="E22" s="31">
        <x:f>국별소통물량!S21</x:f>
        <x:v>1148</x:v>
      </x:c>
      <x:c r="F22" s="31">
        <x:f>국별소통물량!D21</x:f>
        <x:v>6430</x:v>
      </x:c>
      <x:c r="G22" s="119">
        <x:f>국별소통물량!T21</x:f>
        <x:v>267</x:v>
      </x:c>
      <x:c r="H22" s="118">
        <x:f>J22+L22</x:f>
        <x:v>6076</x:v>
      </x:c>
      <x:c r="I22" s="30">
        <x:f>K22+M22</x:f>
        <x:v>1225</x:v>
      </x:c>
      <x:c r="J22" s="5">
        <x:f>SUM(국별소통물량!E63,국별소통물량!G63,국별소통물량!I63,국별소통물량!K63,국별소통물량!M63,국별소통물량!O63,국별소통물량!Q63,국별소통물량!S63)</x:f>
        <x:v>3428</x:v>
      </x:c>
      <x:c r="K22" s="31">
        <x:f>국별소통물량!S63</x:f>
        <x:v>1098</x:v>
      </x:c>
      <x:c r="L22" s="31">
        <x:f>SUM(국별소통물량!F63,국별소통물량!H63,국별소통물량!J63,국별소통물량!L63,국별소통물량!N63,국별소통물량!P63,국별소통물량!R63,국별소통물량!T63)</x:f>
        <x:v>2648</x:v>
      </x:c>
      <x:c r="M22" s="475">
        <x:f>국별소통물량!T63</x:f>
        <x:v>127</x:v>
      </x:c>
      <x:c r="N22" s="40">
        <x:f>(B22-H22)/H22*100</x:f>
        <x:v>121.59315339038841</x:v>
      </x:c>
      <x:c r="O22" s="474">
        <x:f>(C22-I22)/I22%</x:f>
        <x:v>15.510204081632653</x:v>
      </x:c>
      <x:c r="P22" s="41">
        <x:f>(D22-J22)/J22*100</x:f>
        <x:v>105.19253208868145</x:v>
      </x:c>
      <x:c r="Q22" s="41">
        <x:f>(E22-K22)/K22%</x:f>
        <x:v>4.5537340619307827</x:v>
      </x:c>
      <x:c r="R22" s="41">
        <x:f>(F22-L22)/L22*100</x:f>
        <x:v>142.82477341389728</x:v>
      </x:c>
      <x:c r="S22" s="41">
        <x:f>(G22-M22)/M22%</x:f>
        <x:v>110.23622047244095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7681</x:v>
      </x:c>
      <x:c r="D23" s="31">
        <x:f>국별소통물량!C22</x:f>
        <x:v>46215</x:v>
      </x:c>
      <x:c r="E23" s="31">
        <x:f>국별소통물량!S22</x:f>
        <x:v>7498</x:v>
      </x:c>
      <x:c r="F23" s="31">
        <x:f>국별소통물량!D22</x:f>
        <x:v>6840</x:v>
      </x:c>
      <x:c r="G23" s="119">
        <x:f>국별소통물량!T22</x:f>
        <x:v>183</x:v>
      </x:c>
      <x:c r="H23" s="118">
        <x:f>J23+L23</x:f>
        <x:v>22920</x:v>
      </x:c>
      <x:c r="I23" s="30">
        <x:f>K23+M23</x:f>
        <x:v>8044</x:v>
      </x:c>
      <x:c r="J23" s="5">
        <x:f>SUM(국별소통물량!E64,국별소통물량!G64,국별소통물량!I64,국별소통물량!K64,국별소통물량!M64,국별소통물량!O64,국별소통물량!Q64,국별소통물량!S64)</x:f>
        <x:v>19121</x:v>
      </x:c>
      <x:c r="K23" s="31">
        <x:f>국별소통물량!S64</x:f>
        <x:v>7939</x:v>
      </x:c>
      <x:c r="L23" s="31">
        <x:f>SUM(국별소통물량!F64,국별소통물량!H64,국별소통물량!J64,국별소통물량!L64,국별소통물량!N64,국별소통물량!P64,국별소통물량!R64,국별소통물량!T64)</x:f>
        <x:v>3799</x:v>
      </x:c>
      <x:c r="M23" s="475">
        <x:f>국별소통물량!T64</x:f>
        <x:v>105</x:v>
      </x:c>
      <x:c r="N23" s="40">
        <x:f>(B23-H23)/H23*100</x:f>
        <x:v>131.47905759162305</x:v>
      </x:c>
      <x:c r="O23" s="474">
        <x:f>(C23-I23)/I23%</x:f>
        <x:v>-4.5126802585778218</x:v>
      </x:c>
      <x:c r="P23" s="41">
        <x:f>(D23-J23)/J23*100</x:f>
        <x:v>141.69760995763821</x:v>
      </x:c>
      <x:c r="Q23" s="41">
        <x:f>(E23-K23)/K23%</x:f>
        <x:v>-5.5548557752865602</x:v>
      </x:c>
      <x:c r="R23" s="41">
        <x:f>(F23-L23)/L23*100</x:f>
        <x:v>80.047380889707824</x:v>
      </x:c>
      <x:c r="S23" s="41">
        <x:f>(G23-M23)/M23%</x:f>
        <x:v>74.285714285714278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1600</x:v>
      </x:c>
      <x:c r="D24" s="31">
        <x:f>국별소통물량!C23</x:f>
        <x:v>6367</x:v>
      </x:c>
      <x:c r="E24" s="31">
        <x:f>국별소통물량!S23</x:f>
        <x:v>1426</x:v>
      </x:c>
      <x:c r="F24" s="31">
        <x:f>국별소통물량!D23</x:f>
        <x:v>3552</x:v>
      </x:c>
      <x:c r="G24" s="119">
        <x:f>국별소통물량!T23</x:f>
        <x:v>174</x:v>
      </x:c>
      <x:c r="H24" s="118">
        <x:f>J24+L24</x:f>
        <x:v>4125</x:v>
      </x:c>
      <x:c r="I24" s="30">
        <x:f>K24+M24</x:f>
        <x:v>657</x:v>
      </x:c>
      <x:c r="J24" s="5">
        <x:f>SUM(국별소통물량!E65,국별소통물량!G65,국별소통물량!I65,국별소통물량!K65,국별소통물량!M65,국별소통물량!O65,국별소통물량!Q65,국별소통물량!S65)</x:f>
        <x:v>2422</x:v>
      </x:c>
      <x:c r="K24" s="31">
        <x:f>국별소통물량!S65</x:f>
        <x:v>612</x:v>
      </x:c>
      <x:c r="L24" s="31">
        <x:f>SUM(국별소통물량!F65,국별소통물량!H65,국별소통물량!J65,국별소통물량!L65,국별소통물량!N65,국별소통물량!P65,국별소통물량!R65,국별소통물량!T65)</x:f>
        <x:v>1703</x:v>
      </x:c>
      <x:c r="M24" s="475">
        <x:f>국별소통물량!T65</x:f>
        <x:v>45</x:v>
      </x:c>
      <x:c r="N24" s="40">
        <x:f>(B24-H24)/H24*100</x:f>
        <x:v>140.46060606060607</x:v>
      </x:c>
      <x:c r="O24" s="474">
        <x:f>(C24-I24)/I24%</x:f>
        <x:v>143.53120243531203</x:v>
      </x:c>
      <x:c r="P24" s="41">
        <x:f>(D24-J24)/J24*100</x:f>
        <x:v>162.8819157720892</x:v>
      </x:c>
      <x:c r="Q24" s="41">
        <x:f>(E24-K24)/K24%</x:f>
        <x:v>133.00653594771242</x:v>
      </x:c>
      <x:c r="R24" s="41">
        <x:f>(F24-L24)/L24*100</x:f>
        <x:v>108.57310628302994</x:v>
      </x:c>
      <x:c r="S24" s="41">
        <x:f>(G24-M24)/M24%</x:f>
        <x:v>286.66666666666669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14080</x:v>
      </x:c>
      <x:c r="D25" s="31">
        <x:f>국별소통물량!C24</x:f>
        <x:v>99421</x:v>
      </x:c>
      <x:c r="E25" s="31">
        <x:f>국별소통물량!S24</x:f>
        <x:v>13711</x:v>
      </x:c>
      <x:c r="F25" s="31">
        <x:f>국별소통물량!D24</x:f>
        <x:v>12143</x:v>
      </x:c>
      <x:c r="G25" s="119">
        <x:f>국별소통물량!T24</x:f>
        <x:v>369</x:v>
      </x:c>
      <x:c r="H25" s="118">
        <x:f>J25+L25</x:f>
        <x:v>41996</x:v>
      </x:c>
      <x:c r="I25" s="30">
        <x:f>K25+M25</x:f>
        <x:v>7926</x:v>
      </x:c>
      <x:c r="J25" s="5">
        <x:f>SUM(국별소통물량!E66,국별소통물량!G66,국별소통물량!I66,국별소통물량!K66,국별소통물량!M66,국별소통물량!O66,국별소통물량!Q66,국별소통물량!S66)</x:f>
        <x:v>36374</x:v>
      </x:c>
      <x:c r="K25" s="31">
        <x:f>국별소통물량!S66</x:f>
        <x:v>7650</x:v>
      </x:c>
      <x:c r="L25" s="31">
        <x:f>SUM(국별소통물량!F66,국별소통물량!H66,국별소통물량!J66,국별소통물량!L66,국별소통물량!N66,국별소통물량!P66,국별소통물량!R66,국별소통물량!T66)</x:f>
        <x:v>5622</x:v>
      </x:c>
      <x:c r="M25" s="475">
        <x:f>국별소통물량!T66</x:f>
        <x:v>276</x:v>
      </x:c>
      <x:c r="N25" s="40">
        <x:f>(B25-H25)/H25*100</x:f>
        <x:v>165.65387179731403</x:v>
      </x:c>
      <x:c r="O25" s="474">
        <x:f>(C25-I25)/I25%</x:f>
        <x:v>77.643199596265447</x:v>
      </x:c>
      <x:c r="P25" s="41">
        <x:f>(D25-J25)/J25*100</x:f>
        <x:v>173.32985099246713</x:v>
      </x:c>
      <x:c r="Q25" s="41">
        <x:f>(E25-K25)/K25%</x:f>
        <x:v>79.228758169934636</x:v>
      </x:c>
      <x:c r="R25" s="41">
        <x:f>(F25-L25)/L25*100</x:f>
        <x:v>115.99075062255426</x:v>
      </x:c>
      <x:c r="S25" s="41">
        <x:f>(G25-M25)/M25%</x:f>
        <x:v>33.695652173913047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2245</x:v>
      </x:c>
      <x:c r="D26" s="31">
        <x:f>국별소통물량!C25</x:f>
        <x:v>10269</x:v>
      </x:c>
      <x:c r="E26" s="31">
        <x:f>국별소통물량!S25</x:f>
        <x:v>1975</x:v>
      </x:c>
      <x:c r="F26" s="31">
        <x:f>국별소통물량!D25</x:f>
        <x:v>6737</x:v>
      </x:c>
      <x:c r="G26" s="119">
        <x:f>국별소통물량!T25</x:f>
        <x:v>270</x:v>
      </x:c>
      <x:c r="H26" s="118">
        <x:f>J26+L26</x:f>
        <x:v>13220</x:v>
      </x:c>
      <x:c r="I26" s="30">
        <x:f>K26+M26</x:f>
        <x:v>3235</x:v>
      </x:c>
      <x:c r="J26" s="5">
        <x:f>SUM(국별소통물량!E67,국별소통물량!G67,국별소통물량!I67,국별소통물량!K67,국별소통물량!M67,국별소통물량!O67,국별소통물량!Q67,국별소통물량!S67)</x:f>
        <x:v>8338</x:v>
      </x:c>
      <x:c r="K26" s="31">
        <x:f>국별소통물량!S67</x:f>
        <x:v>2635</x:v>
      </x:c>
      <x:c r="L26" s="31">
        <x:f>SUM(국별소통물량!F67,국별소통물량!H67,국별소통물량!J67,국별소통물량!L67,국별소통물량!N67,국별소통물량!P67,국별소통물량!R67,국별소통물량!T67)</x:f>
        <x:v>4882</x:v>
      </x:c>
      <x:c r="M26" s="475">
        <x:f>국별소통물량!T67</x:f>
        <x:v>600</x:v>
      </x:c>
      <x:c r="N26" s="40">
        <x:f>(B26-H26)/H26*100</x:f>
        <x:v>28.638426626323753</x:v>
      </x:c>
      <x:c r="O26" s="474">
        <x:f>(C26-I26)/I26%</x:f>
        <x:v>-30.602782071097373</x:v>
      </x:c>
      <x:c r="P26" s="41">
        <x:f>(D26-J26)/J26*100</x:f>
        <x:v>23.159030942672103</x:v>
      </x:c>
      <x:c r="Q26" s="41">
        <x:f>(E26-K26)/K26%</x:f>
        <x:v>-25.047438330170777</x:v>
      </x:c>
      <x:c r="R26" s="41">
        <x:f>(F26-L26)/L26*100</x:f>
        <x:v>37.996722654649737</x:v>
      </x:c>
      <x:c r="S26" s="41">
        <x:f>(G26-M26)/M26%</x:f>
        <x:v>-55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4056</x:v>
      </x:c>
      <x:c r="D27" s="31">
        <x:f>국별소통물량!C26</x:f>
        <x:v>19369</x:v>
      </x:c>
      <x:c r="E27" s="31">
        <x:f>국별소통물량!S26</x:f>
        <x:v>3803</x:v>
      </x:c>
      <x:c r="F27" s="31">
        <x:f>국별소통물량!D26</x:f>
        <x:v>5957</x:v>
      </x:c>
      <x:c r="G27" s="119">
        <x:f>국별소통물량!T26</x:f>
        <x:v>253</x:v>
      </x:c>
      <x:c r="H27" s="118">
        <x:f>J27+L27</x:f>
        <x:v>10432</x:v>
      </x:c>
      <x:c r="I27" s="30">
        <x:f>K27+M27</x:f>
        <x:v>2910</x:v>
      </x:c>
      <x:c r="J27" s="5">
        <x:f>SUM(국별소통물량!E68,국별소통물량!G68,국별소통물량!I68,국별소통물량!K68,국별소통물량!M68,국별소통물량!O68,국별소통물량!Q68,국별소통물량!S68)</x:f>
        <x:v>7821</x:v>
      </x:c>
      <x:c r="K27" s="31">
        <x:f>국별소통물량!S68</x:f>
        <x:v>2862</x:v>
      </x:c>
      <x:c r="L27" s="31">
        <x:f>SUM(국별소통물량!F68,국별소통물량!H68,국별소통물량!J68,국별소통물량!L68,국별소통물량!N68,국별소통물량!P68,국별소통물량!R68,국별소통물량!T68)</x:f>
        <x:v>2611</x:v>
      </x:c>
      <x:c r="M27" s="475">
        <x:f>국별소통물량!T68</x:f>
        <x:v>48</x:v>
      </x:c>
      <x:c r="N27" s="40">
        <x:f>(B27-H27)/H27*100</x:f>
        <x:v>142.7722392638037</x:v>
      </x:c>
      <x:c r="O27" s="474">
        <x:f>(C27-I27)/I27%</x:f>
        <x:v>39.381443298969067</x:v>
      </x:c>
      <x:c r="P27" s="41">
        <x:f>(D27-J27)/J27*100</x:f>
        <x:v>147.65375271704386</x:v>
      </x:c>
      <x:c r="Q27" s="41">
        <x:f>(E27-K27)/K27%</x:f>
        <x:v>32.879105520614957</x:v>
      </x:c>
      <x:c r="R27" s="41">
        <x:f>(F27-L27)/L27*100</x:f>
        <x:v>128.15013404825737</x:v>
      </x:c>
      <x:c r="S27" s="41">
        <x:f>(G27-M27)/M27%</x:f>
        <x:v>427.08333333333337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2861</x:v>
      </x:c>
      <x:c r="D28" s="31">
        <x:f>국별소통물량!C27</x:f>
        <x:v>15651</x:v>
      </x:c>
      <x:c r="E28" s="31">
        <x:f>국별소통물량!S27</x:f>
        <x:v>2644</x:v>
      </x:c>
      <x:c r="F28" s="31">
        <x:f>국별소통물량!D27</x:f>
        <x:v>5947</x:v>
      </x:c>
      <x:c r="G28" s="119">
        <x:f>국별소통물량!T27</x:f>
        <x:v>217</x:v>
      </x:c>
      <x:c r="H28" s="118">
        <x:f>J28+L28</x:f>
        <x:v>10695</x:v>
      </x:c>
      <x:c r="I28" s="30">
        <x:f>K28+M28</x:f>
        <x:v>2517</x:v>
      </x:c>
      <x:c r="J28" s="5">
        <x:f>SUM(국별소통물량!E69,국별소통물량!G69,국별소통물량!I69,국별소통물량!K69,국별소통물량!M69,국별소통물량!O69,국별소통물량!Q69,국별소통물량!S69)</x:f>
        <x:v>8121</x:v>
      </x:c>
      <x:c r="K28" s="31">
        <x:f>국별소통물량!S69</x:f>
        <x:v>2429</x:v>
      </x:c>
      <x:c r="L28" s="31">
        <x:f>SUM(국별소통물량!F69,국별소통물량!H69,국별소통물량!J69,국별소통물량!L69,국별소통물량!N69,국별소통물량!P69,국별소통물량!R69,국별소통물량!T69)</x:f>
        <x:v>2574</x:v>
      </x:c>
      <x:c r="M28" s="475">
        <x:f>국별소통물량!T69</x:f>
        <x:v>88</x:v>
      </x:c>
      <x:c r="N28" s="40">
        <x:f>(B28-H28)/H28*100</x:f>
        <x:v>101.9448340345956</x:v>
      </x:c>
      <x:c r="O28" s="474">
        <x:f>(C28-I28)/I28%</x:f>
        <x:v>13.667063965037743</x:v>
      </x:c>
      <x:c r="P28" s="41">
        <x:f>(D28-J28)/J28*100</x:f>
        <x:v>92.722571111932027</x:v>
      </x:c>
      <x:c r="Q28" s="41">
        <x:f>(E28-K28)/K28%</x:f>
        <x:v>8.8513791683820511</x:v>
      </x:c>
      <x:c r="R28" s="41">
        <x:f>(F28-L28)/L28*100</x:f>
        <x:v>131.04118104118103</x:v>
      </x:c>
      <x:c r="S28" s="41">
        <x:f>(G28-M28)/M28%</x:f>
        <x:v>146.59090909090909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1640</x:v>
      </x:c>
      <x:c r="D29" s="31">
        <x:f>국별소통물량!C28</x:f>
        <x:v>7941</x:v>
      </x:c>
      <x:c r="E29" s="31">
        <x:f>국별소통물량!S28</x:f>
        <x:v>1505</x:v>
      </x:c>
      <x:c r="F29" s="31">
        <x:f>국별소통물량!D28</x:f>
        <x:v>5152</x:v>
      </x:c>
      <x:c r="G29" s="119">
        <x:f>국별소통물량!T28</x:f>
        <x:v>135</x:v>
      </x:c>
      <x:c r="H29" s="118">
        <x:f>J29+L29</x:f>
        <x:v>4743</x:v>
      </x:c>
      <x:c r="I29" s="30">
        <x:f>K29+M29</x:f>
        <x:v>1040</x:v>
      </x:c>
      <x:c r="J29" s="5">
        <x:f>SUM(국별소통물량!E70,국별소통물량!G70,국별소통물량!I70,국별소통물량!K70,국별소통물량!M70,국별소통물량!O70,국별소통물량!Q70,국별소통물량!S70)</x:f>
        <x:v>2906</x:v>
      </x:c>
      <x:c r="K29" s="31">
        <x:f>국별소통물량!S70</x:f>
        <x:v>961</x:v>
      </x:c>
      <x:c r="L29" s="31">
        <x:f>SUM(국별소통물량!F70,국별소통물량!H70,국별소통물량!J70,국별소통물량!L70,국별소통물량!N70,국별소통물량!P70,국별소통물량!R70,국별소통물량!T70)</x:f>
        <x:v>1837</x:v>
      </x:c>
      <x:c r="M29" s="475">
        <x:f>국별소통물량!T70</x:f>
        <x:v>79</x:v>
      </x:c>
      <x:c r="N29" s="40">
        <x:f>(B29-H29)/H29*100</x:f>
        <x:v>176.04891418933164</x:v>
      </x:c>
      <x:c r="O29" s="474">
        <x:f>(C29-I29)/I29%</x:f>
        <x:v>57.692307692307693</x:v>
      </x:c>
      <x:c r="P29" s="41">
        <x:f>(D29-J29)/J29*100</x:f>
        <x:v>173.26221610461116</x:v>
      </x:c>
      <x:c r="Q29" s="41">
        <x:f>(E29-K29)/K29%</x:f>
        <x:v>56.607700312174821</x:v>
      </x:c>
      <x:c r="R29" s="41">
        <x:f>(F29-L29)/L29*100</x:f>
        <x:v>180.45726728361458</x:v>
      </x:c>
      <x:c r="S29" s="41">
        <x:f>(G29-M29)/M29%</x:f>
        <x:v>70.886075949367083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3137</x:v>
      </x:c>
      <x:c r="D30" s="31">
        <x:f>국별소통물량!C29</x:f>
        <x:v>16125</x:v>
      </x:c>
      <x:c r="E30" s="31">
        <x:f>국별소통물량!S29</x:f>
        <x:v>2756</x:v>
      </x:c>
      <x:c r="F30" s="31">
        <x:f>국별소통물량!D29</x:f>
        <x:v>11577</x:v>
      </x:c>
      <x:c r="G30" s="119">
        <x:f>국별소통물량!T29</x:f>
        <x:v>381</x:v>
      </x:c>
      <x:c r="H30" s="118">
        <x:f>J30+L30</x:f>
        <x:v>9867</x:v>
      </x:c>
      <x:c r="I30" s="30">
        <x:f>K30+M30</x:f>
        <x:v>1469</x:v>
      </x:c>
      <x:c r="J30" s="5">
        <x:f>SUM(국별소통물량!E71,국별소통물량!G71,국별소통물량!I71,국별소통물량!K71,국별소통물량!M71,국별소통물량!O71,국별소통물량!Q71,국별소통물량!S71)</x:f>
        <x:v>5243</x:v>
      </x:c>
      <x:c r="K30" s="31">
        <x:f>국별소통물량!S71</x:f>
        <x:v>1269</x:v>
      </x:c>
      <x:c r="L30" s="31">
        <x:f>SUM(국별소통물량!F71,국별소통물량!H71,국별소통물량!J71,국별소통물량!L71,국별소통물량!N71,국별소통물량!P71,국별소통물량!R71,국별소통물량!T71)</x:f>
        <x:v>4624</x:v>
      </x:c>
      <x:c r="M30" s="475">
        <x:f>국별소통물량!T71</x:f>
        <x:v>200</x:v>
      </x:c>
      <x:c r="N30" s="40">
        <x:f>(B30-H30)/H30*100</x:f>
        <x:v>180.75402858011554</x:v>
      </x:c>
      <x:c r="O30" s="474">
        <x:f>(C30-I30)/I30%</x:f>
        <x:v>113.54663036078966</x:v>
      </x:c>
      <x:c r="P30" s="41">
        <x:f>(D30-J30)/J30*100</x:f>
        <x:v>207.55292771314134</x:v>
      </x:c>
      <x:c r="Q30" s="41">
        <x:f>(E30-K30)/K30%</x:f>
        <x:v>117.17888100866824</x:v>
      </x:c>
      <x:c r="R30" s="41">
        <x:f>(F30-L30)/L30*100</x:f>
        <x:v>150.36764705882354</x:v>
      </x:c>
      <x:c r="S30" s="41">
        <x:f>(G30-M30)/M30%</x:f>
        <x:v>90.5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2111</x:v>
      </x:c>
      <x:c r="D31" s="31">
        <x:f>국별소통물량!C30</x:f>
        <x:v>11953</x:v>
      </x:c>
      <x:c r="E31" s="31">
        <x:f>국별소통물량!S30</x:f>
        <x:v>1774</x:v>
      </x:c>
      <x:c r="F31" s="31">
        <x:f>국별소통물량!D30</x:f>
        <x:v>8881</x:v>
      </x:c>
      <x:c r="G31" s="119">
        <x:f>국별소통물량!T30</x:f>
        <x:v>337</x:v>
      </x:c>
      <x:c r="H31" s="118">
        <x:f>J31+L31</x:f>
        <x:v>10608</x:v>
      </x:c>
      <x:c r="I31" s="30">
        <x:f>K31+M31</x:f>
        <x:v>1379</x:v>
      </x:c>
      <x:c r="J31" s="5">
        <x:f>SUM(국별소통물량!E72,국별소통물량!G72,국별소통물량!I72,국별소통물량!K72,국별소통물량!M72,국별소통물량!O72,국별소통물량!Q72,국별소통물량!S72)</x:f>
        <x:v>6828</x:v>
      </x:c>
      <x:c r="K31" s="31">
        <x:f>국별소통물량!S72</x:f>
        <x:v>1284</x:v>
      </x:c>
      <x:c r="L31" s="31">
        <x:f>SUM(국별소통물량!F72,국별소통물량!H72,국별소통물량!J72,국별소통물량!L72,국별소통물량!N72,국별소통물량!P72,국별소통물량!R72,국별소통물량!T72)</x:f>
        <x:v>3780</x:v>
      </x:c>
      <x:c r="M31" s="475">
        <x:f>국별소통물량!T72</x:f>
        <x:v>95</x:v>
      </x:c>
      <x:c r="N31" s="40">
        <x:f>(B31-H31)/H31*100</x:f>
        <x:v>96.398944193061837</x:v>
      </x:c>
      <x:c r="O31" s="474">
        <x:f>(C31-I31)/I31%</x:f>
        <x:v>53.081943437273388</x:v>
      </x:c>
      <x:c r="P31" s="41">
        <x:f>(D31-J31)/J31*100</x:f>
        <x:v>75.058582308142945</x:v>
      </x:c>
      <x:c r="Q31" s="41">
        <x:f>(E31-K31)/K31%</x:f>
        <x:v>38.161993769470406</x:v>
      </x:c>
      <x:c r="R31" s="41">
        <x:f>(F31-L31)/L31*100</x:f>
        <x:v>134.94708994708995</x:v>
      </x:c>
      <x:c r="S31" s="41">
        <x:f>(G31-M31)/M31%</x:f>
        <x:v>254.73684210526318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11688</x:v>
      </x:c>
      <x:c r="D32" s="31">
        <x:f>국별소통물량!C31</x:f>
        <x:v>70179</x:v>
      </x:c>
      <x:c r="E32" s="31">
        <x:f>국별소통물량!S31</x:f>
        <x:v>11688</x:v>
      </x:c>
      <x:c r="F32" s="31">
        <x:f>국별소통물량!D31</x:f>
        <x:v>0</x:v>
      </x:c>
      <x:c r="G32" s="119">
        <x:f>국별소통물량!T31</x:f>
        <x:v>0</x:v>
      </x:c>
      <x:c r="H32" s="118">
        <x:f>J32+L32</x:f>
        <x:v>682</x:v>
      </x:c>
      <x:c r="I32" s="30">
        <x:f>K32+M32</x:f>
        <x:v>131</x:v>
      </x:c>
      <x:c r="J32" s="5">
        <x:f>SUM(국별소통물량!E73,국별소통물량!G73,국별소통물량!I73,국별소통물량!K73,국별소통물량!M73,국별소통물량!O73,국별소통물량!Q73,국별소통물량!S73)</x:f>
        <x:v>567</x:v>
      </x:c>
      <x:c r="K32" s="31">
        <x:f>국별소통물량!S73</x:f>
        <x:v>127</x:v>
      </x:c>
      <x:c r="L32" s="31">
        <x:f>SUM(국별소통물량!F73,국별소통물량!H73,국별소통물량!J73,국별소통물량!L73,국별소통물량!N73,국별소통물량!P73,국별소통물량!R73,국별소통물량!T73)</x:f>
        <x:v>115</x:v>
      </x:c>
      <x:c r="M32" s="475">
        <x:f>국별소통물량!T73</x:f>
        <x:v>4</x:v>
      </x:c>
      <x:c r="N32" s="40">
        <x:f>(B32-H32)/H32*100</x:f>
        <x:v>10190.175953079179</x:v>
      </x:c>
      <x:c r="O32" s="474">
        <x:f>(C32-I32)/I32%</x:f>
        <x:v>8822.1374045801531</x:v>
      </x:c>
      <x:c r="P32" s="41">
        <x:f>(D32-J32)/J32*100</x:f>
        <x:v>12277.248677248677</x:v>
      </x:c>
      <x:c r="Q32" s="41">
        <x:f>(E32-K32)/K32%</x:f>
        <x:v>9103.1496062992119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512</x:v>
      </x:c>
      <x:c r="D33" s="37">
        <x:f>국별소통물량!C32</x:f>
        <x:v>746</x:v>
      </x:c>
      <x:c r="E33" s="37">
        <x:f>국별소통물량!S32</x:f>
        <x:v>113</x:v>
      </x:c>
      <x:c r="F33" s="37">
        <x:f>국별소통물량!D32</x:f>
        <x:v>6343</x:v>
      </x:c>
      <x:c r="G33" s="121">
        <x:f>국별소통물량!T32</x:f>
        <x:v>399</x:v>
      </x:c>
      <x:c r="H33" s="120">
        <x:f>J33+L33</x:f>
        <x:v>3733</x:v>
      </x:c>
      <x:c r="I33" s="36">
        <x:f>K33+M33</x:f>
        <x:v>161</x:v>
      </x:c>
      <x:c r="J33" s="5">
        <x:f>SUM(국별소통물량!E74,국별소통물량!G74,국별소통물량!I74,국별소통물량!K74,국별소통물량!M74,국별소통물량!O74,국별소통물량!Q74,국별소통물량!S74)</x:f>
        <x:v>243</x:v>
      </x:c>
      <x:c r="K33" s="37">
        <x:f>국별소통물량!S74</x:f>
        <x:v>41</x:v>
      </x:c>
      <x:c r="L33" s="37">
        <x:f>SUM(국별소통물량!F74,국별소통물량!H74,국별소통물량!J74,국별소통물량!L74,국별소통물량!N74,국별소통물량!P74,국별소통물량!R74,국별소통물량!T74)</x:f>
        <x:v>3490</x:v>
      </x:c>
      <x:c r="M33" s="476">
        <x:f>국별소통물량!T74</x:f>
        <x:v>120</x:v>
      </x:c>
      <x:c r="N33" s="38">
        <x:f>(B33-H33)/H33*100</x:f>
        <x:v>89.900884007500665</x:v>
      </x:c>
      <x:c r="O33" s="479">
        <x:f>(C33-I33)/I33%</x:f>
        <x:v>218.01242236024842</x:v>
      </x:c>
      <x:c r="P33" s="39">
        <x:f>(D33-J33)/J33*100</x:f>
        <x:v>206.99588477366257</x:v>
      </x:c>
      <x:c r="Q33" s="39">
        <x:f>(E33-K33)/K33%</x:f>
        <x:v>175.60975609756099</x:v>
      </x:c>
      <x:c r="R33" s="39">
        <x:f>(F33-L33)/L33*100</x:f>
        <x:v>81.747851002865332</x:v>
      </x:c>
      <x:c r="S33" s="39">
        <x:f>(G33-M33)/M33%</x:f>
        <x:v>232.5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150868</x:v>
      </x:c>
      <x:c r="D35" s="125">
        <x:f>SUM(D36:D38)</x:f>
        <x:v>764439</x:v>
      </x:c>
      <x:c r="E35" s="125">
        <x:f>SUM(E36:E38)</x:f>
        <x:v>128467</x:v>
      </x:c>
      <x:c r="F35" s="125">
        <x:f>SUM(F36:F38)</x:f>
        <x:v>528398</x:v>
      </x:c>
      <x:c r="G35" s="126">
        <x:f>SUM(G36:G38)</x:f>
        <x:v>22401</x:v>
      </x:c>
      <x:c r="H35" s="128">
        <x:f>SUM(H36:H38)</x:f>
        <x:v>637204</x:v>
      </x:c>
      <x:c r="I35" s="125">
        <x:f>SUM(I36:I38)</x:f>
        <x:v>103213</x:v>
      </x:c>
      <x:c r="J35" s="125">
        <x:f>SUM(J36:J38)</x:f>
        <x:v>361542</x:v>
      </x:c>
      <x:c r="K35" s="125">
        <x:f>SUM(K36:K38)</x:f>
        <x:v>91755</x:v>
      </x:c>
      <x:c r="L35" s="125">
        <x:f>SUM(L36:L38)</x:f>
        <x:v>275662</x:v>
      </x:c>
      <x:c r="M35" s="126">
        <x:f>SUM(M36:M38)</x:f>
        <x:v>11458</x:v>
      </x:c>
      <x:c r="N35" s="129">
        <x:f>(B35-H35)/H35*100</x:f>
        <x:v>102.89216640196861</x:v>
      </x:c>
      <x:c r="O35" s="467">
        <x:f>(C35-I35)/I35*100</x:f>
        <x:v>46.171509402885299</x:v>
      </x:c>
      <x:c r="P35" s="130">
        <x:f>(D35-J35)/J35*100</x:f>
        <x:v>111.43850506995039</x:v>
      </x:c>
      <x:c r="Q35" s="130">
        <x:f>(E35-K35)/K35*100</x:f>
        <x:v>40.01089858863277</x:v>
      </x:c>
      <x:c r="R35" s="130">
        <x:f>(F35-L35)/L35*100</x:f>
        <x:v>91.683293308471974</x:v>
      </x:c>
      <x:c r="S35" s="130">
        <x:f>(G35-M35)/M35*100</x:f>
        <x:v>95.505323791237558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81334</x:v>
      </x:c>
      <x:c r="D36" s="31">
        <x:f>D7+D8+D9+D10+D16+D18+D19+D20+D23+D26+D29+D31+D32</x:f>
        <x:v>390863</x:v>
      </x:c>
      <x:c r="E36" s="31">
        <x:f>E7+E8+E9+E10+E16+E18+E19+E20+E23+E26+E29+E31+E32</x:f>
        <x:v>68106</x:v>
      </x:c>
      <x:c r="F36" s="31">
        <x:f>F7+F8+F9+F10+F16+F18+F19+F20+F23+F26+F29+F31+F32</x:f>
        <x:v>296740</x:v>
      </x:c>
      <x:c r="G36" s="119">
        <x:f>G7+G8+G9+G10+G16+G18+G19+G20+G23+G26+G29+G31+G32</x:f>
        <x:v>13228</x:v>
      </x:c>
      <x:c r="H36" s="118">
        <x:f>H7+H8+H9+H10+H16+H18+H19+H20+H23+H26+H29+H31+H32</x:f>
        <x:v>356006</x:v>
      </x:c>
      <x:c r="I36" s="30">
        <x:f>I7+I8+I9+I10+I16+I18+I19+I20+I23+I26+I29+I31+I32</x:f>
        <x:v>55702</x:v>
      </x:c>
      <x:c r="J36" s="31">
        <x:f>J7+J8+J9+J10+J16+J18+J19+J20+J23+J26+J29+J31+J32</x:f>
        <x:v>203610</x:v>
      </x:c>
      <x:c r="K36" s="31">
        <x:f>K7+K8+K9+K10+K16+K18+K19+K20+K23+K26+K29+K31+K32</x:f>
        <x:v>49576</x:v>
      </x:c>
      <x:c r="L36" s="31">
        <x:f>L7+L8+L9+L10+L16+L18+L19+L20+L23+L26+L29+L31+L32</x:f>
        <x:v>152396</x:v>
      </x:c>
      <x:c r="M36" s="119">
        <x:f>M7+M8+M9+M10+M16+M18+M19+M20+M23+M26+M29+M31+M32</x:f>
        <x:v>6126</x:v>
      </x:c>
      <x:c r="N36" s="124">
        <x:f>(B36-H36)/H36*100</x:f>
        <x:v>93.143654882221085</x:v>
      </x:c>
      <x:c r="O36" s="468">
        <x:f>(C36-I36)/I36*100</x:f>
        <x:v>46.016301030483646</x:v>
      </x:c>
      <x:c r="P36" s="41">
        <x:f>(D36-J36)/J36*100</x:f>
        <x:v>91.966504592112372</x:v>
      </x:c>
      <x:c r="Q36" s="41">
        <x:f>(E36-K36)/K36*100</x:f>
        <x:v>37.376956591899308</x:v>
      </x:c>
      <x:c r="R36" s="41">
        <x:f>(F36-L36)/L36*100</x:f>
        <x:v>94.716396755820369</x:v>
      </x:c>
      <x:c r="S36" s="41">
        <x:f>(G36-M36)/M36*100</x:f>
        <x:v>115.932092719556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27806</x:v>
      </x:c>
      <x:c r="D37" s="31">
        <x:f>D12+D13+D15+D17+D22</x:f>
        <x:v>141960</x:v>
      </x:c>
      <x:c r="E37" s="31">
        <x:f>E12+E13+E15+E17+E22</x:f>
        <x:v>22774</x:v>
      </x:c>
      <x:c r="F37" s="31">
        <x:f>F12+F13+F15+F17+F22</x:f>
        <x:v>122929</x:v>
      </x:c>
      <x:c r="G37" s="119">
        <x:f>G12+G13+G15+G17+G22</x:f>
        <x:v>5032</x:v>
      </x:c>
      <x:c r="H37" s="118">
        <x:f>H12+H13+H15+H17+H22</x:f>
        <x:v>135124</x:v>
      </x:c>
      <x:c r="I37" s="30">
        <x:f>I12+I13+I15+I17+I22</x:f>
        <x:v>22350</x:v>
      </x:c>
      <x:c r="J37" s="31">
        <x:f>J12+J13+J15+J17+J22</x:f>
        <x:v>68100</x:v>
      </x:c>
      <x:c r="K37" s="31">
        <x:f>K12+K13+K15+K17+K22</x:f>
        <x:v>19565</x:v>
      </x:c>
      <x:c r="L37" s="31">
        <x:f>L12+L13+L15+L17+L22</x:f>
        <x:v>67024</x:v>
      </x:c>
      <x:c r="M37" s="119">
        <x:f>M12+M13+M15+M17+M22</x:f>
        <x:v>2785</x:v>
      </x:c>
      <x:c r="N37" s="124">
        <x:f>(B37-H37)/H37*100</x:f>
        <x:v>96.034013202687902</x:v>
      </x:c>
      <x:c r="O37" s="468">
        <x:f>(C37-I37)/I37*100</x:f>
        <x:v>24.411633109619686</x:v>
      </x:c>
      <x:c r="P37" s="41">
        <x:f>(D37-J37)/J37*100</x:f>
        <x:v>108.45814977973569</x:v>
      </x:c>
      <x:c r="Q37" s="41">
        <x:f>(E37-K37)/K37*100</x:f>
        <x:v>16.401737797086636</x:v>
      </x:c>
      <x:c r="R37" s="41">
        <x:f>(F37-L37)/L37*100</x:f>
        <x:v>83.410420148006679</x:v>
      </x:c>
      <x:c r="S37" s="41">
        <x:f>(G37-M37)/M37*100</x:f>
        <x:v>80.682226211849198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41728</x:v>
      </x:c>
      <x:c r="D38" s="37">
        <x:f>D11+D14+D21+D25+D27+D24+D28+D30+D33</x:f>
        <x:v>231616</x:v>
      </x:c>
      <x:c r="E38" s="37">
        <x:f>E11+E14+E21+E25+E27+E24+E28+E30+E33</x:f>
        <x:v>37587</x:v>
      </x:c>
      <x:c r="F38" s="37">
        <x:f>F11+F14+F21+F25+F27+F24+F28+F30+F33</x:f>
        <x:v>108729</x:v>
      </x:c>
      <x:c r="G38" s="121">
        <x:f>G11+G14+G21+G25+G27+G24+G28+G30+G33</x:f>
        <x:v>4141</x:v>
      </x:c>
      <x:c r="H38" s="120">
        <x:f>H11+H14+H21+H25+H27+H24+H28+H30+H33</x:f>
        <x:v>146074</x:v>
      </x:c>
      <x:c r="I38" s="36">
        <x:f>I11+I14+I21+I25+I27+I24+I28+I30+I33</x:f>
        <x:v>25161</x:v>
      </x:c>
      <x:c r="J38" s="37">
        <x:f>J11+J14+J21+J25+J27+J24+J28+J30+J33</x:f>
        <x:v>89832</x:v>
      </x:c>
      <x:c r="K38" s="37">
        <x:f>K11+K14+K21+K25+K27+K24+K28+K30+K33</x:f>
        <x:v>22614</x:v>
      </x:c>
      <x:c r="L38" s="37">
        <x:f>L11+L14+L21+L25+L27+L24+L28+L30+L33</x:f>
        <x:v>56242</x:v>
      </x:c>
      <x:c r="M38" s="121">
        <x:f>M11+M14+M21+M25+M27+M24+M28+M30+M33</x:f>
        <x:v>2547</x:v>
      </x:c>
      <x:c r="N38" s="131">
        <x:f>(B38-H38)/H38*100</x:f>
        <x:v>132.99492038281966</x:v>
      </x:c>
      <x:c r="O38" s="469">
        <x:f>(C38-I38)/I38*100</x:f>
        <x:v>65.843964866261274</x:v>
      </x:c>
      <x:c r="P38" s="39">
        <x:f>(D38-J38)/J38*100</x:f>
        <x:v>157.83239825451955</x:v>
      </x:c>
      <x:c r="Q38" s="39">
        <x:f>(E38-K38)/K38*100</x:f>
        <x:v>66.211196603873717</x:v>
      </x:c>
      <x:c r="R38" s="39">
        <x:f>(F38-L38)/L38*100</x:f>
        <x:v>93.323494897052029</x:v>
      </x:c>
      <x:c r="S38" s="39">
        <x:f>(G38-M38)/M38*100</x:f>
        <x:v>62.583431488025134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116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150868</x:v>
      </x:c>
      <x:c r="C44" s="66">
        <x:f>SUM(C45:C47)</x:f>
        <x:v>1155442</x:v>
      </x:c>
      <x:c r="D44" s="67">
        <x:f>SUM(D45:D47)</x:f>
        <x:v>124594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115018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9576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81334</x:v>
      </x:c>
      <x:c r="C45" s="69">
        <x:f>G45+K45</x:f>
        <x:v>612837</x:v>
      </x:c>
      <x:c r="D45" s="70">
        <x:f>H45+L45</x:f>
        <x:v>65297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'집중국처리현황(구분물량)'!J6</x:f>
        <x:v>59440</x:v>
      </x:c>
      <x:c r="I45" s="211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'집중국처리현황(구분물량)'!J30</x:f>
        <x:v>5857</x:v>
      </x:c>
      <x:c r="M45" s="481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27806</x:v>
      </x:c>
      <x:c r="C46" s="69">
        <x:f>G46+K46</x:f>
        <x:v>228027</x:v>
      </x:c>
      <x:c r="D46" s="70">
        <x:f>H46+L46</x:f>
        <x:v>22467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'집중국처리현황(구분물량)'!J7</x:f>
        <x:v>20240</x:v>
      </x:c>
      <x:c r="I46" s="211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'집중국처리현황(구분물량)'!J31</x:f>
        <x:v>2227</x:v>
      </x:c>
      <x:c r="M46" s="481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41728</x:v>
      </x:c>
      <x:c r="C47" s="72">
        <x:f>G47+K47</x:f>
        <x:v>314578</x:v>
      </x:c>
      <x:c r="D47" s="73">
        <x:f>H47+L47</x:f>
        <x:v>36830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'집중국처리현황(구분물량)'!J8</x:f>
        <x:v>35338</x:v>
      </x:c>
      <x:c r="I47" s="536">
        <x:f>'집중국처리현황(구분물량)'!B25</x:f>
        <x:v>158994</x:v>
      </x:c>
      <x:c r="J47" s="201">
        <x:f>(G47-I47)/I47%</x:f>
        <x:v>35.010755122834823</x:v>
      </x:c>
      <x:c r="K47" s="203">
        <x:f>'집중국처리현황(구분물량)'!B32</x:f>
        <x:v>99919</x:v>
      </x:c>
      <x:c r="L47" s="214">
        <x:f>'집중국처리현황(구분물량)'!J32</x:f>
        <x:v>1492</x:v>
      </x:c>
      <x:c r="M47" s="481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594" t="s">
        <x:v>156</x:v>
      </x:c>
      <x:c r="B50" s="596" t="s">
        <x:v>35</x:v>
      </x:c>
      <x:c r="C50" s="597"/>
      <x:c r="D50" s="597"/>
      <x:c r="E50" s="597"/>
      <x:c r="F50" s="598"/>
      <x:c r="G50" s="557" t="s">
        <x:v>107</x:v>
      </x:c>
      <x:c r="H50" s="557"/>
      <x:c r="I50" s="557"/>
      <x:c r="J50" s="557"/>
      <x:c r="K50" s="557"/>
    </x:row>
    <x:row r="51" spans="1:12" ht="24" customHeight="1">
      <x:c r="A51" s="595"/>
      <x:c r="B51" s="599" t="s">
        <x:v>156</x:v>
      </x:c>
      <x:c r="C51" s="600"/>
      <x:c r="D51" s="600"/>
      <x:c r="E51" s="601" t="s">
        <x:v>219</x:v>
      </x:c>
      <x:c r="F51" s="603" t="s">
        <x:v>30</x:v>
      </x:c>
      <x:c r="G51" s="553" t="s">
        <x:v>163</x:v>
      </x:c>
      <x:c r="H51" s="556" t="s">
        <x:v>157</x:v>
      </x:c>
      <x:c r="I51" s="554" t="s">
        <x:v>150</x:v>
      </x:c>
      <x:c r="J51" s="554" t="s">
        <x:v>62</x:v>
      </x:c>
      <x:c r="K51" s="555" t="s">
        <x:v>247</x:v>
      </x:c>
      <x:c r="L51" s="79"/>
    </x:row>
    <x:row r="52" spans="1:12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03"/>
      <x:c r="G52" s="553"/>
      <x:c r="H52" s="556"/>
      <x:c r="I52" s="554"/>
      <x:c r="J52" s="554"/>
      <x:c r="K52" s="555"/>
      <x:c r="L52" s="79"/>
    </x:row>
    <x:row r="53" spans="1:12" ht="24" customHeight="1">
      <x:c r="A53" s="368" t="s">
        <x:v>177</x:v>
      </x:c>
      <x:c r="B53" s="369">
        <x:f>C53+D53</x:f>
        <x:v>115018</x:v>
      </x:c>
      <x:c r="C53" s="370">
        <x:f>SUM(C54:C56)</x:f>
        <x:v>100789</x:v>
      </x:c>
      <x:c r="D53" s="370">
        <x:f>SUM(D54:D56)</x:f>
        <x:v>14229</x:v>
      </x:c>
      <x:c r="E53" s="370">
        <x:f>SUM(E54:E56)</x:f>
        <x:v>8283</x:v>
      </x:c>
      <x:c r="F53" s="498">
        <x:f>B53+E53</x:f>
        <x:v>123301</x:v>
      </x:c>
      <x:c r="G53" s="512" t="s">
        <x:v>157</x:v>
      </x:c>
      <x:c r="H53" s="499">
        <x:f>SUM(H54:H55)</x:f>
        <x:v>5590</x:v>
      </x:c>
      <x:c r="I53" s="508">
        <x:f>SUM(I54:I56)</x:f>
        <x:v>3000</x:v>
      </x:c>
      <x:c r="J53" s="499">
        <x:f>SUM(J54:J56)</x:f>
        <x:v>2590</x:v>
      </x:c>
      <x:c r="K53" s="511">
        <x:f>SUM(K54:K56)</x:f>
        <x:v>0</x:v>
      </x:c>
      <x:c r="L53" s="79"/>
    </x:row>
    <x:row r="54" spans="1:12" ht="24" customHeight="1">
      <x:c r="A54" s="165" t="s">
        <x:v>62</x:v>
      </x:c>
      <x:c r="B54" s="151">
        <x:f>C54+D54</x:f>
        <x:v>59440</x:v>
      </x:c>
      <x:c r="C54" s="152">
        <x:f>'집중국처리현황(구분물량)'!J12</x:f>
        <x:v>51365</x:v>
      </x:c>
      <x:c r="D54" s="152">
        <x:f>'집중국처리현황(구분물량)'!J13</x:f>
        <x:v>8075</x:v>
      </x:c>
      <x:c r="E54" s="152">
        <x:f>주간발송!E9</x:f>
        <x:v>8283</x:v>
      </x:c>
      <x:c r="F54" s="509">
        <x:f>B54+E54</x:f>
        <x:v>67723</x:v>
      </x:c>
      <x:c r="G54" s="513" t="s">
        <x:v>17</x:v>
      </x:c>
      <x:c r="H54" s="501">
        <x:f>SUM(I54:K54)</x:f>
        <x:v>0</x:v>
      </x:c>
      <x:c r="I54" s="502">
        <x:f>임시집하장!J8+임시집하장!K8</x:f>
        <x:v>0</x:v>
      </x:c>
      <x:c r="J54" s="500">
        <x:f>임시집하장!L7+임시집하장!M7+임시집하장!N7</x:f>
        <x:v>0</x:v>
      </x:c>
      <x:c r="K54" s="503">
        <x:f>임시집하장!O7</x:f>
        <x:v>0</x:v>
      </x:c>
      <x:c r="L54" s="79">
        <x:v>0</x:v>
      </x:c>
    </x:row>
    <x:row r="55" spans="1:12" ht="24" customHeight="1">
      <x:c r="A55" s="165" t="s">
        <x:v>60</x:v>
      </x:c>
      <x:c r="B55" s="151">
        <x:f>C55+D55</x:f>
        <x:v>20240</x:v>
      </x:c>
      <x:c r="C55" s="152">
        <x:f>'집중국처리현황(구분물량)'!J15</x:f>
        <x:v>14086</x:v>
      </x:c>
      <x:c r="D55" s="152">
        <x:f>'집중국처리현황(구분물량)'!J16</x:f>
        <x:v>6154</x:v>
      </x:c>
      <x:c r="E55" s="152"/>
      <x:c r="F55" s="509">
        <x:f>B55+E55</x:f>
        <x:v>20240</x:v>
      </x:c>
      <x:c r="G55" s="513" t="s">
        <x:v>12</x:v>
      </x:c>
      <x:c r="H55" s="501">
        <x:f>SUM(I55:K55)</x:f>
        <x:v>5590</x:v>
      </x:c>
      <x:c r="I55" s="502">
        <x:f>임시집하장!Q8+임시집하장!R8</x:f>
        <x:v>3000</x:v>
      </x:c>
      <x:c r="J55" s="502">
        <x:f>임시집하장!S8+임시집하장!T8+임시집하장!U8</x:f>
        <x:v>2590</x:v>
      </x:c>
      <x:c r="K55" s="503">
        <x:f>임시집하장!V8</x:f>
        <x:v>0</x:v>
      </x:c>
      <x:c r="L55" s="79"/>
    </x:row>
    <x:row r="56" spans="1:12" ht="24" customHeight="1">
      <x:c r="A56" s="166" t="s">
        <x:v>158</x:v>
      </x:c>
      <x:c r="B56" s="158">
        <x:f>C56+D56</x:f>
        <x:v>35338</x:v>
      </x:c>
      <x:c r="C56" s="159">
        <x:f>'집중국처리현황(구분물량)'!J18</x:f>
        <x:v>35338</x:v>
      </x:c>
      <x:c r="D56" s="159">
        <x:f>'집중국처리현황(구분물량)'!J19</x:f>
        <x:v>0</x:v>
      </x:c>
      <x:c r="E56" s="159"/>
      <x:c r="F56" s="510">
        <x:f>B56+E56</x:f>
        <x:v>35338</x:v>
      </x:c>
      <x:c r="G56" s="514"/>
      <x:c r="H56" s="505"/>
      <x:c r="I56" s="506"/>
      <x:c r="J56" s="504"/>
      <x:c r="K56" s="507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543" t="s">
        <x:v>298</x:v>
      </x:c>
      <x:c r="C59" s="544"/>
      <x:c r="D59" s="544"/>
      <x:c r="E59" s="545"/>
      <x:c r="F59" s="543" t="s">
        <x:v>125</x:v>
      </x:c>
      <x:c r="G59" s="544"/>
      <x:c r="H59" s="544"/>
      <x:c r="I59" s="544"/>
      <x:c r="J59" s="545"/>
      <x:c r="K59" s="361"/>
      <x:c r="L59" s="362"/>
      <x:c r="M59" s="79"/>
    </x:row>
    <x:row r="60" spans="1:13" ht="38.25" customHeight="1">
      <x:c r="A60" s="542"/>
      <x:c r="B60" s="520" t="s">
        <x:v>154</x:v>
      </x:c>
      <x:c r="C60" s="521" t="s">
        <x:v>192</x:v>
      </x:c>
      <x:c r="D60" s="522" t="s">
        <x:v>111</x:v>
      </x:c>
      <x:c r="E60" s="523" t="s">
        <x:v>118</x:v>
      </x:c>
      <x:c r="F60" s="520" t="s">
        <x:v>154</x:v>
      </x:c>
      <x:c r="G60" s="521" t="s">
        <x:v>192</x:v>
      </x:c>
      <x:c r="H60" s="522" t="s">
        <x:v>111</x:v>
      </x:c>
      <x:c r="I60" s="522" t="s">
        <x:v>118</x:v>
      </x:c>
      <x:c r="J60" s="533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524">
        <x:f>B62+B63+B64</x:f>
        <x:v>127</x:v>
      </x:c>
      <x:c r="C61" s="525">
        <x:f>C62+C63+C64</x:f>
        <x:v>79</x:v>
      </x:c>
      <x:c r="D61" s="525">
        <x:f>D62+D63+D64</x:f>
        <x:v>5</x:v>
      </x:c>
      <x:c r="E61" s="526">
        <x:f>E62+E63+E64</x:f>
        <x:v>43</x:v>
      </x:c>
      <x:c r="F61" s="524">
        <x:f>F62+F63+F64</x:f>
        <x:v>329</x:v>
      </x:c>
      <x:c r="G61" s="525">
        <x:f>G62+G63+G64</x:f>
        <x:v>103</x:v>
      </x:c>
      <x:c r="H61" s="525">
        <x:f>H62+H63+H64</x:f>
        <x:v>79</x:v>
      </x:c>
      <x:c r="I61" s="525">
        <x:f>I62+I63+I64</x:f>
        <x:v>147</x:v>
      </x:c>
      <x:c r="J61" s="526">
        <x:f>J62+J63+J64</x:f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527">
        <x:f>'집중국처리현황(인력)'!B8</x:f>
        <x:v>44</x:v>
      </x:c>
      <x:c r="C62" s="528">
        <x:f>'집중국처리현황(인력)'!C8</x:f>
        <x:v>30</x:v>
      </x:c>
      <x:c r="D62" s="528">
        <x:f>'집중국처리현황(인력)'!D8</x:f>
        <x:v>0</x:v>
      </x:c>
      <x:c r="E62" s="529">
        <x:f>'집중국처리현황(인력)'!E8</x:f>
        <x:v>14</x:v>
      </x:c>
      <x:c r="F62" s="527">
        <x:f>'집중국처리현황(인력)'!F8</x:f>
        <x:v>145</x:v>
      </x:c>
      <x:c r="G62" s="528">
        <x:f>'집중국처리현황(인력)'!G8</x:f>
        <x:v>35</x:v>
      </x:c>
      <x:c r="H62" s="528">
        <x:f>'집중국처리현황(인력)'!H8</x:f>
        <x:v>45</x:v>
      </x:c>
      <x:c r="I62" s="534">
        <x:f>'집중국처리현황(인력)'!I8</x:f>
        <x:v>65</x:v>
      </x:c>
      <x:c r="J62" s="535">
        <x:f>'집중국처리현황(인력)'!J8</x:f>
        <x:v>0</x:v>
      </x:c>
      <x:c r="K62" s="361"/>
      <x:c r="L62" s="362"/>
      <x:c r="M62" s="79"/>
    </x:row>
    <x:row r="63" spans="1:13" ht="24" customHeight="1">
      <x:c r="A63" s="206" t="s">
        <x:v>60</x:v>
      </x:c>
      <x:c r="B63" s="527">
        <x:f>'집중국처리현황(인력)'!B9</x:f>
        <x:v>32</x:v>
      </x:c>
      <x:c r="C63" s="528">
        <x:f>'집중국처리현황(인력)'!C9</x:f>
        <x:v>26</x:v>
      </x:c>
      <x:c r="D63" s="528">
        <x:f>'집중국처리현황(인력)'!D9</x:f>
        <x:v>0</x:v>
      </x:c>
      <x:c r="E63" s="529">
        <x:f>'집중국처리현황(인력)'!E9</x:f>
        <x:v>6</x:v>
      </x:c>
      <x:c r="F63" s="527">
        <x:f>'집중국처리현황(인력)'!F9</x:f>
        <x:v>108</x:v>
      </x:c>
      <x:c r="G63" s="528">
        <x:f>'집중국처리현황(인력)'!G9</x:f>
        <x:v>38</x:v>
      </x:c>
      <x:c r="H63" s="528">
        <x:f>'집중국처리현황(인력)'!H9</x:f>
        <x:v>18</x:v>
      </x:c>
      <x:c r="I63" s="534">
        <x:f>'집중국처리현황(인력)'!I9</x:f>
        <x:v>52</x:v>
      </x:c>
      <x:c r="J63" s="535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158</x:v>
      </x:c>
      <x:c r="B64" s="530">
        <x:f>'집중국처리현황(인력)'!B10</x:f>
        <x:v>51</x:v>
      </x:c>
      <x:c r="C64" s="531">
        <x:f>'집중국처리현황(인력)'!C10</x:f>
        <x:v>23</x:v>
      </x:c>
      <x:c r="D64" s="531">
        <x:f>'집중국처리현황(인력)'!D10</x:f>
        <x:v>5</x:v>
      </x:c>
      <x:c r="E64" s="532">
        <x:f>'집중국처리현황(인력)'!E10</x:f>
        <x:v>23</x:v>
      </x:c>
      <x:c r="F64" s="530">
        <x:f>'집중국처리현황(인력)'!F10</x:f>
        <x:v>76</x:v>
      </x:c>
      <x:c r="G64" s="531">
        <x:f>'집중국처리현황(인력)'!G10</x:f>
        <x:v>30</x:v>
      </x:c>
      <x:c r="H64" s="531">
        <x:f>'집중국처리현황(인력)'!H10</x:f>
        <x:v>16</x:v>
      </x:c>
      <x:c r="I64" s="531">
        <x:f>'집중국처리현황(인력)'!I10</x:f>
        <x:v>30</x:v>
      </x:c>
      <x:c r="J64" s="532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tabColor rgb="ffff0000"/>
    <x:pageSetUpPr autoPageBreaks="1" fitToPage="1"/>
  </x:sheetPr>
  <x:dimension ref="A1:S65"/>
  <x:sheetViews>
    <x:sheetView view="pageBreakPreview" topLeftCell="A1" zoomScale="75" zoomScaleSheetLayoutView="75" workbookViewId="0">
      <x:selection activeCell="J12" activeCellId="0" sqref="J12:J12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97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559" t="s">
        <x:v>95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75</x:v>
      </x:c>
      <x:c r="C3" s="564"/>
      <x:c r="D3" s="564"/>
      <x:c r="E3" s="564"/>
      <x:c r="F3" s="564"/>
      <x:c r="G3" s="565"/>
      <x:c r="H3" s="563" t="s">
        <x:v>76</x:v>
      </x:c>
      <x:c r="I3" s="564"/>
      <x:c r="J3" s="564"/>
      <x:c r="K3" s="564"/>
      <x:c r="L3" s="564"/>
      <x:c r="M3" s="566"/>
      <x:c r="N3" s="570" t="s">
        <x:v>249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202796</x:v>
      </x:c>
      <x:c r="D6" s="138">
        <x:f>SUM(D7:D33)</x:f>
        <x:v>764439</x:v>
      </x:c>
      <x:c r="E6" s="138">
        <x:f>SUM(E7:E33)</x:f>
        <x:v>117785</x:v>
      </x:c>
      <x:c r="F6" s="138">
        <x:f>SUM(F7:F33)</x:f>
        <x:v>528398</x:v>
      </x:c>
      <x:c r="G6" s="139">
        <x:f>SUM(G7:G33)</x:f>
        <x:v>85011</x:v>
      </x:c>
      <x:c r="H6" s="137">
        <x:f>SUM(H7:H33)</x:f>
        <x:v>815287</x:v>
      </x:c>
      <x:c r="I6" s="138">
        <x:f>SUM(I7:I33)</x:f>
        <x:v>178083</x:v>
      </x:c>
      <x:c r="J6" s="138">
        <x:f>SUM(J7:J33)</x:f>
        <x:v>468299</x:v>
      </x:c>
      <x:c r="K6" s="138">
        <x:f>SUM(K7:K33)</x:f>
        <x:v>106757</x:v>
      </x:c>
      <x:c r="L6" s="138">
        <x:f>SUM(L7:L33)</x:f>
        <x:v>346988</x:v>
      </x:c>
      <x:c r="M6" s="471">
        <x:f>SUM(M7:M33)</x:f>
        <x:v>71326</x:v>
      </x:c>
      <x:c r="N6" s="477">
        <x:f>(B6-H6)/H6*100</x:f>
        <x:v>58.574465188332447</x:v>
      </x:c>
      <x:c r="O6" s="472">
        <x:f>(C6-I6)/I6%</x:f>
        <x:v>13.877237018693531</x:v>
      </x:c>
      <x:c r="P6" s="472">
        <x:f>(D6-J6)/J6*100</x:f>
        <x:v>63.237376120811703</x:v>
      </x:c>
      <x:c r="Q6" s="472">
        <x:f>(E6-K6)/K6%</x:f>
        <x:v>10.330001779742782</x:v>
      </x:c>
      <x:c r="R6" s="472">
        <x:f>(F6-L6)/L6*100</x:f>
        <x:v>52.281346905368487</x:v>
      </x:c>
      <x:c r="S6" s="478">
        <x:f>(G6-M6)/M6%</x:f>
        <x:v>19.186551888511904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17302</x:v>
      </x:c>
      <x:c r="D7" s="5">
        <x:f>국별소통물량!C6</x:f>
        <x:v>62362</x:v>
      </x:c>
      <x:c r="E7" s="5">
        <x:f>국별소통물량!U6</x:f>
        <x:v>7753</x:v>
      </x:c>
      <x:c r="F7" s="5">
        <x:f>국별소통물량!D6</x:f>
        <x:v>55944</x:v>
      </x:c>
      <x:c r="G7" s="135">
        <x:f>국별소통물량!V6</x:f>
        <x:v>9549</x:v>
      </x:c>
      <x:c r="H7" s="134">
        <x:f>J7+L7</x:f>
        <x:v>96550</x:v>
      </x:c>
      <x:c r="I7" s="4">
        <x:f>K7+M7</x:f>
        <x:v>15452</x:v>
      </x:c>
      <x:c r="J7" s="5">
        <x:f>SUM(국별소통물량!E48,국별소통물량!G48,국별소통물량!I48,국별소통물량!K48,국별소통물량!M48,국별소통물량!O48,국별소통물량!Q48,국별소통물량!S48,국별소통물량!U48)</x:f>
        <x:v>59811</x:v>
      </x:c>
      <x:c r="K7" s="5">
        <x:f>국별소통물량!U48</x:f>
        <x:v>7383</x:v>
      </x:c>
      <x:c r="L7" s="5">
        <x:f>SUM(국별소통물량!F48,국별소통물량!H48,국별소통물량!J48,국별소통물량!L48,국별소통물량!N48,국별소통물량!P48,국별소통물량!R48,국별소통물량!T48,국별소통물량!V48)</x:f>
        <x:v>36739</x:v>
      </x:c>
      <x:c r="M7" s="473">
        <x:f>국별소통물량!V48</x:f>
        <x:v>8069</x:v>
      </x:c>
      <x:c r="N7" s="40">
        <x:f>(B7-H7)/H7*100</x:f>
        <x:v>22.533402382185397</x:v>
      </x:c>
      <x:c r="O7" s="474">
        <x:f>(C7-I7)/I7%</x:f>
        <x:v>11.972560186383639</x:v>
      </x:c>
      <x:c r="P7" s="41">
        <x:f>(D7-J7)/J7*100</x:f>
        <x:v>4.2651017371386528</x:v>
      </x:c>
      <x:c r="Q7" s="41">
        <x:f>(E7-K7)/K7%</x:f>
        <x:v>5.0115129351212246</x:v>
      </x:c>
      <x:c r="R7" s="41">
        <x:f>(F7-L7)/L7*100</x:f>
        <x:v>52.274150085739947</x:v>
      </x:c>
      <x:c r="S7" s="41">
        <x:f>(G7-M7)/M7%</x:f>
        <x:v>18.34180195811129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14316</x:v>
      </x:c>
      <x:c r="D8" s="31">
        <x:f>국별소통물량!C7</x:f>
        <x:v>17575</x:v>
      </x:c>
      <x:c r="E8" s="31">
        <x:f>국별소통물량!U7</x:f>
        <x:v>2296</x:v>
      </x:c>
      <x:c r="F8" s="31">
        <x:f>국별소통물량!D7</x:f>
        <x:v>70529</x:v>
      </x:c>
      <x:c r="G8" s="119">
        <x:f>국별소통물량!V7</x:f>
        <x:v>12020</x:v>
      </x:c>
      <x:c r="H8" s="118">
        <x:f>J8+L8</x:f>
        <x:v>83464</x:v>
      </x:c>
      <x:c r="I8" s="30">
        <x:f>K8+M8</x:f>
        <x:v>15422</x:v>
      </x:c>
      <x:c r="J8" s="5">
        <x:f>SUM(국별소통물량!E49,국별소통물량!G49,국별소통물량!I49,국별소통물량!K49,국별소통물량!M49,국별소통물량!O49,국별소통물량!Q49,국별소통물량!S49,국별소통물량!U49)</x:f>
        <x:v>37166</x:v>
      </x:c>
      <x:c r="K8" s="31">
        <x:f>국별소통물량!U49</x:f>
        <x:v>6131</x:v>
      </x:c>
      <x:c r="L8" s="31">
        <x:f>SUM(국별소통물량!F49,국별소통물량!H49,국별소통물량!J49,국별소통물량!L49,국별소통물량!N49,국별소통물량!P49,국별소통물량!R49,국별소통물량!T49,국별소통물량!V49)</x:f>
        <x:v>46298</x:v>
      </x:c>
      <x:c r="M8" s="475">
        <x:f>국별소통물량!V49</x:f>
        <x:v>9291</x:v>
      </x:c>
      <x:c r="N8" s="40">
        <x:f>(B8-H8)/H8*100</x:f>
        <x:v>5.5592830441867154</x:v>
      </x:c>
      <x:c r="O8" s="474">
        <x:f>(C8-I8)/I8%</x:f>
        <x:v>-7.1715730774218649</x:v>
      </x:c>
      <x:c r="P8" s="41">
        <x:f>(D8-J8)/J8*100</x:f>
        <x:v>-52.712156271861375</x:v>
      </x:c>
      <x:c r="Q8" s="41">
        <x:f>(E8-K8)/K8%</x:f>
        <x:v>-62.550970477899199</x:v>
      </x:c>
      <x:c r="R8" s="41">
        <x:f>(F8-L8)/L8*100</x:f>
        <x:v>52.337033997148907</x:v>
      </x:c>
      <x:c r="S8" s="41">
        <x:f>(G8-M8)/M8%</x:f>
        <x:v>29.372511032181681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19836</x:v>
      </x:c>
      <x:c r="D9" s="31">
        <x:f>국별소통물량!C8</x:f>
        <x:v>73744</x:v>
      </x:c>
      <x:c r="E9" s="31">
        <x:f>국별소통물량!U8</x:f>
        <x:v>10272</x:v>
      </x:c>
      <x:c r="F9" s="31">
        <x:f>국별소통물량!D8</x:f>
        <x:v>55897</x:v>
      </x:c>
      <x:c r="G9" s="119">
        <x:f>국별소통물량!V8</x:f>
        <x:v>9564</x:v>
      </x:c>
      <x:c r="H9" s="118">
        <x:f>J9+L9</x:f>
        <x:v>73565</x:v>
      </x:c>
      <x:c r="I9" s="30">
        <x:f>K9+M9</x:f>
        <x:v>15021</x:v>
      </x:c>
      <x:c r="J9" s="5">
        <x:f>SUM(국별소통물량!E50,국별소통물량!G50,국별소통물량!I50,국별소통물량!K50,국별소통물량!M50,국별소통물량!O50,국별소통물량!Q50,국별소통물량!S50,국별소통물량!U50)</x:f>
        <x:v>36298</x:v>
      </x:c>
      <x:c r="K9" s="31">
        <x:f>국별소통물량!U50</x:f>
        <x:v>6573</x:v>
      </x:c>
      <x:c r="L9" s="31">
        <x:f>SUM(국별소통물량!F50,국별소통물량!H50,국별소통물량!J50,국별소통물량!L50,국별소통물량!N50,국별소통물량!P50,국별소통물량!R50,국별소통물량!T50,국별소통물량!V50)</x:f>
        <x:v>37267</x:v>
      </x:c>
      <x:c r="M9" s="475">
        <x:f>국별소통물량!V50</x:f>
        <x:v>8448</x:v>
      </x:c>
      <x:c r="N9" s="40">
        <x:f>(B9-H9)/H9*100</x:f>
        <x:v>76.226466390267106</x:v>
      </x:c>
      <x:c r="O9" s="474">
        <x:f>(C9-I9)/I9%</x:f>
        <x:v>32.055122828040744</x:v>
      </x:c>
      <x:c r="P9" s="41">
        <x:f>(D9-J9)/J9*100</x:f>
        <x:v>103.16270868918397</x:v>
      </x:c>
      <x:c r="Q9" s="41">
        <x:f>(E9-K9)/K9%</x:f>
        <x:v>56.275673208580557</x:v>
      </x:c>
      <x:c r="R9" s="41">
        <x:f>(F9-L9)/L9*100</x:f>
        <x:v>49.990608312984683</x:v>
      </x:c>
      <x:c r="S9" s="41">
        <x:f>(G9-M9)/M9%</x:f>
        <x:v>13.210227272727272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11205</x:v>
      </x:c>
      <x:c r="D10" s="31">
        <x:f>국별소통물량!C9</x:f>
        <x:v>14981</x:v>
      </x:c>
      <x:c r="E10" s="31">
        <x:f>국별소통물량!U9</x:f>
        <x:v>1987</x:v>
      </x:c>
      <x:c r="F10" s="31">
        <x:f>국별소통물량!D9</x:f>
        <x:v>54951</x:v>
      </x:c>
      <x:c r="G10" s="119">
        <x:f>국별소통물량!V9</x:f>
        <x:v>9218</x:v>
      </x:c>
      <x:c r="H10" s="118">
        <x:f>J10+L10</x:f>
        <x:v>72921</x:v>
      </x:c>
      <x:c r="I10" s="30">
        <x:f>K10+M10</x:f>
        <x:v>13769</x:v>
      </x:c>
      <x:c r="J10" s="5">
        <x:f>SUM(국별소통물량!E51,국별소통물량!G51,국별소통물량!I51,국별소통물량!K51,국별소통물량!M51,국별소통물량!O51,국별소통물량!Q51,국별소통물량!S51,국별소통물량!U51)</x:f>
        <x:v>34033</x:v>
      </x:c>
      <x:c r="K10" s="31">
        <x:f>국별소통물량!U51</x:f>
        <x:v>5981</x:v>
      </x:c>
      <x:c r="L10" s="31">
        <x:f>SUM(국별소통물량!F51,국별소통물량!H51,국별소통물량!J51,국별소통물량!L51,국별소통물량!N51,국별소통물량!P51,국별소통물량!R51,국별소통물량!T51,국별소통물량!V51)</x:f>
        <x:v>38888</x:v>
      </x:c>
      <x:c r="M10" s="475">
        <x:f>국별소통물량!V51</x:f>
        <x:v>7788</x:v>
      </x:c>
      <x:c r="N10" s="40">
        <x:f>(B10-H10)/H10*100</x:f>
        <x:v>-4.0989564048765104</x:v>
      </x:c>
      <x:c r="O10" s="474">
        <x:f>(C10-I10)/I10%</x:f>
        <x:v>-18.621541143147653</x:v>
      </x:c>
      <x:c r="P10" s="41">
        <x:f>(D10-J10)/J10*100</x:f>
        <x:v>-55.980959656803684</x:v>
      </x:c>
      <x:c r="Q10" s="41">
        <x:f>(E10-K10)/K10%</x:f>
        <x:v>-66.77813074736666</x:v>
      </x:c>
      <x:c r="R10" s="41">
        <x:f>(F10-L10)/L10*100</x:f>
        <x:v>41.305801275457725</x:v>
      </x:c>
      <x:c r="S10" s="41">
        <x:f>(G10-M10)/M10%</x:f>
        <x:v>18.361581920903955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15236</x:v>
      </x:c>
      <x:c r="D11" s="31">
        <x:f>국별소통물량!C10</x:f>
        <x:v>50278</x:v>
      </x:c>
      <x:c r="E11" s="31">
        <x:f>국별소통물량!U10</x:f>
        <x:v>7838</x:v>
      </x:c>
      <x:c r="F11" s="31">
        <x:f>국별소통물량!D10</x:f>
        <x:v>45247</x:v>
      </x:c>
      <x:c r="G11" s="119">
        <x:f>국별소통물량!V10</x:f>
        <x:v>7398</x:v>
      </x:c>
      <x:c r="H11" s="118">
        <x:f>J11+L11</x:f>
        <x:v>58675</x:v>
      </x:c>
      <x:c r="I11" s="30">
        <x:f>K11+M11</x:f>
        <x:v>11919</x:v>
      </x:c>
      <x:c r="J11" s="5">
        <x:f>SUM(국별소통물량!E52,국별소통물량!G52,국별소통물량!I52,국별소통물량!K52,국별소통물량!M52,국별소통물량!O52,국별소통물량!Q52,국별소통물량!S52,국별소통물량!U52)</x:f>
        <x:v>26453</x:v>
      </x:c>
      <x:c r="K11" s="31">
        <x:f>국별소통물량!U52</x:f>
        <x:v>5957</x:v>
      </x:c>
      <x:c r="L11" s="31">
        <x:f>SUM(국별소통물량!F52,국별소통물량!H52,국별소통물량!J52,국별소통물량!L52,국별소통물량!N52,국별소통물량!P52,국별소통물량!R52,국별소통물량!T52,국별소통물량!V52)</x:f>
        <x:v>32222</x:v>
      </x:c>
      <x:c r="M11" s="475">
        <x:f>국별소통물량!V52</x:f>
        <x:v>5962</x:v>
      </x:c>
      <x:c r="N11" s="40">
        <x:f>(B11-H11)/H11*100</x:f>
        <x:v>62.803579037068602</x:v>
      </x:c>
      <x:c r="O11" s="474">
        <x:f>(C11-I11)/I11%</x:f>
        <x:v>27.829515898984816</x:v>
      </x:c>
      <x:c r="P11" s="41">
        <x:f>(D11-J11)/J11*100</x:f>
        <x:v>90.065399009564132</x:v>
      </x:c>
      <x:c r="Q11" s="41">
        <x:f>(E11-K11)/K11%</x:f>
        <x:v>31.576296793688098</x:v>
      </x:c>
      <x:c r="R11" s="41">
        <x:f>(F11-L11)/L11*100</x:f>
        <x:v>40.422692570293592</x:v>
      </x:c>
      <x:c r="S11" s="41">
        <x:f>(G11-M11)/M11%</x:f>
        <x:v>24.085877222408588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20360</x:v>
      </x:c>
      <x:c r="D12" s="31">
        <x:f>국별소통물량!C11</x:f>
        <x:v>72421</x:v>
      </x:c>
      <x:c r="E12" s="31">
        <x:f>국별소통물량!U11</x:f>
        <x:v>13757</x:v>
      </x:c>
      <x:c r="F12" s="31">
        <x:f>국별소통물량!D11</x:f>
        <x:v>42332</x:v>
      </x:c>
      <x:c r="G12" s="119">
        <x:f>국별소통물량!V11</x:f>
        <x:v>6603</x:v>
      </x:c>
      <x:c r="H12" s="118">
        <x:f>J12+L12</x:f>
        <x:v>69907</x:v>
      </x:c>
      <x:c r="I12" s="30">
        <x:f>K12+M12</x:f>
        <x:v>16890</x:v>
      </x:c>
      <x:c r="J12" s="5">
        <x:f>SUM(국별소통물량!E53,국별소통물량!G53,국별소통물량!I53,국별소통물량!K53,국별소통물량!M53,국별소통물량!O53,국별소통물량!Q53,국별소통물량!S53,국별소통물량!U53)</x:f>
        <x:v>41738</x:v>
      </x:c>
      <x:c r="K12" s="31">
        <x:f>국별소통물량!U53</x:f>
        <x:v>11271</x:v>
      </x:c>
      <x:c r="L12" s="31">
        <x:f>SUM(국별소통물량!F53,국별소통물량!H53,국별소통물량!J53,국별소통물량!L53,국별소통물량!N53,국별소통물량!P53,국별소통물량!R53,국별소통물량!T53,국별소통물량!V53)</x:f>
        <x:v>28169</x:v>
      </x:c>
      <x:c r="M12" s="475">
        <x:f>국별소통물량!V53</x:f>
        <x:v>5619</x:v>
      </x:c>
      <x:c r="N12" s="40">
        <x:f>(B12-H12)/H12*100</x:f>
        <x:v>64.15094339622641</x:v>
      </x:c>
      <x:c r="O12" s="474">
        <x:f>(C12-I12)/I12%</x:f>
        <x:v>20.544701006512728</x:v>
      </x:c>
      <x:c r="P12" s="41">
        <x:f>(D12-J12)/J12*100</x:f>
        <x:v>73.513345153097902</x:v>
      </x:c>
      <x:c r="Q12" s="41">
        <x:f>(E12-K12)/K12%</x:f>
        <x:v>22.056605447608909</x:v>
      </x:c>
      <x:c r="R12" s="41">
        <x:f>(F12-L12)/L12*100</x:f>
        <x:v>50.278675139337572</x:v>
      </x:c>
      <x:c r="S12" s="41">
        <x:f>(G12-M12)/M12%</x:f>
        <x:v>17.512012813667912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9876</x:v>
      </x:c>
      <x:c r="D13" s="31">
        <x:f>국별소통물량!C12</x:f>
        <x:v>29552</x:v>
      </x:c>
      <x:c r="E13" s="31">
        <x:f>국별소통물량!U12</x:f>
        <x:v>3916</x:v>
      </x:c>
      <x:c r="F13" s="31">
        <x:f>국별소통물량!D12</x:f>
        <x:v>40296</x:v>
      </x:c>
      <x:c r="G13" s="119">
        <x:f>국별소통물량!V12</x:f>
        <x:v>5960</x:v>
      </x:c>
      <x:c r="H13" s="118">
        <x:f>J13+L13</x:f>
        <x:v>48385</x:v>
      </x:c>
      <x:c r="I13" s="30">
        <x:f>K13+M13</x:f>
        <x:v>10619</x:v>
      </x:c>
      <x:c r="J13" s="5">
        <x:f>SUM(국별소통물량!E54,국별소통물량!G54,국별소통물량!I54,국별소통물량!K54,국별소통물량!M54,국별소통물량!O54,국별소통물량!Q54,국별소통물량!S54,국별소통물량!U54)</x:f>
        <x:v>21685</x:v>
      </x:c>
      <x:c r="K13" s="31">
        <x:f>국별소통물량!U54</x:f>
        <x:v>5059</x:v>
      </x:c>
      <x:c r="L13" s="31">
        <x:f>SUM(국별소통물량!F54,국별소통물량!H54,국별소통물량!J54,국별소통물량!L54,국별소통물량!N54,국별소통물량!P54,국별소통물량!R54,국별소통물량!T54,국별소통물량!V54)</x:f>
        <x:v>26700</x:v>
      </x:c>
      <x:c r="M13" s="475">
        <x:f>국별소통물량!V54</x:f>
        <x:v>5560</x:v>
      </x:c>
      <x:c r="N13" s="40">
        <x:f>(B13-H13)/H13*100</x:f>
        <x:v>44.358788880851499</x:v>
      </x:c>
      <x:c r="O13" s="474">
        <x:f>(C13-I13)/I13%</x:f>
        <x:v>-6.9968923627460216</x:v>
      </x:c>
      <x:c r="P13" s="41">
        <x:f>(D13-J13)/J13*100</x:f>
        <x:v>36.278533548535854</x:v>
      </x:c>
      <x:c r="Q13" s="41">
        <x:f>(E13-K13)/K13%</x:f>
        <x:v>-22.593397904724252</x:v>
      </x:c>
      <x:c r="R13" s="41">
        <x:f>(F13-L13)/L13*100</x:f>
        <x:v>50.921348314606739</x:v>
      </x:c>
      <x:c r="S13" s="41">
        <x:f>(G13-M13)/M13%</x:f>
        <x:v>7.1942446043165464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2462</x:v>
      </x:c>
      <x:c r="D14" s="31">
        <x:f>국별소통물량!C13</x:f>
        <x:v>9530</x:v>
      </x:c>
      <x:c r="E14" s="31">
        <x:f>국별소통물량!U13</x:f>
        <x:v>1515</x:v>
      </x:c>
      <x:c r="F14" s="31">
        <x:f>국별소통물량!D13</x:f>
        <x:v>5653</x:v>
      </x:c>
      <x:c r="G14" s="119">
        <x:f>국별소통물량!V13</x:f>
        <x:v>947</x:v>
      </x:c>
      <x:c r="H14" s="118">
        <x:f>J14+L14</x:f>
        <x:v>9029</x:v>
      </x:c>
      <x:c r="I14" s="30">
        <x:f>K14+M14</x:f>
        <x:v>2180</x:v>
      </x:c>
      <x:c r="J14" s="5">
        <x:f>SUM(국별소통물량!E55,국별소통물량!G55,국별소통물량!I55,국별소통물량!K55,국별소통물량!M55,국별소통물량!O55,국별소통물량!Q55,국별소통물량!S55,국별소통물량!U55)</x:f>
        <x:v>5627</x:v>
      </x:c>
      <x:c r="K14" s="31">
        <x:f>국별소통물량!U55</x:f>
        <x:v>1351</x:v>
      </x:c>
      <x:c r="L14" s="31">
        <x:f>SUM(국별소통물량!F55,국별소통물량!H55,국별소통물량!J55,국별소통물량!L55,국별소통물량!N55,국별소통물량!P55,국별소통물량!R55,국별소통물량!T55,국별소통물량!V55)</x:f>
        <x:v>3402</x:v>
      </x:c>
      <x:c r="M14" s="475">
        <x:f>국별소통물량!V55</x:f>
        <x:v>829</x:v>
      </x:c>
      <x:c r="N14" s="40">
        <x:f>(B14-H14)/H14*100</x:f>
        <x:v>68.158157049507139</x:v>
      </x:c>
      <x:c r="O14" s="474">
        <x:f>(C14-I14)/I14%</x:f>
        <x:v>12.935779816513762</x:v>
      </x:c>
      <x:c r="P14" s="41">
        <x:f>(D14-J14)/J14*100</x:f>
        <x:v>69.362004620579356</x:v>
      </x:c>
      <x:c r="Q14" s="41">
        <x:f>(E14-K14)/K14%</x:f>
        <x:v>12.139156180606959</x:v>
      </x:c>
      <x:c r="R14" s="41">
        <x:f>(F14-L14)/L14*100</x:f>
        <x:v>66.166960611405059</x:v>
      </x:c>
      <x:c r="S14" s="41">
        <x:f>(G14-M14)/M14%</x:f>
        <x:v>14.234016887816647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4626</x:v>
      </x:c>
      <x:c r="D15" s="31">
        <x:f>국별소통물량!C14</x:f>
        <x:v>20227</x:v>
      </x:c>
      <x:c r="E15" s="31">
        <x:f>국별소통물량!U14</x:f>
        <x:v>2866</x:v>
      </x:c>
      <x:c r="F15" s="31">
        <x:f>국별소통물량!D14</x:f>
        <x:v>11914</x:v>
      </x:c>
      <x:c r="G15" s="119">
        <x:f>국별소통물량!V14</x:f>
        <x:v>1760</x:v>
      </x:c>
      <x:c r="H15" s="118">
        <x:f>J15+L15</x:f>
        <x:v>16620</x:v>
      </x:c>
      <x:c r="I15" s="30">
        <x:f>K15+M15</x:f>
        <x:v>3358</x:v>
      </x:c>
      <x:c r="J15" s="5">
        <x:f>SUM(국별소통물량!E56,국별소통물량!G56,국별소통물량!I56,국별소통물량!K56,국별소통물량!M56,국별소통물량!O56,국별소통물량!Q56,국별소통물량!S56,국별소통물량!U56)</x:f>
        <x:v>11006</x:v>
      </x:c>
      <x:c r="K15" s="31">
        <x:f>국별소통물량!U56</x:f>
        <x:v>1930</x:v>
      </x:c>
      <x:c r="L15" s="31">
        <x:f>SUM(국별소통물량!F56,국별소통물량!H56,국별소통물량!J56,국별소통물량!L56,국별소통물량!N56,국별소통물량!P56,국별소통물량!R56,국별소통물량!T56,국별소통물량!V56)</x:f>
        <x:v>5614</x:v>
      </x:c>
      <x:c r="M15" s="475">
        <x:f>국별소통물량!V56</x:f>
        <x:v>1428</x:v>
      </x:c>
      <x:c r="N15" s="40">
        <x:f>(B15-H15)/H15*100</x:f>
        <x:v>93.387484957882066</x:v>
      </x:c>
      <x:c r="O15" s="474">
        <x:f>(C15-I15)/I15%</x:f>
        <x:v>37.760571768910069</x:v>
      </x:c>
      <x:c r="P15" s="41">
        <x:f>(D15-J15)/J15*100</x:f>
        <x:v>83.781573687079785</x:v>
      </x:c>
      <x:c r="Q15" s="41">
        <x:f>(E15-K15)/K15%</x:f>
        <x:v>48.497409326424872</x:v>
      </x:c>
      <x:c r="R15" s="41">
        <x:f>(F15-L15)/L15*100</x:f>
        <x:v>112.21945137157108</x:v>
      </x:c>
      <x:c r="S15" s="41">
        <x:f>(G15-M15)/M15%</x:f>
        <x:v>23.249299719887958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1691</x:v>
      </x:c>
      <x:c r="D16" s="31">
        <x:f>국별소통물량!C15</x:f>
        <x:v>6067</x:v>
      </x:c>
      <x:c r="E16" s="31">
        <x:f>국별소통물량!U15</x:f>
        <x:v>907</x:v>
      </x:c>
      <x:c r="F16" s="31">
        <x:f>국별소통물량!D15</x:f>
        <x:v>5179</x:v>
      </x:c>
      <x:c r="G16" s="119">
        <x:f>국별소통물량!V15</x:f>
        <x:v>784</x:v>
      </x:c>
      <x:c r="H16" s="118">
        <x:f>J16+L16</x:f>
        <x:v>5499</x:v>
      </x:c>
      <x:c r="I16" s="30">
        <x:f>K16+M16</x:f>
        <x:v>1028</x:v>
      </x:c>
      <x:c r="J16" s="5">
        <x:f>SUM(국별소통물량!E57,국별소통물량!G57,국별소통물량!I57,국별소통물량!K57,국별소통물량!M57,국별소통물량!O57,국별소통물량!Q57,국별소통물량!S57,국별소통물량!U57)</x:f>
        <x:v>3397</x:v>
      </x:c>
      <x:c r="K16" s="31">
        <x:f>국별소통물량!U57</x:f>
        <x:v>643</x:v>
      </x:c>
      <x:c r="L16" s="31">
        <x:f>SUM(국별소통물량!F57,국별소통물량!H57,국별소통물량!J57,국별소통물량!L57,국별소통물량!N57,국별소통물량!P57,국별소통물량!R57,국별소통물량!T57,국별소통물량!V57)</x:f>
        <x:v>2102</x:v>
      </x:c>
      <x:c r="M16" s="475">
        <x:f>국별소통물량!V57</x:f>
        <x:v>385</x:v>
      </x:c>
      <x:c r="N16" s="40">
        <x:f>(B16-H16)/H16*100</x:f>
        <x:v>104.50991089288961</x:v>
      </x:c>
      <x:c r="O16" s="474">
        <x:f>(C16-I16)/I16%</x:f>
        <x:v>64.494163424124523</x:v>
      </x:c>
      <x:c r="P16" s="41">
        <x:f>(D16-J16)/J16*100</x:f>
        <x:v>78.598763614954365</x:v>
      </x:c>
      <x:c r="Q16" s="41">
        <x:f>(E16-K16)/K16%</x:f>
        <x:v>41.05754276827372</x:v>
      </x:c>
      <x:c r="R16" s="41">
        <x:f>(F16-L16)/L16*100</x:f>
        <x:v>146.38439581351093</x:v>
      </x:c>
      <x:c r="S16" s="41">
        <x:f>(G16-M16)/M16%</x:f>
        <x:v>103.63636363636364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5070</x:v>
      </x:c>
      <x:c r="D17" s="31">
        <x:f>국별소통물량!C16</x:f>
        <x:v>12726</x:v>
      </x:c>
      <x:c r="E17" s="31">
        <x:f>국별소통물량!U16</x:f>
        <x:v>1756</x:v>
      </x:c>
      <x:c r="F17" s="31">
        <x:f>국별소통물량!D16</x:f>
        <x:v>21957</x:v>
      </x:c>
      <x:c r="G17" s="119">
        <x:f>국별소통물량!V16</x:f>
        <x:v>3314</x:v>
      </x:c>
      <x:c r="H17" s="118">
        <x:f>J17+L17</x:f>
        <x:v>30931</x:v>
      </x:c>
      <x:c r="I17" s="30">
        <x:f>K17+M17</x:f>
        <x:v>5928</x:v>
      </x:c>
      <x:c r="J17" s="5">
        <x:f>SUM(국별소통물량!E58,국별소통물량!G58,국별소통물량!I58,국별소통물량!K58,국별소통물량!M58,국별소통물량!O58,국별소통물량!Q58,국별소통물량!S58,국별소통물량!U58)</x:f>
        <x:v>10931</x:v>
      </x:c>
      <x:c r="K17" s="31">
        <x:f>국별소통물량!U58</x:f>
        <x:v>2428</x:v>
      </x:c>
      <x:c r="L17" s="31">
        <x:f>SUM(국별소통물량!F58,국별소통물량!H58,국별소통물량!J58,국별소통물량!L58,국별소통물량!N58,국별소통물량!P58,국별소통물량!R58,국별소통물량!T58,국별소통물량!V58)</x:f>
        <x:v>20000</x:v>
      </x:c>
      <x:c r="M17" s="475">
        <x:f>국별소통물량!V58</x:f>
        <x:v>3500</x:v>
      </x:c>
      <x:c r="N17" s="40">
        <x:f>(B17-H17)/H17*100</x:f>
        <x:v>12.130225340273512</x:v>
      </x:c>
      <x:c r="O17" s="474">
        <x:f>(C17-I17)/I17%</x:f>
        <x:v>-14.473684210526315</x:v>
      </x:c>
      <x:c r="P17" s="41">
        <x:f>(D17-J17)/J17*100</x:f>
        <x:v>16.421187448540849</x:v>
      </x:c>
      <x:c r="Q17" s="41">
        <x:f>(E17-K17)/K17%</x:f>
        <x:v>-27.677100494233937</x:v>
      </x:c>
      <x:c r="R17" s="41">
        <x:f>(F17-L17)/L17*100</x:f>
        <x:v>9.7850000000000001</x:v>
      </x:c>
      <x:c r="S17" s="41">
        <x:f>(G17-M17)/M17%</x:f>
        <x:v>-5.3142857142857141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1935</x:v>
      </x:c>
      <x:c r="D18" s="31">
        <x:f>국별소통물량!C17</x:f>
        <x:v>7545</x:v>
      </x:c>
      <x:c r="E18" s="31">
        <x:f>국별소통물량!U17</x:f>
        <x:v>1170</x:v>
      </x:c>
      <x:c r="F18" s="31">
        <x:f>국별소통물량!D17</x:f>
        <x:v>4531</x:v>
      </x:c>
      <x:c r="G18" s="119">
        <x:f>국별소통물량!V17</x:f>
        <x:v>765</x:v>
      </x:c>
      <x:c r="H18" s="118">
        <x:f>J18+L18</x:f>
        <x:v>4581</x:v>
      </x:c>
      <x:c r="I18" s="30">
        <x:f>K18+M18</x:f>
        <x:v>837</x:v>
      </x:c>
      <x:c r="J18" s="5">
        <x:f>SUM(국별소통물량!E59,국별소통물량!G59,국별소통물량!I59,국별소통물량!K59,국별소통물량!M59,국별소통물량!O59,국별소통물량!Q59,국별소통물량!S59,국별소통물량!U59)</x:f>
        <x:v>2380</x:v>
      </x:c>
      <x:c r="K18" s="31">
        <x:f>국별소통물량!U59</x:f>
        <x:v>447</x:v>
      </x:c>
      <x:c r="L18" s="31">
        <x:f>SUM(국별소통물량!F59,국별소통물량!H59,국별소통물량!J59,국별소통물량!L59,국별소통물량!N59,국별소통물량!P59,국별소통물량!R59,국별소통물량!T59,국별소통물량!V59)</x:f>
        <x:v>2201</x:v>
      </x:c>
      <x:c r="M18" s="475">
        <x:f>국별소통물량!V59</x:f>
        <x:v>390</x:v>
      </x:c>
      <x:c r="N18" s="40">
        <x:f>(B18-H18)/H18*100</x:f>
        <x:v>163.61056537873827</x:v>
      </x:c>
      <x:c r="O18" s="474">
        <x:f>(C18-I18)/I18%</x:f>
        <x:v>131.18279569892474</x:v>
      </x:c>
      <x:c r="P18" s="41">
        <x:f>(D18-J18)/J18*100</x:f>
        <x:v>217.01680672268907</x:v>
      </x:c>
      <x:c r="Q18" s="41">
        <x:f>(E18-K18)/K18%</x:f>
        <x:v>161.74496644295303</x:v>
      </x:c>
      <x:c r="R18" s="41">
        <x:f>(F18-L18)/L18*100</x:f>
        <x:v>105.86097228532485</x:v>
      </x:c>
      <x:c r="S18" s="41">
        <x:f>(G18-M18)/M18%</x:f>
        <x:v>96.15384615384616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11407</x:v>
      </x:c>
      <x:c r="D19" s="31">
        <x:f>국별소통물량!C18</x:f>
        <x:v>45203</x:v>
      </x:c>
      <x:c r="E19" s="31">
        <x:f>국별소통물량!U18</x:f>
        <x:v>9378</x:v>
      </x:c>
      <x:c r="F19" s="31">
        <x:f>국별소통물량!D18</x:f>
        <x:v>15058</x:v>
      </x:c>
      <x:c r="G19" s="119">
        <x:f>국별소통물량!V18</x:f>
        <x:v>2029</x:v>
      </x:c>
      <x:c r="H19" s="118">
        <x:f>J19+L19</x:f>
        <x:v>24473</x:v>
      </x:c>
      <x:c r="I19" s="30">
        <x:f>K19+M19</x:f>
        <x:v>6684</x:v>
      </x:c>
      <x:c r="J19" s="5">
        <x:f>SUM(국별소통물량!E60,국별소통물량!G60,국별소통물량!I60,국별소통물량!K60,국별소통물량!M60,국별소통물량!O60,국별소통물량!Q60,국별소통물량!S60,국별소통물량!U60)</x:f>
        <x:v>17182</x:v>
      </x:c>
      <x:c r="K19" s="31">
        <x:f>국별소통물량!U60</x:f>
        <x:v>5005</x:v>
      </x:c>
      <x:c r="L19" s="31">
        <x:f>SUM(국별소통물량!F60,국별소통물량!H60,국별소통물량!J60,국별소통물량!L60,국별소통물량!N60,국별소통물량!P60,국별소통물량!R60,국별소통물량!T60,국별소통물량!V60)</x:f>
        <x:v>7291</x:v>
      </x:c>
      <x:c r="M19" s="475">
        <x:f>국별소통물량!V60</x:f>
        <x:v>1679</x:v>
      </x:c>
      <x:c r="N19" s="40">
        <x:f>(B19-H19)/H19*100</x:f>
        <x:v>146.23462591427287</x:v>
      </x:c>
      <x:c r="O19" s="474">
        <x:f>(C19-I19)/I19%</x:f>
        <x:v>70.661280670257327</x:v>
      </x:c>
      <x:c r="P19" s="41">
        <x:f>(D19-J19)/J19*100</x:f>
        <x:v>163.08345943429171</x:v>
      </x:c>
      <x:c r="Q19" s="41">
        <x:f>(E19-K19)/K19%</x:f>
        <x:v>87.372627372627377</x:v>
      </x:c>
      <x:c r="R19" s="41">
        <x:f>(F19-L19)/L19*100</x:f>
        <x:v>106.52859690028802</x:v>
      </x:c>
      <x:c r="S19" s="41">
        <x:f>(G19-M19)/M19%</x:f>
        <x:v>20.845741512805244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3501</x:v>
      </x:c>
      <x:c r="D20" s="31">
        <x:f>국별소통물량!C19</x:f>
        <x:v>16829</x:v>
      </x:c>
      <x:c r="E20" s="31">
        <x:f>국별소통물량!U19</x:f>
        <x:v>2514</x:v>
      </x:c>
      <x:c r="F20" s="31">
        <x:f>국별소통물량!D19</x:f>
        <x:v>7041</x:v>
      </x:c>
      <x:c r="G20" s="119">
        <x:f>국별소통물량!V19</x:f>
        <x:v>987</x:v>
      </x:c>
      <x:c r="H20" s="118">
        <x:f>J20+L20</x:f>
        <x:v>14266</x:v>
      </x:c>
      <x:c r="I20" s="30">
        <x:f>K20+M20</x:f>
        <x:v>3273</x:v>
      </x:c>
      <x:c r="J20" s="5">
        <x:f>SUM(국별소통물량!E61,국별소통물량!G61,국별소통물량!I61,국별소통물량!K61,국별소통물량!M61,국별소통물량!O61,국별소통물량!Q61,국별소통물량!S61,국별소통물량!U61)</x:f>
        <x:v>10221</x:v>
      </x:c>
      <x:c r="K20" s="31">
        <x:f>국별소통물량!U61</x:f>
        <x:v>2475</x:v>
      </x:c>
      <x:c r="L20" s="31">
        <x:f>SUM(국별소통물량!F61,국별소통물량!H61,국별소통물량!J61,국별소통물량!L61,국별소통물량!N61,국별소통물량!P61,국별소통물량!R61,국별소통물량!T61,국별소통물량!V61)</x:f>
        <x:v>4045</x:v>
      </x:c>
      <x:c r="M20" s="475">
        <x:f>국별소통물량!V61</x:f>
        <x:v>798</x:v>
      </x:c>
      <x:c r="N20" s="40">
        <x:f>(B20-H20)/H20*100</x:f>
        <x:v>67.320902845927378</x:v>
      </x:c>
      <x:c r="O20" s="474">
        <x:f>(C20-I20)/I20%</x:f>
        <x:v>6.9660861594867098</x:v>
      </x:c>
      <x:c r="P20" s="41">
        <x:f>(D20-J20)/J20*100</x:f>
        <x:v>64.651208296644171</x:v>
      </x:c>
      <x:c r="Q20" s="41">
        <x:f>(E20-K20)/K20%</x:f>
        <x:v>1.5757575757575757</x:v>
      </x:c>
      <x:c r="R20" s="41">
        <x:f>(F20-L20)/L20*100</x:f>
        <x:v>74.066749072929539</x:v>
      </x:c>
      <x:c r="S20" s="41">
        <x:f>(G20-M20)/M20%</x:f>
        <x:v>23.684210526315788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4154</x:v>
      </x:c>
      <x:c r="D21" s="31">
        <x:f>국별소통물량!C20</x:f>
        <x:v>14129</x:v>
      </x:c>
      <x:c r="E21" s="31">
        <x:f>국별소통물량!U20</x:f>
        <x:v>2113</x:v>
      </x:c>
      <x:c r="F21" s="31">
        <x:f>국별소통물량!D20</x:f>
        <x:v>12310</x:v>
      </x:c>
      <x:c r="G21" s="119">
        <x:f>국별소통물량!V20</x:f>
        <x:v>2041</x:v>
      </x:c>
      <x:c r="H21" s="118">
        <x:f>J21+L21</x:f>
        <x:v>14717</x:v>
      </x:c>
      <x:c r="I21" s="30">
        <x:f>K21+M21</x:f>
        <x:v>3096</x:v>
      </x:c>
      <x:c r="J21" s="5">
        <x:f>SUM(국별소통물량!E62,국별소통물량!G62,국별소통물량!I62,국별소통물량!K62,국별소통물량!M62,국별소통물량!O62,국별소통물량!Q62,국별소통물량!S62,국별소통물량!U62)</x:f>
        <x:v>6344</x:v>
      </x:c>
      <x:c r="K21" s="31">
        <x:f>국별소통물량!U62</x:f>
        <x:v>1508</x:v>
      </x:c>
      <x:c r="L21" s="31">
        <x:f>SUM(국별소통물량!F62,국별소통물량!H62,국별소통물량!J62,국별소통물량!L62,국별소통물량!N62,국별소통물량!P62,국별소통물량!R62,국별소통물량!T62,국별소통물량!V62)</x:f>
        <x:v>8373</x:v>
      </x:c>
      <x:c r="M21" s="475">
        <x:f>국별소통물량!V62</x:f>
        <x:v>1588</x:v>
      </x:c>
      <x:c r="N21" s="40">
        <x:f>(B21-H21)/H21*100</x:f>
        <x:v>79.649385064890936</x:v>
      </x:c>
      <x:c r="O21" s="474">
        <x:f>(C21-I21)/I21%</x:f>
        <x:v>34.173126614987076</x:v>
      </x:c>
      <x:c r="P21" s="41">
        <x:f>(D21-J21)/J21*100</x:f>
        <x:v>122.71437578814628</x:v>
      </x:c>
      <x:c r="Q21" s="41">
        <x:f>(E21-K21)/K21%</x:f>
        <x:v>40.119363395225463</x:v>
      </x:c>
      <x:c r="R21" s="41">
        <x:f>(F21-L21)/L21*100</x:f>
        <x:v>47.020183924519287</x:v>
      </x:c>
      <x:c r="S21" s="41">
        <x:f>(G21-M21)/M21%</x:f>
        <x:v>28.526448362720402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2040</x:v>
      </x:c>
      <x:c r="D22" s="31">
        <x:f>국별소통물량!C21</x:f>
        <x:v>7034</x:v>
      </x:c>
      <x:c r="E22" s="31">
        <x:f>국별소통물량!U21</x:f>
        <x:v>1019</x:v>
      </x:c>
      <x:c r="F22" s="31">
        <x:f>국별소통물량!D21</x:f>
        <x:v>6430</x:v>
      </x:c>
      <x:c r="G22" s="119">
        <x:f>국별소통물량!V21</x:f>
        <x:v>1021</x:v>
      </x:c>
      <x:c r="H22" s="118">
        <x:f>J22+L22</x:f>
        <x:v>7274</x:v>
      </x:c>
      <x:c r="I22" s="30">
        <x:f>K22+M22</x:f>
        <x:v>1198</x:v>
      </x:c>
      <x:c r="J22" s="5">
        <x:f>SUM(국별소통물량!E63,국별소통물량!G63,국별소통물량!I63,국별소통물량!K63,국별소통물량!M63,국별소통물량!O63,국별소통물량!Q63,국별소통물량!S63,국별소통물량!U63)</x:f>
        <x:v>3925</x:v>
      </x:c>
      <x:c r="K22" s="31">
        <x:f>국별소통물량!U63</x:f>
        <x:v>497</x:v>
      </x:c>
      <x:c r="L22" s="31">
        <x:f>SUM(국별소통물량!F63,국별소통물량!H63,국별소통물량!J63,국별소통물량!L63,국별소통물량!N63,국별소통물량!P63,국별소통물량!R63,국별소통물량!T63,국별소통물량!V63)</x:f>
        <x:v>3349</x:v>
      </x:c>
      <x:c r="M22" s="475">
        <x:f>국별소통물량!V63</x:f>
        <x:v>701</x:v>
      </x:c>
      <x:c r="N22" s="40">
        <x:f>(B22-H22)/H22*100</x:f>
        <x:v>85.097607918614244</x:v>
      </x:c>
      <x:c r="O22" s="474">
        <x:f>(C22-I22)/I22%</x:f>
        <x:v>70.283806343906505</x:v>
      </x:c>
      <x:c r="P22" s="41">
        <x:f>(D22-J22)/J22*100</x:f>
        <x:v>79.210191082802552</x:v>
      </x:c>
      <x:c r="Q22" s="41">
        <x:f>(E22-K22)/K22%</x:f>
        <x:v>105.03018108651912</x:v>
      </x:c>
      <x:c r="R22" s="41">
        <x:f>(F22-L22)/L22*100</x:f>
        <x:v>91.997611227232014</x:v>
      </x:c>
      <x:c r="S22" s="41">
        <x:f>(G22-M22)/M22%</x:f>
        <x:v>45.649072753209701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9999</x:v>
      </x:c>
      <x:c r="D23" s="31">
        <x:f>국별소통물량!C22</x:f>
        <x:v>46215</x:v>
      </x:c>
      <x:c r="E23" s="31">
        <x:f>국별소통물량!U22</x:f>
        <x:v>8851</x:v>
      </x:c>
      <x:c r="F23" s="31">
        <x:f>국별소통물량!D22</x:f>
        <x:v>6840</x:v>
      </x:c>
      <x:c r="G23" s="119">
        <x:f>국별소통물량!V22</x:f>
        <x:v>1148</x:v>
      </x:c>
      <x:c r="H23" s="118">
        <x:f>J23+L23</x:f>
        <x:v>33174</x:v>
      </x:c>
      <x:c r="I23" s="30">
        <x:f>K23+M23</x:f>
        <x:v>10254</x:v>
      </x:c>
      <x:c r="J23" s="5">
        <x:f>SUM(국별소통물량!E64,국별소통물량!G64,국별소통물량!I64,국별소통물량!K64,국별소통물량!M64,국별소통물량!O64,국별소통물량!Q64,국별소통물량!S64,국별소통물량!U64)</x:f>
        <x:v>28406</x:v>
      </x:c>
      <x:c r="K23" s="31">
        <x:f>국별소통물량!U64</x:f>
        <x:v>9285</x:v>
      </x:c>
      <x:c r="L23" s="31">
        <x:f>SUM(국별소통물량!F64,국별소통물량!H64,국별소통물량!J64,국별소통물량!L64,국별소통물량!N64,국별소통물량!P64,국별소통물량!R64,국별소통물량!T64,국별소통물량!V64)</x:f>
        <x:v>4768</x:v>
      </x:c>
      <x:c r="M23" s="475">
        <x:f>국별소통물량!V64</x:f>
        <x:v>969</x:v>
      </x:c>
      <x:c r="N23" s="40">
        <x:f>(B23-H23)/H23*100</x:f>
        <x:v>59.929462832338572</x:v>
      </x:c>
      <x:c r="O23" s="474">
        <x:f>(C23-I23)/I23%</x:f>
        <x:v>-2.4868344060854297</x:v>
      </x:c>
      <x:c r="P23" s="41">
        <x:f>(D23-J23)/J23*100</x:f>
        <x:v>62.694501161726393</x:v>
      </x:c>
      <x:c r="Q23" s="41">
        <x:f>(E23-K23)/K23%</x:f>
        <x:v>-4.674205708131395</x:v>
      </x:c>
      <x:c r="R23" s="41">
        <x:f>(F23-L23)/L23*100</x:f>
        <x:v>43.456375838926178</x:v>
      </x:c>
      <x:c r="S23" s="41">
        <x:f>(G23-M23)/M23%</x:f>
        <x:v>18.472652218782251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1005</x:v>
      </x:c>
      <x:c r="D24" s="31">
        <x:f>국별소통물량!C23</x:f>
        <x:v>6367</x:v>
      </x:c>
      <x:c r="E24" s="31">
        <x:f>국별소통물량!U23</x:f>
        <x:v>497</x:v>
      </x:c>
      <x:c r="F24" s="31">
        <x:f>국별소통물량!D23</x:f>
        <x:v>3552</x:v>
      </x:c>
      <x:c r="G24" s="119">
        <x:f>국별소통물량!V23</x:f>
        <x:v>508</x:v>
      </x:c>
      <x:c r="H24" s="118">
        <x:f>J24+L24</x:f>
        <x:v>6393</x:v>
      </x:c>
      <x:c r="I24" s="30">
        <x:f>K24+M24</x:f>
        <x:v>2268</x:v>
      </x:c>
      <x:c r="J24" s="5">
        <x:f>SUM(국별소통물량!E65,국별소통물량!G65,국별소통물량!I65,국별소통물량!K65,국별소통물량!M65,국별소통물량!O65,국별소통물량!Q65,국별소통물량!S65,국별소통물량!U65)</x:f>
        <x:v>4129</x:v>
      </x:c>
      <x:c r="K24" s="31">
        <x:f>국별소통물량!U65</x:f>
        <x:v>1707</x:v>
      </x:c>
      <x:c r="L24" s="31">
        <x:f>SUM(국별소통물량!F65,국별소통물량!H65,국별소통물량!J65,국별소통물량!L65,국별소통물량!N65,국별소통물량!P65,국별소통물량!R65,국별소통물량!T65,국별소통물량!V65)</x:f>
        <x:v>2264</x:v>
      </x:c>
      <x:c r="M24" s="475">
        <x:f>국별소통물량!V65</x:f>
        <x:v>561</x:v>
      </x:c>
      <x:c r="N24" s="40">
        <x:f>(B24-H24)/H24*100</x:f>
        <x:v>55.154074769278893</x:v>
      </x:c>
      <x:c r="O24" s="474">
        <x:f>(C24-I24)/I24%</x:f>
        <x:v>-55.68783068783069</x:v>
      </x:c>
      <x:c r="P24" s="41">
        <x:f>(D24-J24)/J24*100</x:f>
        <x:v>54.201985953015253</x:v>
      </x:c>
      <x:c r="Q24" s="41">
        <x:f>(E24-K24)/K24%</x:f>
        <x:v>-70.884592852958406</x:v>
      </x:c>
      <x:c r="R24" s="41">
        <x:f>(F24-L24)/L24*100</x:f>
        <x:v>56.890459363957604</x:v>
      </x:c>
      <x:c r="S24" s="41">
        <x:f>(G24-M24)/M24%</x:f>
        <x:v>-9.4474153297682708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17769</x:v>
      </x:c>
      <x:c r="D25" s="31">
        <x:f>국별소통물량!C24</x:f>
        <x:v>99421</x:v>
      </x:c>
      <x:c r="E25" s="31">
        <x:f>국별소통물량!U24</x:f>
        <x:v>15809</x:v>
      </x:c>
      <x:c r="F25" s="31">
        <x:f>국별소통물량!D24</x:f>
        <x:v>12143</x:v>
      </x:c>
      <x:c r="G25" s="119">
        <x:f>국별소통물량!V24</x:f>
        <x:v>1960</x:v>
      </x:c>
      <x:c r="H25" s="118">
        <x:f>J25+L25</x:f>
        <x:v>60453</x:v>
      </x:c>
      <x:c r="I25" s="30">
        <x:f>K25+M25</x:f>
        <x:v>18457</x:v>
      </x:c>
      <x:c r="J25" s="5">
        <x:f>SUM(국별소통물량!E66,국별소통물량!G66,국별소통물량!I66,국별소통물량!K66,국별소통물량!M66,국별소통물량!O66,국별소통물량!Q66,국별소통물량!S66,국별소통물량!U66)</x:f>
        <x:v>53308</x:v>
      </x:c>
      <x:c r="K25" s="31">
        <x:f>국별소통물량!U66</x:f>
        <x:v>16934</x:v>
      </x:c>
      <x:c r="L25" s="31">
        <x:f>SUM(국별소통물량!F66,국별소통물량!H66,국별소통물량!J66,국별소통물량!L66,국별소통물량!N66,국별소통물량!P66,국별소통물량!R66,국별소통물량!T66,국별소통물량!V66)</x:f>
        <x:v>7145</x:v>
      </x:c>
      <x:c r="M25" s="475">
        <x:f>국별소통물량!V66</x:f>
        <x:v>1523</x:v>
      </x:c>
      <x:c r="N25" s="40">
        <x:f>(B25-H25)/H25*100</x:f>
        <x:v>84.546672621706122</x:v>
      </x:c>
      <x:c r="O25" s="474">
        <x:f>(C25-I25)/I25%</x:f>
        <x:v>-3.7275830308284119</x:v>
      </x:c>
      <x:c r="P25" s="41">
        <x:f>(D25-J25)/J25*100</x:f>
        <x:v>86.502963907856241</x:v>
      </x:c>
      <x:c r="Q25" s="41">
        <x:f>(E25-K25)/K25%</x:f>
        <x:v>-6.6434392346758004</x:v>
      </x:c>
      <x:c r="R25" s="41">
        <x:f>(F25-L25)/L25*100</x:f>
        <x:v>69.951014695591311</x:v>
      </x:c>
      <x:c r="S25" s="41">
        <x:f>(G25-M25)/M25%</x:f>
        <x:v>28.693368351936964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2373</x:v>
      </x:c>
      <x:c r="D26" s="31">
        <x:f>국별소통물량!C25</x:f>
        <x:v>10269</x:v>
      </x:c>
      <x:c r="E26" s="31">
        <x:f>국별소통물량!U25</x:f>
        <x:v>1163</x:v>
      </x:c>
      <x:c r="F26" s="31">
        <x:f>국별소통물량!D25</x:f>
        <x:v>6737</x:v>
      </x:c>
      <x:c r="G26" s="119">
        <x:f>국별소통물량!V25</x:f>
        <x:v>1210</x:v>
      </x:c>
      <x:c r="H26" s="118">
        <x:f>J26+L26</x:f>
        <x:v>15555</x:v>
      </x:c>
      <x:c r="I26" s="30">
        <x:f>K26+M26</x:f>
        <x:v>2335</x:v>
      </x:c>
      <x:c r="J26" s="5">
        <x:f>SUM(국별소통물량!E67,국별소통물량!G67,국별소통물량!I67,국별소통물량!K67,국별소통물량!M67,국별소통물량!O67,국별소통물량!Q67,국별소통물량!S67,국별소통물량!U67)</x:f>
        <x:v>9568</x:v>
      </x:c>
      <x:c r="K26" s="31">
        <x:f>국별소통물량!U67</x:f>
        <x:v>1230</x:v>
      </x:c>
      <x:c r="L26" s="31">
        <x:f>SUM(국별소통물량!F67,국별소통물량!H67,국별소통물량!J67,국별소통물량!L67,국별소통물량!N67,국별소통물량!P67,국별소통물량!R67,국별소통물량!T67,국별소통물량!V67)</x:f>
        <x:v>5987</x:v>
      </x:c>
      <x:c r="M26" s="475">
        <x:f>국별소통물량!V67</x:f>
        <x:v>1105</x:v>
      </x:c>
      <x:c r="N26" s="40">
        <x:f>(B26-H26)/H26*100</x:f>
        <x:v>9.3281902925104472</x:v>
      </x:c>
      <x:c r="O26" s="474">
        <x:f>(C26-I26)/I26%</x:f>
        <x:v>1.627408993576017</x:v>
      </x:c>
      <x:c r="P26" s="41">
        <x:f>(D26-J26)/J26*100</x:f>
        <x:v>7.3265050167224084</x:v>
      </x:c>
      <x:c r="Q26" s="41">
        <x:f>(E26-K26)/K26%</x:f>
        <x:v>-5.4471544715447155</x:v>
      </x:c>
      <x:c r="R26" s="41">
        <x:f>(F26-L26)/L26*100</x:f>
        <x:v>12.527142141306163</x:v>
      </x:c>
      <x:c r="S26" s="41">
        <x:f>(G26-M26)/M26%</x:f>
        <x:v>9.502262443438914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3715</x:v>
      </x:c>
      <x:c r="D27" s="31">
        <x:f>국별소통물량!C26</x:f>
        <x:v>19369</x:v>
      </x:c>
      <x:c r="E27" s="31">
        <x:f>국별소통물량!U26</x:f>
        <x:v>2605</x:v>
      </x:c>
      <x:c r="F27" s="31">
        <x:f>국별소통물량!D26</x:f>
        <x:v>5957</x:v>
      </x:c>
      <x:c r="G27" s="119">
        <x:f>국별소통물량!V26</x:f>
        <x:v>1110</x:v>
      </x:c>
      <x:c r="H27" s="118">
        <x:f>J27+L27</x:f>
        <x:v>15079</x:v>
      </x:c>
      <x:c r="I27" s="30">
        <x:f>K27+M27</x:f>
        <x:v>4647</x:v>
      </x:c>
      <x:c r="J27" s="5">
        <x:f>SUM(국별소통물량!E68,국별소통물량!G68,국별소통물량!I68,국별소통물량!K68,국별소통물량!M68,국별소통물량!O68,국별소통물량!Q68,국별소통물량!S68,국별소통물량!U68)</x:f>
        <x:v>11761</x:v>
      </x:c>
      <x:c r="K27" s="31">
        <x:f>국별소통물량!U68</x:f>
        <x:v>3940</x:v>
      </x:c>
      <x:c r="L27" s="31">
        <x:f>SUM(국별소통물량!F68,국별소통물량!H68,국별소통물량!J68,국별소통물량!L68,국별소통물량!N68,국별소통물량!P68,국별소통물량!R68,국별소통물량!T68,국별소통물량!V68)</x:f>
        <x:v>3318</x:v>
      </x:c>
      <x:c r="M27" s="475">
        <x:f>국별소통물량!V68</x:f>
        <x:v>707</x:v>
      </x:c>
      <x:c r="N27" s="40">
        <x:f>(B27-H27)/H27*100</x:f>
        <x:v>67.955434710524571</x:v>
      </x:c>
      <x:c r="O27" s="474">
        <x:f>(C27-I27)/I27%</x:f>
        <x:v>-20.055950075317408</x:v>
      </x:c>
      <x:c r="P27" s="41">
        <x:f>(D27-J27)/J27*100</x:f>
        <x:v>64.688376838704187</x:v>
      </x:c>
      <x:c r="Q27" s="41">
        <x:f>(E27-K27)/K27%</x:f>
        <x:v>-33.883248730964468</x:v>
      </x:c>
      <x:c r="R27" s="41">
        <x:f>(F27-L27)/L27*100</x:f>
        <x:v>79.53586497890295</x:v>
      </x:c>
      <x:c r="S27" s="41">
        <x:f>(G27-M27)/M27%</x:f>
        <x:v>57.001414427157002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3227</x:v>
      </x:c>
      <x:c r="D28" s="31">
        <x:f>국별소통물량!C27</x:f>
        <x:v>15651</x:v>
      </x:c>
      <x:c r="E28" s="31">
        <x:f>국별소통물량!U27</x:f>
        <x:v>2461</x:v>
      </x:c>
      <x:c r="F28" s="31">
        <x:f>국별소통물량!D27</x:f>
        <x:v>5947</x:v>
      </x:c>
      <x:c r="G28" s="119">
        <x:f>국별소통물량!V27</x:f>
        <x:v>766</x:v>
      </x:c>
      <x:c r="H28" s="118">
        <x:f>J28+L28</x:f>
        <x:v>15729</x:v>
      </x:c>
      <x:c r="I28" s="30">
        <x:f>K28+M28</x:f>
        <x:v>5034</x:v>
      </x:c>
      <x:c r="J28" s="5">
        <x:f>SUM(국별소통물량!E69,국별소통물량!G69,국별소통물량!I69,국별소통물량!K69,국별소통물량!M69,국별소통물량!O69,국별소통물량!Q69,국별소통물량!S69,국별소통물량!U69)</x:f>
        <x:v>12422</x:v>
      </x:c>
      <x:c r="K28" s="31">
        <x:f>국별소통물량!U69</x:f>
        <x:v>4301</x:v>
      </x:c>
      <x:c r="L28" s="31">
        <x:f>SUM(국별소통물량!F69,국별소통물량!H69,국별소통물량!J69,국별소통물량!L69,국별소통물량!N69,국별소통물량!P69,국별소통물량!R69,국별소통물량!T69,국별소통물량!V69)</x:f>
        <x:v>3307</x:v>
      </x:c>
      <x:c r="M28" s="475">
        <x:f>국별소통물량!V69</x:f>
        <x:v>733</x:v>
      </x:c>
      <x:c r="N28" s="40">
        <x:f>(B28-H28)/H28*100</x:f>
        <x:v>37.313243054231037</x:v>
      </x:c>
      <x:c r="O28" s="474">
        <x:f>(C28-I28)/I28%</x:f>
        <x:v>-35.895907826777908</x:v>
      </x:c>
      <x:c r="P28" s="41">
        <x:f>(D28-J28)/J28*100</x:f>
        <x:v>25.994203831911129</x:v>
      </x:c>
      <x:c r="Q28" s="41">
        <x:f>(E28-K28)/K28%</x:f>
        <x:v>-42.780748663101605</x:v>
      </x:c>
      <x:c r="R28" s="41">
        <x:f>(F28-L28)/L28*100</x:f>
        <x:v>79.830662231629873</x:v>
      </x:c>
      <x:c r="S28" s="41">
        <x:f>(G28-M28)/M28%</x:f>
        <x:v>4.5020463847203276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1402</x:v>
      </x:c>
      <x:c r="D29" s="31">
        <x:f>국별소통물량!C28</x:f>
        <x:v>7941</x:v>
      </x:c>
      <x:c r="E29" s="31">
        <x:f>국별소통물량!U28</x:f>
        <x:v>816</x:v>
      </x:c>
      <x:c r="F29" s="31">
        <x:f>국별소통물량!D28</x:f>
        <x:v>5152</x:v>
      </x:c>
      <x:c r="G29" s="119">
        <x:f>국별소통물량!V28</x:f>
        <x:v>586</x:v>
      </x:c>
      <x:c r="H29" s="118">
        <x:f>J29+L29</x:f>
        <x:v>6386</x:v>
      </x:c>
      <x:c r="I29" s="30">
        <x:f>K29+M29</x:f>
        <x:v>1643</x:v>
      </x:c>
      <x:c r="J29" s="5">
        <x:f>SUM(국별소통물량!E70,국별소통물량!G70,국별소통물량!I70,국별소통물량!K70,국별소통물량!M70,국별소통물량!O70,국별소통물량!Q70,국별소통물량!S70,국별소통물량!U70)</x:f>
        <x:v>4033</x:v>
      </x:c>
      <x:c r="K29" s="31">
        <x:f>국별소통물량!U70</x:f>
        <x:v>1127</x:v>
      </x:c>
      <x:c r="L29" s="31">
        <x:f>SUM(국별소통물량!F70,국별소통물량!H70,국별소통물량!J70,국별소통물량!L70,국별소통물량!N70,국별소통물량!P70,국별소통물량!R70,국별소통물량!T70,국별소통물량!V70)</x:f>
        <x:v>2353</x:v>
      </x:c>
      <x:c r="M29" s="475">
        <x:f>국별소통물량!V70</x:f>
        <x:v>516</x:v>
      </x:c>
      <x:c r="N29" s="40">
        <x:f>(B29-H29)/H29*100</x:f>
        <x:v>105.02662073285312</x:v>
      </x:c>
      <x:c r="O29" s="474">
        <x:f>(C29-I29)/I29%</x:f>
        <x:v>-14.668289713937918</x:v>
      </x:c>
      <x:c r="P29" s="41">
        <x:f>(D29-J29)/J29*100</x:f>
        <x:v>96.90057029506572</x:v>
      </x:c>
      <x:c r="Q29" s="41">
        <x:f>(E29-K29)/K29%</x:f>
        <x:v>-27.595385980479151</x:v>
      </x:c>
      <x:c r="R29" s="41">
        <x:f>(F29-L29)/L29*100</x:f>
        <x:v>118.95452613684658</x:v>
      </x:c>
      <x:c r="S29" s="41">
        <x:f>(G29-M29)/M29%</x:f>
        <x:v>13.565891472868216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3235</x:v>
      </x:c>
      <x:c r="D30" s="31">
        <x:f>국별소통물량!C29</x:f>
        <x:v>16125</x:v>
      </x:c>
      <x:c r="E30" s="31">
        <x:f>국별소통물량!U29</x:f>
        <x:v>1784</x:v>
      </x:c>
      <x:c r="F30" s="31">
        <x:f>국별소통물량!D29</x:f>
        <x:v>11577</x:v>
      </x:c>
      <x:c r="G30" s="119">
        <x:f>국별소통물량!V29</x:f>
        <x:v>1451</x:v>
      </x:c>
      <x:c r="H30" s="118">
        <x:f>J30+L30</x:f>
        <x:v>12580</x:v>
      </x:c>
      <x:c r="I30" s="30">
        <x:f>K30+M30</x:f>
        <x:v>2713</x:v>
      </x:c>
      <x:c r="J30" s="5">
        <x:f>SUM(국별소통물량!E71,국별소통물량!G71,국별소통물량!I71,국별소통물량!K71,국별소통물량!M71,국별소통물량!O71,국별소통물량!Q71,국별소통물량!S71,국별소통물량!U71)</x:f>
        <x:v>6791</x:v>
      </x:c>
      <x:c r="K30" s="31">
        <x:f>국별소통물량!U71</x:f>
        <x:v>1548</x:v>
      </x:c>
      <x:c r="L30" s="31">
        <x:f>SUM(국별소통물량!F71,국별소통물량!H71,국별소통물량!J71,국별소통물량!L71,국별소통물량!N71,국별소통물량!P71,국별소통물량!R71,국별소통물량!T71,국별소통물량!V71)</x:f>
        <x:v>5789</x:v>
      </x:c>
      <x:c r="M30" s="475">
        <x:f>국별소통물량!V71</x:f>
        <x:v>1165</x:v>
      </x:c>
      <x:c r="N30" s="40">
        <x:f>(B30-H30)/H30*100</x:f>
        <x:v>120.2066772655008</x:v>
      </x:c>
      <x:c r="O30" s="474">
        <x:f>(C30-I30)/I30%</x:f>
        <x:v>19.240692959823075</x:v>
      </x:c>
      <x:c r="P30" s="41">
        <x:f>(D30-J30)/J30*100</x:f>
        <x:v>137.44662052716831</x:v>
      </x:c>
      <x:c r="Q30" s="41">
        <x:f>(E30-K30)/K30%</x:f>
        <x:v>15.24547803617571</x:v>
      </x:c>
      <x:c r="R30" s="41">
        <x:f>(F30-L30)/L30*100</x:f>
        <x:v>99.982725859388495</x:v>
      </x:c>
      <x:c r="S30" s="41">
        <x:f>(G30-M30)/M30%</x:f>
        <x:v>24.549356223175966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3243</x:v>
      </x:c>
      <x:c r="D31" s="31">
        <x:f>국별소통물량!C30</x:f>
        <x:v>11953</x:v>
      </x:c>
      <x:c r="E31" s="31">
        <x:f>국별소통물량!U30</x:f>
        <x:v>1863</x:v>
      </x:c>
      <x:c r="F31" s="31">
        <x:f>국별소통물량!D30</x:f>
        <x:v>8881</x:v>
      </x:c>
      <x:c r="G31" s="119">
        <x:f>국별소통물량!V30</x:f>
        <x:v>1380</x:v>
      </x:c>
      <x:c r="H31" s="118">
        <x:f>J31+L31</x:f>
        <x:v>13541</x:v>
      </x:c>
      <x:c r="I31" s="30">
        <x:f>K31+M31</x:f>
        <x:v>2933</x:v>
      </x:c>
      <x:c r="J31" s="5">
        <x:f>SUM(국별소통물량!E72,국별소통물량!G72,국별소통물량!I72,국별소통물량!K72,국별소통물량!M72,국별소통물량!O72,국별소통물량!Q72,국별소통물량!S72,국별소통물량!U72)</x:f>
        <x:v>8756</x:v>
      </x:c>
      <x:c r="K31" s="31">
        <x:f>국별소통물량!U72</x:f>
        <x:v>1928</x:v>
      </x:c>
      <x:c r="L31" s="31">
        <x:f>SUM(국별소통물량!F72,국별소통물량!H72,국별소통물량!J72,국별소통물량!L72,국별소통물량!N72,국별소통물량!P72,국별소통물량!R72,국별소통물량!T72,국별소통물량!V72)</x:f>
        <x:v>4785</x:v>
      </x:c>
      <x:c r="M31" s="475">
        <x:f>국별소통물량!V72</x:f>
        <x:v>1005</x:v>
      </x:c>
      <x:c r="N31" s="40">
        <x:f>(B31-H31)/H31*100</x:f>
        <x:v>53.858651502843216</x:v>
      </x:c>
      <x:c r="O31" s="474">
        <x:f>(C31-I31)/I31%</x:f>
        <x:v>10.569382884418685</x:v>
      </x:c>
      <x:c r="P31" s="41">
        <x:f>(D31-J31)/J31*100</x:f>
        <x:v>36.512105984467794</x:v>
      </x:c>
      <x:c r="Q31" s="41">
        <x:f>(E31-K31)/K31%</x:f>
        <x:v>-3.3713692946058091</x:v>
      </x:c>
      <x:c r="R31" s="41">
        <x:f>(F31-L31)/L31*100</x:f>
        <x:v>85.600835945663533</x:v>
      </x:c>
      <x:c r="S31" s="41">
        <x:f>(G31-M31)/M31%</x:f>
        <x:v>37.31343283582089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10747</x:v>
      </x:c>
      <x:c r="D32" s="31">
        <x:f>국별소통물량!C31</x:f>
        <x:v>70179</x:v>
      </x:c>
      <x:c r="E32" s="31">
        <x:f>국별소통물량!U31</x:f>
        <x:v>10747</x:v>
      </x:c>
      <x:c r="F32" s="31">
        <x:f>국별소통물량!D31</x:f>
        <x:v>0</x:v>
      </x:c>
      <x:c r="G32" s="119">
        <x:f>국별소통물량!V31</x:f>
        <x:v>0</x:v>
      </x:c>
      <x:c r="H32" s="118">
        <x:f>J32+L32</x:f>
        <x:v>767</x:v>
      </x:c>
      <x:c r="I32" s="30">
        <x:f>K32+M32</x:f>
        <x:v>85</x:v>
      </x:c>
      <x:c r="J32" s="5">
        <x:f>SUM(국별소통물량!E73,국별소통물량!G73,국별소통물량!I73,국별소통물량!K73,국별소통물량!M73,국별소통물량!O73,국별소통물량!Q73,국별소통물량!S73,국별소통물량!U73)</x:f>
        <x:v>629</x:v>
      </x:c>
      <x:c r="K32" s="31">
        <x:f>국별소통물량!U73</x:f>
        <x:v>62</x:v>
      </x:c>
      <x:c r="L32" s="31">
        <x:f>SUM(국별소통물량!F73,국별소통물량!H73,국별소통물량!J73,국별소통물량!L73,국별소통물량!N73,국별소통물량!P73,국별소통물량!R73,국별소통물량!T73,국별소통물량!V73)</x:f>
        <x:v>138</x:v>
      </x:c>
      <x:c r="M32" s="475">
        <x:f>국별소통물량!V73</x:f>
        <x:v>23</x:v>
      </x:c>
      <x:c r="N32" s="40">
        <x:f>(B32-H32)/H32*100</x:f>
        <x:v>9049.8044328552805</x:v>
      </x:c>
      <x:c r="O32" s="474">
        <x:f>(C32-I32)/I32%</x:f>
        <x:v>12543.529411764706</x:v>
      </x:c>
      <x:c r="P32" s="41">
        <x:f>(D32-J32)/J32*100</x:f>
        <x:v>11057.233704292528</x:v>
      </x:c>
      <x:c r="Q32" s="41">
        <x:f>(E32-K32)/K32%</x:f>
        <x:v>17233.870967741936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1064</x:v>
      </x:c>
      <x:c r="D33" s="37">
        <x:f>국별소통물량!C32</x:f>
        <x:v>746</x:v>
      </x:c>
      <x:c r="E33" s="37">
        <x:f>국별소통물량!U32</x:f>
        <x:v>132</x:v>
      </x:c>
      <x:c r="F33" s="37">
        <x:f>국별소통물량!D32</x:f>
        <x:v>6343</x:v>
      </x:c>
      <x:c r="G33" s="121">
        <x:f>국별소통물량!V32</x:f>
        <x:v>932</x:v>
      </x:c>
      <x:c r="H33" s="120">
        <x:f>J33+L33</x:f>
        <x:v>4773</x:v>
      </x:c>
      <x:c r="I33" s="36">
        <x:f>K33+M33</x:f>
        <x:v>1040</x:v>
      </x:c>
      <x:c r="J33" s="5">
        <x:f>SUM(국별소통물량!E74,국별소통물량!G74,국별소통물량!I74,국별소통물량!K74,국별소통물량!M74,국별소통물량!O74,국별소통물량!Q74,국별소통물량!S74,국별소통물량!U74)</x:f>
        <x:v>299</x:v>
      </x:c>
      <x:c r="K33" s="37">
        <x:f>국별소통물량!U74</x:f>
        <x:v>56</x:v>
      </x:c>
      <x:c r="L33" s="37">
        <x:f>SUM(국별소통물량!F74,국별소통물량!H74,국별소통물량!J74,국별소통물량!L74,국별소통물량!N74,국별소통물량!P74,국별소통물량!R74,국별소통물량!T74,국별소통물량!V74)</x:f>
        <x:v>4474</x:v>
      </x:c>
      <x:c r="M33" s="476">
        <x:f>국별소통물량!V74</x:f>
        <x:v>984</x:v>
      </x:c>
      <x:c r="N33" s="38">
        <x:f>(B33-H33)/H33*100</x:f>
        <x:v>48.522941546197359</x:v>
      </x:c>
      <x:c r="O33" s="479">
        <x:f>(C33-I33)/I33%</x:f>
        <x:v>2.3076923076923075</x:v>
      </x:c>
      <x:c r="P33" s="39">
        <x:f>(D33-J33)/J33*100</x:f>
        <x:v>149.49832775919731</x:v>
      </x:c>
      <x:c r="Q33" s="39">
        <x:f>(E33-K33)/K33%</x:f>
        <x:v>135.71428571428569</x:v>
      </x:c>
      <x:c r="R33" s="39">
        <x:f>(F33-L33)/L33*100</x:f>
        <x:v>41.774698256593652</x:v>
      </x:c>
      <x:c r="S33" s="39">
        <x:f>(G33-M33)/M33%</x:f>
        <x:v>-5.2845528455284549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202796</x:v>
      </x:c>
      <x:c r="D35" s="125">
        <x:f>SUM(D36:D38)</x:f>
        <x:v>764439</x:v>
      </x:c>
      <x:c r="E35" s="125">
        <x:f>SUM(E36:E38)</x:f>
        <x:v>117785</x:v>
      </x:c>
      <x:c r="F35" s="125">
        <x:f>SUM(F36:F38)</x:f>
        <x:v>528398</x:v>
      </x:c>
      <x:c r="G35" s="126">
        <x:f>SUM(G36:G38)</x:f>
        <x:v>85011</x:v>
      </x:c>
      <x:c r="H35" s="128">
        <x:f>SUM(H36:H38)</x:f>
        <x:v>815287</x:v>
      </x:c>
      <x:c r="I35" s="125">
        <x:f>SUM(I36:I38)</x:f>
        <x:v>178083</x:v>
      </x:c>
      <x:c r="J35" s="125">
        <x:f>SUM(J36:J38)</x:f>
        <x:v>468299</x:v>
      </x:c>
      <x:c r="K35" s="125">
        <x:f>SUM(K36:K38)</x:f>
        <x:v>106757</x:v>
      </x:c>
      <x:c r="L35" s="125">
        <x:f>SUM(L36:L38)</x:f>
        <x:v>346988</x:v>
      </x:c>
      <x:c r="M35" s="126">
        <x:f>SUM(M36:M38)</x:f>
        <x:v>71326</x:v>
      </x:c>
      <x:c r="N35" s="129">
        <x:f>(B35-H35)/H35*100</x:f>
        <x:v>58.574465188332447</x:v>
      </x:c>
      <x:c r="O35" s="467">
        <x:f>(C35-I35)/I35*100</x:f>
        <x:v>13.877237018693531</x:v>
      </x:c>
      <x:c r="P35" s="130">
        <x:f>(D35-J35)/J35*100</x:f>
        <x:v>63.237376120811703</x:v>
      </x:c>
      <x:c r="Q35" s="130">
        <x:f>(E35-K35)/K35*100</x:f>
        <x:v>10.33000177974278</x:v>
      </x:c>
      <x:c r="R35" s="130">
        <x:f>(F35-L35)/L35*100</x:f>
        <x:v>52.281346905368487</x:v>
      </x:c>
      <x:c r="S35" s="130">
        <x:f>(G35-M35)/M35*100</x:f>
        <x:v>19.1865518885119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108957</x:v>
      </x:c>
      <x:c r="D36" s="31">
        <x:f>D7+D8+D9+D10+D16+D18+D19+D20+D23+D26+D29+D31+D32</x:f>
        <x:v>390863</x:v>
      </x:c>
      <x:c r="E36" s="31">
        <x:f>E7+E8+E9+E10+E16+E18+E19+E20+E23+E26+E29+E31+E32</x:f>
        <x:v>59717</x:v>
      </x:c>
      <x:c r="F36" s="31">
        <x:f>F7+F8+F9+F10+F16+F18+F19+F20+F23+F26+F29+F31+F32</x:f>
        <x:v>296740</x:v>
      </x:c>
      <x:c r="G36" s="119">
        <x:f>G7+G8+G9+G10+G16+G18+G19+G20+G23+G26+G29+G31+G32</x:f>
        <x:v>49240</x:v>
      </x:c>
      <x:c r="H36" s="118">
        <x:f>H7+H8+H9+H10+H16+H18+H19+H20+H23+H26+H29+H31+H32</x:f>
        <x:v>444742</x:v>
      </x:c>
      <x:c r="I36" s="30">
        <x:f>I7+I8+I9+I10+I16+I18+I19+I20+I23+I26+I29+I31+I32</x:f>
        <x:v>88736</x:v>
      </x:c>
      <x:c r="J36" s="31">
        <x:f>J7+J8+J9+J10+J16+J18+J19+J20+J23+J26+J29+J31+J32</x:f>
        <x:v>251880</x:v>
      </x:c>
      <x:c r="K36" s="31">
        <x:f>K7+K8+K9+K10+K16+K18+K19+K20+K23+K26+K29+K31+K32</x:f>
        <x:v>48270</x:v>
      </x:c>
      <x:c r="L36" s="31">
        <x:f>L7+L8+L9+L10+L16+L18+L19+L20+L23+L26+L29+L31+L32</x:f>
        <x:v>192862</x:v>
      </x:c>
      <x:c r="M36" s="119">
        <x:f>M7+M8+M9+M10+M16+M18+M19+M20+M23+M26+M29+M31+M32</x:f>
        <x:v>40466</x:v>
      </x:c>
      <x:c r="N36" s="124">
        <x:f>(B36-H36)/H36*100</x:f>
        <x:v>54.607165502695942</x:v>
      </x:c>
      <x:c r="O36" s="468">
        <x:f>(C36-I36)/I36*100</x:f>
        <x:v>22.787820050486836</x:v>
      </x:c>
      <x:c r="P36" s="41">
        <x:f>(D36-J36)/J36*100</x:f>
        <x:v>55.178259488645388</x:v>
      </x:c>
      <x:c r="Q36" s="41">
        <x:f>(E36-K36)/K36*100</x:f>
        <x:v>23.714522477729439</x:v>
      </x:c>
      <x:c r="R36" s="41">
        <x:f>(F36-L36)/L36*100</x:f>
        <x:v>53.861310159595973</x:v>
      </x:c>
      <x:c r="S36" s="41">
        <x:f>(G36-M36)/M36*100</x:f>
        <x:v>21.682400039539367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41972</x:v>
      </x:c>
      <x:c r="D37" s="31">
        <x:f>D12+D13+D15+D17+D22</x:f>
        <x:v>141960</x:v>
      </x:c>
      <x:c r="E37" s="31">
        <x:f>E12+E13+E15+E17+E22</x:f>
        <x:v>23314</x:v>
      </x:c>
      <x:c r="F37" s="31">
        <x:f>F12+F13+F15+F17+F22</x:f>
        <x:v>122929</x:v>
      </x:c>
      <x:c r="G37" s="119">
        <x:f>G12+G13+G15+G17+G22</x:f>
        <x:v>18658</x:v>
      </x:c>
      <x:c r="H37" s="118">
        <x:f>H12+H13+H15+H17+H22</x:f>
        <x:v>173117</x:v>
      </x:c>
      <x:c r="I37" s="30">
        <x:f>I12+I13+I15+I17+I22</x:f>
        <x:v>37993</x:v>
      </x:c>
      <x:c r="J37" s="31">
        <x:f>J12+J13+J15+J17+J22</x:f>
        <x:v>89285</x:v>
      </x:c>
      <x:c r="K37" s="31">
        <x:f>K12+K13+K15+K17+K22</x:f>
        <x:v>21185</x:v>
      </x:c>
      <x:c r="L37" s="31">
        <x:f>L12+L13+L15+L17+L22</x:f>
        <x:v>83832</x:v>
      </x:c>
      <x:c r="M37" s="119">
        <x:f>M12+M13+M15+M17+M22</x:f>
        <x:v>16808</x:v>
      </x:c>
      <x:c r="N37" s="124">
        <x:f>(B37-H37)/H37*100</x:f>
        <x:v>53.011547103981705</x:v>
      </x:c>
      <x:c r="O37" s="468">
        <x:f>(C37-I37)/I37*100</x:f>
        <x:v>10.47298186508041</x:v>
      </x:c>
      <x:c r="P37" s="41">
        <x:f>(D37-J37)/J37*100</x:f>
        <x:v>58.996471971775776</x:v>
      </x:c>
      <x:c r="Q37" s="41">
        <x:f>(E37-K37)/K37*100</x:f>
        <x:v>10.049563370309182</x:v>
      </x:c>
      <x:c r="R37" s="41">
        <x:f>(F37-L37)/L37*100</x:f>
        <x:v>46.637322263574774</x:v>
      </x:c>
      <x:c r="S37" s="41">
        <x:f>(G37-M37)/M37*100</x:f>
        <x:v>11.006663493574488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51867</x:v>
      </x:c>
      <x:c r="D38" s="37">
        <x:f>D11+D14+D21+D25+D27+D24+D28+D30+D33</x:f>
        <x:v>231616</x:v>
      </x:c>
      <x:c r="E38" s="37">
        <x:f>E11+E14+E21+E25+E27+E24+E28+E30+E33</x:f>
        <x:v>34754</x:v>
      </x:c>
      <x:c r="F38" s="37">
        <x:f>F11+F14+F21+F25+F27+F24+F28+F30+F33</x:f>
        <x:v>108729</x:v>
      </x:c>
      <x:c r="G38" s="121">
        <x:f>G11+G14+G21+G25+G27+G24+G28+G30+G33</x:f>
        <x:v>17113</x:v>
      </x:c>
      <x:c r="H38" s="120">
        <x:f>H11+H14+H21+H25+H27+H24+H28+H30+H33</x:f>
        <x:v>197428</x:v>
      </x:c>
      <x:c r="I38" s="36">
        <x:f>I11+I14+I21+I25+I27+I24+I28+I30+I33</x:f>
        <x:v>51354</x:v>
      </x:c>
      <x:c r="J38" s="37">
        <x:f>J11+J14+J21+J25+J27+J24+J28+J30+J33</x:f>
        <x:v>127134</x:v>
      </x:c>
      <x:c r="K38" s="37">
        <x:f>K11+K14+K21+K25+K27+K24+K28+K30+K33</x:f>
        <x:v>37302</x:v>
      </x:c>
      <x:c r="L38" s="37">
        <x:f>L11+L14+L21+L25+L27+L24+L28+L30+L33</x:f>
        <x:v>70294</x:v>
      </x:c>
      <x:c r="M38" s="121">
        <x:f>M11+M14+M21+M25+M27+M24+M28+M30+M33</x:f>
        <x:v>14052</x:v>
      </x:c>
      <x:c r="N38" s="131">
        <x:f>(B38-H38)/H38*100</x:f>
        <x:v>72.389428044654252</x:v>
      </x:c>
      <x:c r="O38" s="469">
        <x:f>(C38-I38)/I38*100</x:f>
        <x:v>0.9989484752891693</x:v>
      </x:c>
      <x:c r="P38" s="39">
        <x:f>(D38-J38)/J38*100</x:f>
        <x:v>82.182579011122129</x:v>
      </x:c>
      <x:c r="Q38" s="39">
        <x:f>(E38-K38)/K38*100</x:f>
        <x:v>-6.8307329365717653</x:v>
      </x:c>
      <x:c r="R38" s="39">
        <x:f>(F38-L38)/L38*100</x:f>
        <x:v>54.677497368196434</x:v>
      </x:c>
      <x:c r="S38" s="39">
        <x:f>(G38-M38)/M38*100</x:f>
        <x:v>21.783376031881581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116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202796</x:v>
      </x:c>
      <x:c r="C44" s="66">
        <x:f>SUM(C45:C47)</x:f>
        <x:v>1155442</x:v>
      </x:c>
      <x:c r="D44" s="67">
        <x:f>SUM(D45:D47)</x:f>
        <x:v>185403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104261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81142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108957</x:v>
      </x:c>
      <x:c r="C45" s="69">
        <x:f>G45+K45</x:f>
        <x:v>612837</x:v>
      </x:c>
      <x:c r="D45" s="70">
        <x:f>H45+L45</x:f>
        <x:v>98537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'집중국처리현황(구분물량)'!K6</x:f>
        <x:v>51136</x:v>
      </x:c>
      <x:c r="I45" s="540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'집중국처리현황(구분물량)'!K30</x:f>
        <x:v>47401</x:v>
      </x:c>
      <x:c r="M45" s="481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41972</x:v>
      </x:c>
      <x:c r="C46" s="69">
        <x:f>G46+K46</x:f>
        <x:v>228027</x:v>
      </x:c>
      <x:c r="D46" s="70">
        <x:f>H46+L46</x:f>
        <x:v>37986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'집중국처리현황(구분물량)'!K7</x:f>
        <x:v>20303</x:v>
      </x:c>
      <x:c r="I46" s="540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'집중국처리현황(구분물량)'!K31</x:f>
        <x:v>17683</x:v>
      </x:c>
      <x:c r="M46" s="481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51867</x:v>
      </x:c>
      <x:c r="C47" s="72">
        <x:f>G47+K47</x:f>
        <x:v>314578</x:v>
      </x:c>
      <x:c r="D47" s="73">
        <x:f>H47+L47</x:f>
        <x:v>48880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'집중국처리현황(구분물량)'!K8</x:f>
        <x:v>32822</x:v>
      </x:c>
      <x:c r="I47" s="541">
        <x:f>'집중국처리현황(구분물량)'!B25</x:f>
        <x:v>158994</x:v>
      </x:c>
      <x:c r="J47" s="201">
        <x:f>(G47-I47)/I47%</x:f>
        <x:v>35.010755122834823</x:v>
      </x:c>
      <x:c r="K47" s="203">
        <x:f>'집중국처리현황(구분물량)'!B32</x:f>
        <x:v>99919</x:v>
      </x:c>
      <x:c r="L47" s="214">
        <x:f>'집중국처리현황(구분물량)'!K32</x:f>
        <x:v>16058</x:v>
      </x:c>
      <x:c r="M47" s="481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594" t="s">
        <x:v>156</x:v>
      </x:c>
      <x:c r="B50" s="596" t="s">
        <x:v>35</x:v>
      </x:c>
      <x:c r="C50" s="597"/>
      <x:c r="D50" s="597"/>
      <x:c r="E50" s="597"/>
      <x:c r="F50" s="598"/>
      <x:c r="G50" s="557" t="s">
        <x:v>107</x:v>
      </x:c>
      <x:c r="H50" s="557"/>
      <x:c r="I50" s="557"/>
      <x:c r="J50" s="557"/>
      <x:c r="K50" s="557"/>
    </x:row>
    <x:row r="51" spans="1:12" ht="24" customHeight="1">
      <x:c r="A51" s="595"/>
      <x:c r="B51" s="599" t="s">
        <x:v>156</x:v>
      </x:c>
      <x:c r="C51" s="600"/>
      <x:c r="D51" s="600"/>
      <x:c r="E51" s="601" t="s">
        <x:v>219</x:v>
      </x:c>
      <x:c r="F51" s="603" t="s">
        <x:v>30</x:v>
      </x:c>
      <x:c r="G51" s="553" t="s">
        <x:v>163</x:v>
      </x:c>
      <x:c r="H51" s="556" t="s">
        <x:v>157</x:v>
      </x:c>
      <x:c r="I51" s="554" t="s">
        <x:v>150</x:v>
      </x:c>
      <x:c r="J51" s="554" t="s">
        <x:v>62</x:v>
      </x:c>
      <x:c r="K51" s="555" t="s">
        <x:v>247</x:v>
      </x:c>
      <x:c r="L51" s="79"/>
    </x:row>
    <x:row r="52" spans="1:12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03"/>
      <x:c r="G52" s="553"/>
      <x:c r="H52" s="556"/>
      <x:c r="I52" s="554"/>
      <x:c r="J52" s="554"/>
      <x:c r="K52" s="555"/>
      <x:c r="L52" s="79"/>
    </x:row>
    <x:row r="53" spans="1:12" ht="24" customHeight="1">
      <x:c r="A53" s="368" t="s">
        <x:v>177</x:v>
      </x:c>
      <x:c r="B53" s="369">
        <x:f>C53+D53</x:f>
        <x:v>104261</x:v>
      </x:c>
      <x:c r="C53" s="370">
        <x:f>SUM(C54:C56)</x:f>
        <x:v>87661</x:v>
      </x:c>
      <x:c r="D53" s="370">
        <x:f>SUM(D54:D56)</x:f>
        <x:v>16600</x:v>
      </x:c>
      <x:c r="E53" s="370">
        <x:f>SUM(E54:E56)</x:f>
        <x:v>8283</x:v>
      </x:c>
      <x:c r="F53" s="498">
        <x:f>B53+E53</x:f>
        <x:v>112544</x:v>
      </x:c>
      <x:c r="G53" s="512" t="s">
        <x:v>157</x:v>
      </x:c>
      <x:c r="H53" s="499">
        <x:f>SUM(H54:H55)</x:f>
        <x:v>13110</x:v>
      </x:c>
      <x:c r="I53" s="508">
        <x:f>SUM(I54:I56)</x:f>
        <x:v>7000</x:v>
      </x:c>
      <x:c r="J53" s="499">
        <x:f>SUM(J54:J56)</x:f>
        <x:v>6110</x:v>
      </x:c>
      <x:c r="K53" s="511">
        <x:f>SUM(K54:K56)</x:f>
        <x:v>0</x:v>
      </x:c>
      <x:c r="L53" s="79"/>
    </x:row>
    <x:row r="54" spans="1:12" ht="24" customHeight="1">
      <x:c r="A54" s="165" t="s">
        <x:v>62</x:v>
      </x:c>
      <x:c r="B54" s="151">
        <x:f>C54+D54</x:f>
        <x:v>51136</x:v>
      </x:c>
      <x:c r="C54" s="152">
        <x:f>'집중국처리현황(구분물량)'!K12</x:f>
        <x:v>42726</x:v>
      </x:c>
      <x:c r="D54" s="152">
        <x:f>'집중국처리현황(구분물량)'!K13</x:f>
        <x:v>8410</x:v>
      </x:c>
      <x:c r="E54" s="152">
        <x:f>주간발송!E9</x:f>
        <x:v>8283</x:v>
      </x:c>
      <x:c r="F54" s="509">
        <x:f>B54+E54</x:f>
        <x:v>59419</x:v>
      </x:c>
      <x:c r="G54" s="513" t="s">
        <x:v>17</x:v>
      </x:c>
      <x:c r="H54" s="501">
        <x:f>SUM(I54:K54)</x:f>
        <x:v>6000</x:v>
      </x:c>
      <x:c r="I54" s="502">
        <x:f>임시집하장!J9+임시집하장!K9</x:f>
        <x:v>3000</x:v>
      </x:c>
      <x:c r="J54" s="500">
        <x:f>임시집하장!L9+임시집하장!M9+임시집하장!N9</x:f>
        <x:v>3000</x:v>
      </x:c>
      <x:c r="K54" s="503">
        <x:f>임시집하장!O9</x:f>
        <x:v>0</x:v>
      </x:c>
      <x:c r="L54" s="79">
        <x:v>0</x:v>
      </x:c>
    </x:row>
    <x:row r="55" spans="1:12" ht="24" customHeight="1">
      <x:c r="A55" s="165" t="s">
        <x:v>60</x:v>
      </x:c>
      <x:c r="B55" s="151">
        <x:f>C55+D55</x:f>
        <x:v>20303</x:v>
      </x:c>
      <x:c r="C55" s="152">
        <x:f>'집중국처리현황(구분물량)'!K15</x:f>
        <x:v>12113</x:v>
      </x:c>
      <x:c r="D55" s="152">
        <x:f>'집중국처리현황(구분물량)'!K16</x:f>
        <x:v>8190</x:v>
      </x:c>
      <x:c r="E55" s="152"/>
      <x:c r="F55" s="509">
        <x:f>B55+E55</x:f>
        <x:v>20303</x:v>
      </x:c>
      <x:c r="G55" s="513" t="s">
        <x:v>12</x:v>
      </x:c>
      <x:c r="H55" s="501">
        <x:f>SUM(I55:K55)</x:f>
        <x:v>7110</x:v>
      </x:c>
      <x:c r="I55" s="502">
        <x:f>임시집하장!Q9+임시집하장!R9</x:f>
        <x:v>4000</x:v>
      </x:c>
      <x:c r="J55" s="502">
        <x:f>임시집하장!S9+임시집하장!T9+임시집하장!U9</x:f>
        <x:v>3110</x:v>
      </x:c>
      <x:c r="K55" s="503">
        <x:f>임시집하장!V9</x:f>
        <x:v>0</x:v>
      </x:c>
      <x:c r="L55" s="79"/>
    </x:row>
    <x:row r="56" spans="1:12" ht="24" customHeight="1">
      <x:c r="A56" s="166" t="s">
        <x:v>158</x:v>
      </x:c>
      <x:c r="B56" s="158">
        <x:f>C56+D56</x:f>
        <x:v>32822</x:v>
      </x:c>
      <x:c r="C56" s="159">
        <x:f>'집중국처리현황(구분물량)'!K18</x:f>
        <x:v>32822</x:v>
      </x:c>
      <x:c r="D56" s="159">
        <x:f>'집중국처리현황(구분물량)'!J19</x:f>
        <x:v>0</x:v>
      </x:c>
      <x:c r="E56" s="159"/>
      <x:c r="F56" s="510">
        <x:f>B56+E56</x:f>
        <x:v>32822</x:v>
      </x:c>
      <x:c r="G56" s="514"/>
      <x:c r="H56" s="505"/>
      <x:c r="I56" s="506"/>
      <x:c r="J56" s="504"/>
      <x:c r="K56" s="507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543" t="s">
        <x:v>298</x:v>
      </x:c>
      <x:c r="C59" s="544"/>
      <x:c r="D59" s="544"/>
      <x:c r="E59" s="545"/>
      <x:c r="F59" s="543" t="s">
        <x:v>125</x:v>
      </x:c>
      <x:c r="G59" s="544"/>
      <x:c r="H59" s="544"/>
      <x:c r="I59" s="544"/>
      <x:c r="J59" s="545"/>
      <x:c r="K59" s="361"/>
      <x:c r="L59" s="362"/>
      <x:c r="M59" s="79"/>
    </x:row>
    <x:row r="60" spans="1:13" ht="38.25" customHeight="1">
      <x:c r="A60" s="542"/>
      <x:c r="B60" s="520" t="s">
        <x:v>154</x:v>
      </x:c>
      <x:c r="C60" s="521" t="s">
        <x:v>192</x:v>
      </x:c>
      <x:c r="D60" s="522" t="s">
        <x:v>111</x:v>
      </x:c>
      <x:c r="E60" s="523" t="s">
        <x:v>118</x:v>
      </x:c>
      <x:c r="F60" s="520" t="s">
        <x:v>154</x:v>
      </x:c>
      <x:c r="G60" s="521" t="s">
        <x:v>192</x:v>
      </x:c>
      <x:c r="H60" s="522" t="s">
        <x:v>111</x:v>
      </x:c>
      <x:c r="I60" s="522" t="s">
        <x:v>118</x:v>
      </x:c>
      <x:c r="J60" s="533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524">
        <x:f>B62+B63+B64</x:f>
        <x:v>127</x:v>
      </x:c>
      <x:c r="C61" s="525">
        <x:f>C62+C63+C64</x:f>
        <x:v>79</x:v>
      </x:c>
      <x:c r="D61" s="525">
        <x:f>D62+D63+D64</x:f>
        <x:v>5</x:v>
      </x:c>
      <x:c r="E61" s="526">
        <x:f>E62+E63+E64</x:f>
        <x:v>43</x:v>
      </x:c>
      <x:c r="F61" s="524">
        <x:f>F62+F63+F64</x:f>
        <x:v>329</x:v>
      </x:c>
      <x:c r="G61" s="525">
        <x:f>G62+G63+G64</x:f>
        <x:v>103</x:v>
      </x:c>
      <x:c r="H61" s="525">
        <x:f>H62+H63+H64</x:f>
        <x:v>79</x:v>
      </x:c>
      <x:c r="I61" s="525">
        <x:f>I62+I63+I64</x:f>
        <x:v>147</x:v>
      </x:c>
      <x:c r="J61" s="526">
        <x:f>J62+J63+J64</x:f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527">
        <x:f>'집중국처리현황(인력)'!B8</x:f>
        <x:v>44</x:v>
      </x:c>
      <x:c r="C62" s="528">
        <x:f>'집중국처리현황(인력)'!C8</x:f>
        <x:v>30</x:v>
      </x:c>
      <x:c r="D62" s="528">
        <x:f>'집중국처리현황(인력)'!D8</x:f>
        <x:v>0</x:v>
      </x:c>
      <x:c r="E62" s="529">
        <x:f>'집중국처리현황(인력)'!E8</x:f>
        <x:v>14</x:v>
      </x:c>
      <x:c r="F62" s="527">
        <x:f>'집중국처리현황(인력)'!F8</x:f>
        <x:v>145</x:v>
      </x:c>
      <x:c r="G62" s="528">
        <x:f>'집중국처리현황(인력)'!G8</x:f>
        <x:v>35</x:v>
      </x:c>
      <x:c r="H62" s="528">
        <x:f>'집중국처리현황(인력)'!H8</x:f>
        <x:v>45</x:v>
      </x:c>
      <x:c r="I62" s="534">
        <x:f>'집중국처리현황(인력)'!I8</x:f>
        <x:v>65</x:v>
      </x:c>
      <x:c r="J62" s="535">
        <x:f>'집중국처리현황(인력)'!J8</x:f>
        <x:v>0</x:v>
      </x:c>
      <x:c r="K62" s="361"/>
      <x:c r="L62" s="362"/>
      <x:c r="M62" s="79"/>
    </x:row>
    <x:row r="63" spans="1:13" ht="24" customHeight="1">
      <x:c r="A63" s="206" t="s">
        <x:v>60</x:v>
      </x:c>
      <x:c r="B63" s="527">
        <x:f>'집중국처리현황(인력)'!B9</x:f>
        <x:v>32</x:v>
      </x:c>
      <x:c r="C63" s="528">
        <x:f>'집중국처리현황(인력)'!C9</x:f>
        <x:v>26</x:v>
      </x:c>
      <x:c r="D63" s="528">
        <x:f>'집중국처리현황(인력)'!D9</x:f>
        <x:v>0</x:v>
      </x:c>
      <x:c r="E63" s="529">
        <x:f>'집중국처리현황(인력)'!E9</x:f>
        <x:v>6</x:v>
      </x:c>
      <x:c r="F63" s="527">
        <x:f>'집중국처리현황(인력)'!F9</x:f>
        <x:v>108</x:v>
      </x:c>
      <x:c r="G63" s="528">
        <x:f>'집중국처리현황(인력)'!G9</x:f>
        <x:v>38</x:v>
      </x:c>
      <x:c r="H63" s="528">
        <x:f>'집중국처리현황(인력)'!H9</x:f>
        <x:v>18</x:v>
      </x:c>
      <x:c r="I63" s="534">
        <x:f>'집중국처리현황(인력)'!I9</x:f>
        <x:v>52</x:v>
      </x:c>
      <x:c r="J63" s="535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158</x:v>
      </x:c>
      <x:c r="B64" s="530">
        <x:f>'집중국처리현황(인력)'!B10</x:f>
        <x:v>51</x:v>
      </x:c>
      <x:c r="C64" s="531">
        <x:f>'집중국처리현황(인력)'!C10</x:f>
        <x:v>23</x:v>
      </x:c>
      <x:c r="D64" s="531">
        <x:f>'집중국처리현황(인력)'!D10</x:f>
        <x:v>5</x:v>
      </x:c>
      <x:c r="E64" s="532">
        <x:f>'집중국처리현황(인력)'!E10</x:f>
        <x:v>23</x:v>
      </x:c>
      <x:c r="F64" s="530">
        <x:f>'집중국처리현황(인력)'!F10</x:f>
        <x:v>76</x:v>
      </x:c>
      <x:c r="G64" s="531">
        <x:f>'집중국처리현황(인력)'!G10</x:f>
        <x:v>30</x:v>
      </x:c>
      <x:c r="H64" s="531">
        <x:f>'집중국처리현황(인력)'!H10</x:f>
        <x:v>16</x:v>
      </x:c>
      <x:c r="I64" s="531">
        <x:f>'집중국처리현황(인력)'!I10</x:f>
        <x:v>30</x:v>
      </x:c>
      <x:c r="J64" s="532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tabColor rgb="ffff0000"/>
    <x:pageSetUpPr autoPageBreaks="1" fitToPage="1"/>
  </x:sheetPr>
  <x:dimension ref="A1:S65"/>
  <x:sheetViews>
    <x:sheetView tabSelected="1" view="pageBreakPreview" topLeftCell="A1" zoomScale="75" zoomScaleSheetLayoutView="75" workbookViewId="0">
      <x:selection activeCell="L2" activeCellId="0" sqref="L2:R2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58" t="s">
        <x:v>315</x:v>
      </x:c>
      <x:c r="B1" s="558"/>
      <x:c r="C1" s="558"/>
      <x:c r="D1" s="558"/>
      <x:c r="E1" s="558"/>
      <x:c r="F1" s="558"/>
      <x:c r="G1" s="558"/>
      <x:c r="H1" s="558"/>
      <x:c r="I1" s="558"/>
      <x:c r="J1" s="558"/>
      <x:c r="K1" s="558"/>
      <x:c r="L1" s="558"/>
      <x:c r="M1" s="558"/>
      <x:c r="N1" s="558"/>
      <x:c r="O1" s="558"/>
      <x:c r="P1" s="558"/>
      <x:c r="Q1" s="558"/>
      <x:c r="R1" s="558"/>
    </x:row>
    <x:row r="2" spans="1:18" ht="42.75" customHeight="1">
      <x:c r="A2" s="2" t="s">
        <x:v>77</x:v>
      </x:c>
      <x:c r="L2" s="736" t="s">
        <x:v>96</x:v>
      </x:c>
      <x:c r="M2" s="559"/>
      <x:c r="N2" s="559"/>
      <x:c r="O2" s="559"/>
      <x:c r="P2" s="559"/>
      <x:c r="Q2" s="559"/>
      <x:c r="R2" s="559"/>
    </x:row>
    <x:row r="3" spans="1:19" s="27" customFormat="1" ht="20.100000000000001" customHeight="1">
      <x:c r="A3" s="560" t="s">
        <x:v>262</x:v>
      </x:c>
      <x:c r="B3" s="563" t="s">
        <x:v>317</x:v>
      </x:c>
      <x:c r="C3" s="564"/>
      <x:c r="D3" s="564"/>
      <x:c r="E3" s="564"/>
      <x:c r="F3" s="564"/>
      <x:c r="G3" s="565"/>
      <x:c r="H3" s="563" t="s">
        <x:v>316</x:v>
      </x:c>
      <x:c r="I3" s="564"/>
      <x:c r="J3" s="564"/>
      <x:c r="K3" s="564"/>
      <x:c r="L3" s="564"/>
      <x:c r="M3" s="566"/>
      <x:c r="N3" s="570" t="s">
        <x:v>249</x:v>
      </x:c>
      <x:c r="O3" s="571"/>
      <x:c r="P3" s="571"/>
      <x:c r="Q3" s="571"/>
      <x:c r="R3" s="571"/>
      <x:c r="S3" s="572"/>
    </x:row>
    <x:row r="4" spans="1:19" s="27" customFormat="1" ht="20.100000000000001" customHeight="1">
      <x:c r="A4" s="561"/>
      <x:c r="B4" s="567" t="s">
        <x:v>276</x:v>
      </x:c>
      <x:c r="C4" s="568"/>
      <x:c r="D4" s="568" t="s">
        <x:v>151</x:v>
      </x:c>
      <x:c r="E4" s="568"/>
      <x:c r="F4" s="568" t="s">
        <x:v>273</x:v>
      </x:c>
      <x:c r="G4" s="577"/>
      <x:c r="H4" s="567" t="s">
        <x:v>276</x:v>
      </x:c>
      <x:c r="I4" s="568"/>
      <x:c r="J4" s="568" t="s">
        <x:v>151</x:v>
      </x:c>
      <x:c r="K4" s="568"/>
      <x:c r="L4" s="568" t="s">
        <x:v>273</x:v>
      </x:c>
      <x:c r="M4" s="574"/>
      <x:c r="N4" s="547" t="s">
        <x:v>30</x:v>
      </x:c>
      <x:c r="O4" s="548"/>
      <x:c r="P4" s="548" t="s">
        <x:v>162</x:v>
      </x:c>
      <x:c r="Q4" s="548"/>
      <x:c r="R4" s="548" t="s">
        <x:v>175</x:v>
      </x:c>
      <x:c r="S4" s="569"/>
    </x:row>
    <x:row r="5" spans="1:19" s="27" customFormat="1" ht="20.100000000000001" customHeight="1">
      <x:c r="A5" s="562"/>
      <x:c r="B5" s="132" t="s">
        <x:v>196</x:v>
      </x:c>
      <x:c r="C5" s="83" t="s">
        <x:v>188</x:v>
      </x:c>
      <x:c r="D5" s="83" t="s">
        <x:v>196</x:v>
      </x:c>
      <x:c r="E5" s="83" t="s">
        <x:v>188</x:v>
      </x:c>
      <x:c r="F5" s="83" t="s">
        <x:v>196</x:v>
      </x:c>
      <x:c r="G5" s="133" t="s">
        <x:v>188</x:v>
      </x:c>
      <x:c r="H5" s="132" t="s">
        <x:v>196</x:v>
      </x:c>
      <x:c r="I5" s="83" t="s">
        <x:v>188</x:v>
      </x:c>
      <x:c r="J5" s="83" t="s">
        <x:v>196</x:v>
      </x:c>
      <x:c r="K5" s="83" t="s">
        <x:v>188</x:v>
      </x:c>
      <x:c r="L5" s="83" t="s">
        <x:v>196</x:v>
      </x:c>
      <x:c r="M5" s="470" t="s">
        <x:v>188</x:v>
      </x:c>
      <x:c r="N5" s="464" t="s">
        <x:v>196</x:v>
      </x:c>
      <x:c r="O5" s="465" t="s">
        <x:v>188</x:v>
      </x:c>
      <x:c r="P5" s="465" t="s">
        <x:v>196</x:v>
      </x:c>
      <x:c r="Q5" s="465" t="s">
        <x:v>188</x:v>
      </x:c>
      <x:c r="R5" s="465" t="s">
        <x:v>196</x:v>
      </x:c>
      <x:c r="S5" s="466" t="s">
        <x:v>188</x:v>
      </x:c>
    </x:row>
    <x:row r="6" spans="1:19" ht="20.100000000000001" customHeight="1">
      <x:c r="A6" s="136" t="s">
        <x:v>56</x:v>
      </x:c>
      <x:c r="B6" s="137">
        <x:f>D6+F6</x:f>
        <x:v>1292837</x:v>
      </x:c>
      <x:c r="C6" s="138">
        <x:f>SUM(C7:C33)</x:f>
        <x:v>215905</x:v>
      </x:c>
      <x:c r="D6" s="138">
        <x:f>SUM(D7:D33)</x:f>
        <x:v>764439</x:v>
      </x:c>
      <x:c r="E6" s="138">
        <x:f>SUM(E7:E33)</x:f>
        <x:v>140083</x:v>
      </x:c>
      <x:c r="F6" s="138">
        <x:f>SUM(F7:F33)</x:f>
        <x:v>528398</x:v>
      </x:c>
      <x:c r="G6" s="139">
        <x:f>SUM(G7:G33)</x:f>
        <x:v>75822</x:v>
      </x:c>
      <x:c r="H6" s="137">
        <x:f>SUM(H7:H33)</x:f>
        <x:v>1017202</x:v>
      </x:c>
      <x:c r="I6" s="138">
        <x:f>SUM(I7:I33)</x:f>
        <x:v>201915</x:v>
      </x:c>
      <x:c r="J6" s="138">
        <x:f>SUM(J7:J33)</x:f>
        <x:v>600378</x:v>
      </x:c>
      <x:c r="K6" s="138">
        <x:f>SUM(K7:K33)</x:f>
        <x:v>132079</x:v>
      </x:c>
      <x:c r="L6" s="138">
        <x:f>SUM(L7:L33)</x:f>
        <x:v>416824</x:v>
      </x:c>
      <x:c r="M6" s="471">
        <x:f>SUM(M7:M33)</x:f>
        <x:v>69836</x:v>
      </x:c>
      <x:c r="N6" s="477">
        <x:f>(B6-H6)/H6*100</x:f>
        <x:v>27.097371023651149</x:v>
      </x:c>
      <x:c r="O6" s="472">
        <x:f>(C6-I6)/I6%</x:f>
        <x:v>6.9286580987049007</x:v>
      </x:c>
      <x:c r="P6" s="472">
        <x:f>(D6-J6)/J6*100</x:f>
        <x:v>27.326284440802297</x:v>
      </x:c>
      <x:c r="Q6" s="472">
        <x:f>(E6-K6)/K6%</x:f>
        <x:v>6.0600095397451526</x:v>
      </x:c>
      <x:c r="R6" s="472">
        <x:f>(F6-L6)/L6*100</x:f>
        <x:v>26.767652534403009</x:v>
      </x:c>
      <x:c r="S6" s="478">
        <x:f>(G6-M6)/M6%</x:f>
        <x:v>8.5715103957844097</x:v>
      </x:c>
    </x:row>
    <x:row r="7" spans="1:19" ht="20.100000000000001" customHeight="1">
      <x:c r="A7" s="167" t="s">
        <x:v>287</x:v>
      </x:c>
      <x:c r="B7" s="134">
        <x:f>D7+F7</x:f>
        <x:v>118306</x:v>
      </x:c>
      <x:c r="C7" s="4">
        <x:f>E7+G7</x:f>
        <x:v>17636</x:v>
      </x:c>
      <x:c r="D7" s="5">
        <x:f>국별소통물량!C6</x:f>
        <x:v>62362</x:v>
      </x:c>
      <x:c r="E7" s="5">
        <x:f>국별소통물량!W6</x:f>
        <x:v>9099</x:v>
      </x:c>
      <x:c r="F7" s="5">
        <x:f>국별소통물량!D6</x:f>
        <x:v>55944</x:v>
      </x:c>
      <x:c r="G7" s="135">
        <x:f>국별소통물량!X6</x:f>
        <x:v>8537</x:v>
      </x:c>
      <x:c r="H7" s="134">
        <x:f>J7+L7</x:f>
        <x:v>112926</x:v>
      </x:c>
      <x:c r="I7" s="4">
        <x:f>K7+M7</x:f>
        <x:v>16376</x:v>
      </x:c>
      <x:c r="J7" s="5">
        <x:f>SUM(국별소통물량!E48,국별소통물량!G48,국별소통물량!I48,국별소통물량!K48,국별소통물량!M48,국별소통물량!O48,국별소통물량!Q48,국별소통물량!S48,국별소통물량!U48,국별소통물량!W48)</x:f>
        <x:v>67998</x:v>
      </x:c>
      <x:c r="K7" s="5">
        <x:f>국별소통물량!W48</x:f>
        <x:v>8187</x:v>
      </x:c>
      <x:c r="L7" s="5">
        <x:f>SUM(국별소통물량!F48,국별소통물량!H48,국별소통물량!J48,국별소통물량!L48,국별소통물량!N48,국별소통물량!P48,국별소통물량!R48,국별소통물량!T48,국별소통물량!V48,국별소통물량!X48)</x:f>
        <x:v>44928</x:v>
      </x:c>
      <x:c r="M7" s="473">
        <x:f>국별소통물량!X48</x:f>
        <x:v>8189</x:v>
      </x:c>
      <x:c r="N7" s="40">
        <x:f>(B7-H7)/H7*100</x:f>
        <x:v>4.7641818536032439</x:v>
      </x:c>
      <x:c r="O7" s="474">
        <x:f>(C7-I7)/I7%</x:f>
        <x:v>7.6941866145578901</x:v>
      </x:c>
      <x:c r="P7" s="41">
        <x:f>(D7-J7)/J7*100</x:f>
        <x:v>-8.2884790729139102</x:v>
      </x:c>
      <x:c r="Q7" s="41">
        <x:f>(E7-K7)/K7%</x:f>
        <x:v>11.139611579333089</x:v>
      </x:c>
      <x:c r="R7" s="41">
        <x:f>(F7-L7)/L7*100</x:f>
        <x:v>24.519230769230766</x:v>
      </x:c>
      <x:c r="S7" s="41">
        <x:f>(G7-M7)/M7%</x:f>
        <x:v>4.2496031261448284</x:v>
      </x:c>
    </x:row>
    <x:row r="8" spans="1:19" ht="20.100000000000001" customHeight="1">
      <x:c r="A8" s="168" t="s">
        <x:v>6</x:v>
      </x:c>
      <x:c r="B8" s="118">
        <x:f>D8+F8</x:f>
        <x:v>88104</x:v>
      </x:c>
      <x:c r="C8" s="30">
        <x:f>E8+G8</x:f>
        <x:v>13200</x:v>
      </x:c>
      <x:c r="D8" s="31">
        <x:f>국별소통물량!C7</x:f>
        <x:v>17575</x:v>
      </x:c>
      <x:c r="E8" s="31">
        <x:f>국별소통물량!W7</x:f>
        <x:v>2667</x:v>
      </x:c>
      <x:c r="F8" s="31">
        <x:f>국별소통물량!D7</x:f>
        <x:v>70529</x:v>
      </x:c>
      <x:c r="G8" s="119">
        <x:f>국별소통물량!X7</x:f>
        <x:v>10533</x:v>
      </x:c>
      <x:c r="H8" s="118">
        <x:f>J8+L8</x:f>
        <x:v>99719</x:v>
      </x:c>
      <x:c r="I8" s="30">
        <x:f>K8+M8</x:f>
        <x:v>16255</x:v>
      </x:c>
      <x:c r="J8" s="5">
        <x:f>SUM(국별소통물량!E49,국별소통물량!G49,국별소통물량!I49,국별소통물량!K49,국별소통물량!M49,국별소통물량!O49,국별소통물량!Q49,국별소통물량!S49,국별소통물량!U49,국별소통물량!W49)</x:f>
        <x:v>43203</x:v>
      </x:c>
      <x:c r="K8" s="31">
        <x:f>국별소통물량!W49</x:f>
        <x:v>6037</x:v>
      </x:c>
      <x:c r="L8" s="31">
        <x:f>SUM(국별소통물량!F49,국별소통물량!H49,국별소통물량!J49,국별소통물량!L49,국별소통물량!N49,국별소통물량!P49,국별소통물량!R49,국별소통물량!T49,국별소통물량!V49,국별소통물량!X49)</x:f>
        <x:v>56516</x:v>
      </x:c>
      <x:c r="M8" s="475">
        <x:f>국별소통물량!X49</x:f>
        <x:v>10218</x:v>
      </x:c>
      <x:c r="N8" s="40">
        <x:f>(B8-H8)/H8*100</x:f>
        <x:v>-11.647730121641814</x:v>
      </x:c>
      <x:c r="O8" s="474">
        <x:f>(C8-I8)/I8%</x:f>
        <x:v>-18.794217163949554</x:v>
      </x:c>
      <x:c r="P8" s="41">
        <x:f>(D8-J8)/J8*100</x:f>
        <x:v>-59.319954632780139</x:v>
      </x:c>
      <x:c r="Q8" s="41">
        <x:f>(E8-K8)/K8%</x:f>
        <x:v>-55.822428358456186</x:v>
      </x:c>
      <x:c r="R8" s="41">
        <x:f>(F8-L8)/L8*100</x:f>
        <x:v>24.794748389836506</x:v>
      </x:c>
      <x:c r="S8" s="41">
        <x:f>(G8-M8)/M8%</x:f>
        <x:v>3.0827950675278917</x:v>
      </x:c>
    </x:row>
    <x:row r="9" spans="1:19" ht="20.100000000000001" customHeight="1">
      <x:c r="A9" s="168" t="s">
        <x:v>8</x:v>
      </x:c>
      <x:c r="B9" s="118">
        <x:f>D9+F9</x:f>
        <x:v>129641</x:v>
      </x:c>
      <x:c r="C9" s="30">
        <x:f>E9+G9</x:f>
        <x:v>18706</x:v>
      </x:c>
      <x:c r="D9" s="31">
        <x:f>국별소통물량!C8</x:f>
        <x:v>73744</x:v>
      </x:c>
      <x:c r="E9" s="31">
        <x:f>국별소통물량!W8</x:f>
        <x:v>10393</x:v>
      </x:c>
      <x:c r="F9" s="31">
        <x:f>국별소통물량!D8</x:f>
        <x:v>55897</x:v>
      </x:c>
      <x:c r="G9" s="119">
        <x:f>국별소통물량!X8</x:f>
        <x:v>8313</x:v>
      </x:c>
      <x:c r="H9" s="118">
        <x:f>J9+L9</x:f>
        <x:v>90065</x:v>
      </x:c>
      <x:c r="I9" s="30">
        <x:f>K9+M9</x:f>
        <x:v>16500</x:v>
      </x:c>
      <x:c r="J9" s="5">
        <x:f>SUM(국별소통물량!E50,국별소통물량!G50,국별소통물량!I50,국별소통물량!K50,국별소통물량!M50,국별소통물량!O50,국별소통물량!Q50,국별소통물량!S50,국별소통물량!U50,국별소통물량!W50)</x:f>
        <x:v>44895</x:v>
      </x:c>
      <x:c r="K9" s="31">
        <x:f>국별소통물량!W50</x:f>
        <x:v>8597</x:v>
      </x:c>
      <x:c r="L9" s="31">
        <x:f>SUM(국별소통물량!F50,국별소통물량!H50,국별소통물량!J50,국별소통물량!L50,국별소통물량!N50,국별소통물량!P50,국별소통물량!R50,국별소통물량!T50,국별소통물량!V50,국별소통물량!X50)</x:f>
        <x:v>45170</x:v>
      </x:c>
      <x:c r="M9" s="475">
        <x:f>국별소통물량!X50</x:f>
        <x:v>7903</x:v>
      </x:c>
      <x:c r="N9" s="40">
        <x:f>(B9-H9)/H9*100</x:f>
        <x:v>43.941597734969193</x:v>
      </x:c>
      <x:c r="O9" s="474">
        <x:f>(C9-I9)/I9%</x:f>
        <x:v>13.369696969696969</x:v>
      </x:c>
      <x:c r="P9" s="41">
        <x:f>(D9-J9)/J9*100</x:f>
        <x:v>64.258826149905332</x:v>
      </x:c>
      <x:c r="Q9" s="41">
        <x:f>(E9-K9)/K9%</x:f>
        <x:v>20.891008491334187</x:v>
      </x:c>
      <x:c r="R9" s="41">
        <x:f>(F9-L9)/L9*100</x:f>
        <x:v>23.748062873588665</x:v>
      </x:c>
      <x:c r="S9" s="41">
        <x:f>(G9-M9)/M9%</x:f>
        <x:v>5.1879033278501838</x:v>
      </x:c>
    </x:row>
    <x:row r="10" spans="1:19" ht="20.100000000000001" customHeight="1">
      <x:c r="A10" s="168" t="s">
        <x:v>31</x:v>
      </x:c>
      <x:c r="B10" s="118">
        <x:f>D10+F10</x:f>
        <x:v>69932</x:v>
      </x:c>
      <x:c r="C10" s="30">
        <x:f>E10+G10</x:f>
        <x:v>10456</x:v>
      </x:c>
      <x:c r="D10" s="31">
        <x:f>국별소통물량!C9</x:f>
        <x:v>14981</x:v>
      </x:c>
      <x:c r="E10" s="31">
        <x:f>국별소통물량!W9</x:f>
        <x:v>1907</x:v>
      </x:c>
      <x:c r="F10" s="31">
        <x:f>국별소통물량!D9</x:f>
        <x:v>54951</x:v>
      </x:c>
      <x:c r="G10" s="119">
        <x:f>국별소통물량!X9</x:f>
        <x:v>8549</x:v>
      </x:c>
      <x:c r="H10" s="118">
        <x:f>J10+L10</x:f>
        <x:v>87018</x:v>
      </x:c>
      <x:c r="I10" s="30">
        <x:f>K10+M10</x:f>
        <x:v>14097</x:v>
      </x:c>
      <x:c r="J10" s="5">
        <x:f>SUM(국별소통물량!E51,국별소통물량!G51,국별소통물량!I51,국별소통물량!K51,국별소통물량!M51,국별소통물량!O51,국별소통물량!Q51,국별소통물량!S51,국별소통물량!U51,국별소통물량!W51)</x:f>
        <x:v>40759</x:v>
      </x:c>
      <x:c r="K10" s="31">
        <x:f>국별소통물량!W51</x:f>
        <x:v>6726</x:v>
      </x:c>
      <x:c r="L10" s="31">
        <x:f>SUM(국별소통물량!F51,국별소통물량!H51,국별소통물량!J51,국별소통물량!L51,국별소통물량!N51,국별소통물량!P51,국별소통물량!R51,국별소통물량!T51,국별소통물량!V51,국별소통물량!X51)</x:f>
        <x:v>46259</x:v>
      </x:c>
      <x:c r="M10" s="475">
        <x:f>국별소통물량!X51</x:f>
        <x:v>7371</x:v>
      </x:c>
      <x:c r="N10" s="40">
        <x:f>(B10-H10)/H10*100</x:f>
        <x:v>-19.635018042244134</x:v>
      </x:c>
      <x:c r="O10" s="474">
        <x:f>(C10-I10)/I10%</x:f>
        <x:v>-25.828190395119528</x:v>
      </x:c>
      <x:c r="P10" s="41">
        <x:f>(D10-J10)/J10*100</x:f>
        <x:v>-63.244927500674699</x:v>
      </x:c>
      <x:c r="Q10" s="41">
        <x:f>(E10-K10)/K10%</x:f>
        <x:v>-71.647338685697292</x:v>
      </x:c>
      <x:c r="R10" s="41">
        <x:f>(F10-L10)/L10*100</x:f>
        <x:v>18.78985710888692</x:v>
      </x:c>
      <x:c r="S10" s="41">
        <x:f>(G10-M10)/M10%</x:f>
        <x:v>15.981549314882649</x:v>
      </x:c>
    </x:row>
    <x:row r="11" spans="1:19" ht="20.100000000000001" customHeight="1">
      <x:c r="A11" s="28" t="s">
        <x:v>282</x:v>
      </x:c>
      <x:c r="B11" s="118">
        <x:f>D11+F11</x:f>
        <x:v>95525</x:v>
      </x:c>
      <x:c r="C11" s="30">
        <x:f>E11+G11</x:f>
        <x:v>14292</x:v>
      </x:c>
      <x:c r="D11" s="31">
        <x:f>국별소통물량!C10</x:f>
        <x:v>50278</x:v>
      </x:c>
      <x:c r="E11" s="31">
        <x:f>국별소통물량!W10</x:f>
        <x:v>7786</x:v>
      </x:c>
      <x:c r="F11" s="31">
        <x:f>국별소통물량!D10</x:f>
        <x:v>45247</x:v>
      </x:c>
      <x:c r="G11" s="119">
        <x:f>국별소통물량!X10</x:f>
        <x:v>6506</x:v>
      </x:c>
      <x:c r="H11" s="118">
        <x:f>J11+L11</x:f>
        <x:v>71598</x:v>
      </x:c>
      <x:c r="I11" s="30">
        <x:f>K11+M11</x:f>
        <x:v>12923</x:v>
      </x:c>
      <x:c r="J11" s="5">
        <x:f>SUM(국별소통물량!E52,국별소통물량!G52,국별소통물량!I52,국별소통물량!K52,국별소통물량!M52,국별소통물량!O52,국별소통물량!Q52,국별소통물량!S52,국별소통물량!U52,국별소통물량!W52)</x:f>
        <x:v>33881</x:v>
      </x:c>
      <x:c r="K11" s="31">
        <x:f>국별소통물량!W52</x:f>
        <x:v>7428</x:v>
      </x:c>
      <x:c r="L11" s="31">
        <x:f>SUM(국별소통물량!F52,국별소통물량!H52,국별소통물량!J52,국별소통물량!L52,국별소통물량!N52,국별소통물량!P52,국별소통물량!R52,국별소통물량!T52,국별소통물량!V52,국별소통물량!X52)</x:f>
        <x:v>37717</x:v>
      </x:c>
      <x:c r="M11" s="475">
        <x:f>국별소통물량!X52</x:f>
        <x:v>5495</x:v>
      </x:c>
      <x:c r="N11" s="40">
        <x:f>(B11-H11)/H11*100</x:f>
        <x:v>33.41853124388949</x:v>
      </x:c>
      <x:c r="O11" s="474">
        <x:f>(C11-I11)/I11%</x:f>
        <x:v>10.593515437591892</x:v>
      </x:c>
      <x:c r="P11" s="41">
        <x:f>(D11-J11)/J11*100</x:f>
        <x:v>48.395856084531154</x:v>
      </x:c>
      <x:c r="Q11" s="41">
        <x:f>(E11-K11)/K11%</x:f>
        <x:v>4.8196015078082928</x:v>
      </x:c>
      <x:c r="R11" s="41">
        <x:f>(F11-L11)/L11*100</x:f>
        <x:v>19.964472253890818</x:v>
      </x:c>
      <x:c r="S11" s="41">
        <x:f>(G11-M11)/M11%</x:f>
        <x:v>18.398544131028206</x:v>
      </x:c>
    </x:row>
    <x:row r="12" spans="1:19" ht="20.100000000000001" customHeight="1">
      <x:c r="A12" s="76" t="s">
        <x:v>257</x:v>
      </x:c>
      <x:c r="B12" s="118">
        <x:f>D12+F12</x:f>
        <x:v>114753</x:v>
      </x:c>
      <x:c r="C12" s="30">
        <x:f>E12+G12</x:f>
        <x:v>19411</x:v>
      </x:c>
      <x:c r="D12" s="31">
        <x:f>국별소통물량!C11</x:f>
        <x:v>72421</x:v>
      </x:c>
      <x:c r="E12" s="31">
        <x:f>국별소통물량!W11</x:f>
        <x:v>13677</x:v>
      </x:c>
      <x:c r="F12" s="31">
        <x:f>국별소통물량!D11</x:f>
        <x:v>42332</x:v>
      </x:c>
      <x:c r="G12" s="119">
        <x:f>국별소통물량!X11</x:f>
        <x:v>5734</x:v>
      </x:c>
      <x:c r="H12" s="118">
        <x:f>J12+L12</x:f>
        <x:v>88959</x:v>
      </x:c>
      <x:c r="I12" s="30">
        <x:f>K12+M12</x:f>
        <x:v>19052</x:v>
      </x:c>
      <x:c r="J12" s="5">
        <x:f>SUM(국별소통물량!E53,국별소통물량!G53,국별소통물량!I53,국별소통물량!K53,국별소통물량!M53,국별소통물량!O53,국별소통물량!Q53,국별소통물량!S53,국별소통물량!U53,국별소통물량!W53)</x:f>
        <x:v>55141</x:v>
      </x:c>
      <x:c r="K12" s="31">
        <x:f>국별소통물량!W53</x:f>
        <x:v>13403</x:v>
      </x:c>
      <x:c r="L12" s="31">
        <x:f>SUM(국별소통물량!F53,국별소통물량!H53,국별소통물량!J53,국별소통물량!L53,국별소통물량!N53,국별소통물량!P53,국별소통물량!R53,국별소통물량!T53,국별소통물량!V53,국별소통물량!X53)</x:f>
        <x:v>33818</x:v>
      </x:c>
      <x:c r="M12" s="475">
        <x:f>국별소통물량!X53</x:f>
        <x:v>5649</x:v>
      </x:c>
      <x:c r="N12" s="40">
        <x:f>(B12-H12)/H12*100</x:f>
        <x:v>28.99537989410852</x:v>
      </x:c>
      <x:c r="O12" s="474">
        <x:f>(C12-I12)/I12%</x:f>
        <x:v>1.8843166071803483</x:v>
      </x:c>
      <x:c r="P12" s="41">
        <x:f>(D12-J12)/J12*100</x:f>
        <x:v>31.337842984349212</x:v>
      </x:c>
      <x:c r="Q12" s="41">
        <x:f>(E12-K12)/K12%</x:f>
        <x:v>2.0443184361710065</x:v>
      </x:c>
      <x:c r="R12" s="41">
        <x:f>(F12-L12)/L12*100</x:f>
        <x:v>25.175941806138741</x:v>
      </x:c>
      <x:c r="S12" s="41">
        <x:f>(G12-M12)/M12%</x:f>
        <x:v>1.5046910957691626</x:v>
      </x:c>
    </x:row>
    <x:row r="13" spans="1:19" ht="20.100000000000001" customHeight="1">
      <x:c r="A13" s="76" t="s">
        <x:v>50</x:v>
      </x:c>
      <x:c r="B13" s="118">
        <x:f>D13+F13</x:f>
        <x:v>69848</x:v>
      </x:c>
      <x:c r="C13" s="30">
        <x:f>E13+G13</x:f>
        <x:v>10164</x:v>
      </x:c>
      <x:c r="D13" s="31">
        <x:f>국별소통물량!C12</x:f>
        <x:v>29552</x:v>
      </x:c>
      <x:c r="E13" s="31">
        <x:f>국별소통물량!W12</x:f>
        <x:v>4665</x:v>
      </x:c>
      <x:c r="F13" s="31">
        <x:f>국별소통물량!D12</x:f>
        <x:v>40296</x:v>
      </x:c>
      <x:c r="G13" s="119">
        <x:f>국별소통물량!X12</x:f>
        <x:v>5499</x:v>
      </x:c>
      <x:c r="H13" s="118">
        <x:f>J13+L13</x:f>
        <x:v>58438</x:v>
      </x:c>
      <x:c r="I13" s="30">
        <x:f>K13+M13</x:f>
        <x:v>10053</x:v>
      </x:c>
      <x:c r="J13" s="5">
        <x:f>SUM(국별소통물량!E54,국별소통물량!G54,국별소통물량!I54,국별소통물량!K54,국별소통물량!M54,국별소통물량!O54,국별소통물량!Q54,국별소통물량!S54,국별소통물량!U54,국별소통물량!W54)</x:f>
        <x:v>26563</x:v>
      </x:c>
      <x:c r="K13" s="31">
        <x:f>국별소통물량!W54</x:f>
        <x:v>4878</x:v>
      </x:c>
      <x:c r="L13" s="31">
        <x:f>SUM(국별소통물량!F54,국별소통물량!H54,국별소통물량!J54,국별소통물량!L54,국별소통물량!N54,국별소통물량!P54,국별소통물량!R54,국별소통물량!T54,국별소통물량!V54,국별소통물량!X54)</x:f>
        <x:v>31875</x:v>
      </x:c>
      <x:c r="M13" s="475">
        <x:f>국별소통물량!X54</x:f>
        <x:v>5175</x:v>
      </x:c>
      <x:c r="N13" s="40">
        <x:f>(B13-H13)/H13*100</x:f>
        <x:v>19.524966631301549</x:v>
      </x:c>
      <x:c r="O13" s="474">
        <x:f>(C13-I13)/I13%</x:f>
        <x:v>1.1041480155177559</x:v>
      </x:c>
      <x:c r="P13" s="41">
        <x:f>(D13-J13)/J13*100</x:f>
        <x:v>11.252494070699845</x:v>
      </x:c>
      <x:c r="Q13" s="41">
        <x:f>(E13-K13)/K13%</x:f>
        <x:v>-4.3665436654366543</x:v>
      </x:c>
      <x:c r="R13" s="41">
        <x:f>(F13-L13)/L13*100</x:f>
        <x:v>26.418823529411767</x:v>
      </x:c>
      <x:c r="S13" s="41">
        <x:f>(G13-M13)/M13%</x:f>
        <x:v>6.2608695652173916</x:v>
      </x:c>
    </x:row>
    <x:row r="14" spans="1:19" ht="20.100000000000001" customHeight="1">
      <x:c r="A14" s="28" t="s">
        <x:v>242</x:v>
      </x:c>
      <x:c r="B14" s="118">
        <x:f>D14+F14</x:f>
        <x:v>15183</x:v>
      </x:c>
      <x:c r="C14" s="30">
        <x:f>E14+G14</x:f>
        <x:v>2506</x:v>
      </x:c>
      <x:c r="D14" s="31">
        <x:f>국별소통물량!C13</x:f>
        <x:v>9530</x:v>
      </x:c>
      <x:c r="E14" s="31">
        <x:f>국별소통물량!W13</x:f>
        <x:v>1861</x:v>
      </x:c>
      <x:c r="F14" s="31">
        <x:f>국별소통물량!D13</x:f>
        <x:v>5653</x:v>
      </x:c>
      <x:c r="G14" s="119">
        <x:f>국별소통물량!X13</x:f>
        <x:v>645</x:v>
      </x:c>
      <x:c r="H14" s="118">
        <x:f>J14+L14</x:f>
        <x:v>11664</x:v>
      </x:c>
      <x:c r="I14" s="30">
        <x:f>K14+M14</x:f>
        <x:v>2635</x:v>
      </x:c>
      <x:c r="J14" s="5">
        <x:f>SUM(국별소통물량!E55,국별소통물량!G55,국별소통물량!I55,국별소통물량!K55,국별소통물량!M55,국별소통물량!O55,국별소통물량!Q55,국별소통물량!S55,국별소통물량!U55,국별소통물량!W55)</x:f>
        <x:v>7450</x:v>
      </x:c>
      <x:c r="K14" s="31">
        <x:f>국별소통물량!W55</x:f>
        <x:v>1823</x:v>
      </x:c>
      <x:c r="L14" s="31">
        <x:f>SUM(국별소통물량!F55,국별소통물량!H55,국별소통물량!J55,국별소통물량!L55,국별소통물량!N55,국별소통물량!P55,국별소통물량!R55,국별소통물량!T55,국별소통물량!V55,국별소통물량!X55)</x:f>
        <x:v>4214</x:v>
      </x:c>
      <x:c r="M14" s="475">
        <x:f>국별소통물량!X55</x:f>
        <x:v>812</x:v>
      </x:c>
      <x:c r="N14" s="40">
        <x:f>(B14-H14)/H14*100</x:f>
        <x:v>30.169753086419753</x:v>
      </x:c>
      <x:c r="O14" s="474">
        <x:f>(C14-I14)/I14%</x:f>
        <x:v>-4.8956356736242883</x:v>
      </x:c>
      <x:c r="P14" s="41">
        <x:f>(D14-J14)/J14*100</x:f>
        <x:v>27.919463087248321</x:v>
      </x:c>
      <x:c r="Q14" s="41">
        <x:f>(E14-K14)/K14%</x:f>
        <x:v>2.0844761382336805</x:v>
      </x:c>
      <x:c r="R14" s="41">
        <x:f>(F14-L14)/L14*100</x:f>
        <x:v>34.148077835785479</x:v>
      </x:c>
      <x:c r="S14" s="41">
        <x:f>(G14-M14)/M14%</x:f>
        <x:v>-20.566502463054189</x:v>
      </x:c>
    </x:row>
    <x:row r="15" spans="1:19" ht="20.100000000000001" customHeight="1">
      <x:c r="A15" s="76" t="s">
        <x:v>54</x:v>
      </x:c>
      <x:c r="B15" s="118">
        <x:f>D15+F15</x:f>
        <x:v>32141</x:v>
      </x:c>
      <x:c r="C15" s="30">
        <x:f>E15+G15</x:f>
        <x:v>4474</x:v>
      </x:c>
      <x:c r="D15" s="31">
        <x:f>국별소통물량!C14</x:f>
        <x:v>20227</x:v>
      </x:c>
      <x:c r="E15" s="31">
        <x:f>국별소통물량!W14</x:f>
        <x:v>3108</x:v>
      </x:c>
      <x:c r="F15" s="31">
        <x:f>국별소통물량!D14</x:f>
        <x:v>11914</x:v>
      </x:c>
      <x:c r="G15" s="119">
        <x:f>국별소통물량!X14</x:f>
        <x:v>1366</x:v>
      </x:c>
      <x:c r="H15" s="118">
        <x:f>J15+L15</x:f>
        <x:v>21039</x:v>
      </x:c>
      <x:c r="I15" s="30">
        <x:f>K15+M15</x:f>
        <x:v>4419</x:v>
      </x:c>
      <x:c r="J15" s="5">
        <x:f>SUM(국별소통물량!E56,국별소통물량!G56,국별소통물량!I56,국별소통물량!K56,국별소통물량!M56,국별소통물량!O56,국별소통물량!Q56,국별소통물량!S56,국별소통물량!U56,국별소통물량!W56)</x:f>
        <x:v>14077</x:v>
      </x:c>
      <x:c r="K15" s="31">
        <x:f>국별소통물량!W56</x:f>
        <x:v>3071</x:v>
      </x:c>
      <x:c r="L15" s="31">
        <x:f>SUM(국별소통물량!F56,국별소통물량!H56,국별소통물량!J56,국별소통물량!L56,국별소통물량!N56,국별소통물량!P56,국별소통물량!R56,국별소통물량!T56,국별소통물량!V56,국별소통물량!X56)</x:f>
        <x:v>6962</x:v>
      </x:c>
      <x:c r="M15" s="475">
        <x:f>국별소통물량!X56</x:f>
        <x:v>1348</x:v>
      </x:c>
      <x:c r="N15" s="40">
        <x:f>(B15-H15)/H15*100</x:f>
        <x:v>52.768667712343742</x:v>
      </x:c>
      <x:c r="O15" s="474">
        <x:f>(C15-I15)/I15%</x:f>
        <x:v>1.2446254808780268</x:v>
      </x:c>
      <x:c r="P15" s="41">
        <x:f>(D15-J15)/J15*100</x:f>
        <x:v>43.688285856361439</x:v>
      </x:c>
      <x:c r="Q15" s="41">
        <x:f>(E15-K15)/K15%</x:f>
        <x:v>1.2048192771084336</x:v>
      </x:c>
      <x:c r="R15" s="41">
        <x:f>(F15-L15)/L15*100</x:f>
        <x:v>71.128985923585176</x:v>
      </x:c>
      <x:c r="S15" s="41">
        <x:f>(G15-M15)/M15%</x:f>
        <x:v>1.3353115727002967</x:v>
      </x:c>
    </x:row>
    <x:row r="16" spans="1:19" ht="20.100000000000001" customHeight="1">
      <x:c r="A16" s="168" t="s">
        <x:v>255</x:v>
      </x:c>
      <x:c r="B16" s="118">
        <x:f>D16+F16</x:f>
        <x:v>11246</x:v>
      </x:c>
      <x:c r="C16" s="30">
        <x:f>E16+G16</x:f>
        <x:v>1604</x:v>
      </x:c>
      <x:c r="D16" s="31">
        <x:f>국별소통물량!C15</x:f>
        <x:v>6067</x:v>
      </x:c>
      <x:c r="E16" s="31">
        <x:f>국별소통물량!W15</x:f>
        <x:v>1016</x:v>
      </x:c>
      <x:c r="F16" s="31">
        <x:f>국별소통물량!D15</x:f>
        <x:v>5179</x:v>
      </x:c>
      <x:c r="G16" s="119">
        <x:f>국별소통물량!X15</x:f>
        <x:v>588</x:v>
      </x:c>
      <x:c r="H16" s="118">
        <x:f>J16+L16</x:f>
        <x:v>7399</x:v>
      </x:c>
      <x:c r="I16" s="30">
        <x:f>K16+M16</x:f>
        <x:v>1900</x:v>
      </x:c>
      <x:c r="J16" s="5">
        <x:f>SUM(국별소통물량!E57,국별소통물량!G57,국별소통물량!I57,국별소통물량!K57,국별소통물량!M57,국별소통물량!O57,국별소통물량!Q57,국별소통물량!S57,국별소통물량!U57,국별소통물량!W57)</x:f>
        <x:v>4509</x:v>
      </x:c>
      <x:c r="K16" s="31">
        <x:f>국별소통물량!W57</x:f>
        <x:v>1112</x:v>
      </x:c>
      <x:c r="L16" s="31">
        <x:f>SUM(국별소통물량!F57,국별소통물량!H57,국별소통물량!J57,국별소통물량!L57,국별소통물량!N57,국별소통물량!P57,국별소통물량!R57,국별소통물량!T57,국별소통물량!V57,국별소통물량!X57)</x:f>
        <x:v>2890</x:v>
      </x:c>
      <x:c r="M16" s="475">
        <x:f>국별소통물량!X57</x:f>
        <x:v>788</x:v>
      </x:c>
      <x:c r="N16" s="40">
        <x:f>(B16-H16)/H16*100</x:f>
        <x:v>51.993512636842823</x:v>
      </x:c>
      <x:c r="O16" s="474">
        <x:f>(C16-I16)/I16%</x:f>
        <x:v>-15.578947368421053</x:v>
      </x:c>
      <x:c r="P16" s="41">
        <x:f>(D16-J16)/J16*100</x:f>
        <x:v>34.553115990241743</x:v>
      </x:c>
      <x:c r="Q16" s="41">
        <x:f>(E16-K16)/K16%</x:f>
        <x:v>-8.6330935251798575</x:v>
      </x:c>
      <x:c r="R16" s="41">
        <x:f>(F16-L16)/L16*100</x:f>
        <x:v>79.20415224913495</x:v>
      </x:c>
      <x:c r="S16" s="41">
        <x:f>(G16-M16)/M16%</x:f>
        <x:v>-25.380710659898476</x:v>
      </x:c>
    </x:row>
    <x:row r="17" spans="1:19" ht="20.100000000000001" customHeight="1">
      <x:c r="A17" s="76" t="s">
        <x:v>277</x:v>
      </x:c>
      <x:c r="B17" s="118">
        <x:f>D17+F17</x:f>
        <x:v>34683</x:v>
      </x:c>
      <x:c r="C17" s="30">
        <x:f>E17+G17</x:f>
        <x:v>5021</x:v>
      </x:c>
      <x:c r="D17" s="31">
        <x:f>국별소통물량!C16</x:f>
        <x:v>12726</x:v>
      </x:c>
      <x:c r="E17" s="31">
        <x:f>국별소통물량!W16</x:f>
        <x:v>1974</x:v>
      </x:c>
      <x:c r="F17" s="31">
        <x:f>국별소통물량!D16</x:f>
        <x:v>21957</x:v>
      </x:c>
      <x:c r="G17" s="119">
        <x:f>국별소통물량!X16</x:f>
        <x:v>3047</x:v>
      </x:c>
      <x:c r="H17" s="118">
        <x:f>J17+L17</x:f>
        <x:v>37063</x:v>
      </x:c>
      <x:c r="I17" s="30">
        <x:f>K17+M17</x:f>
        <x:v>6132</x:v>
      </x:c>
      <x:c r="J17" s="5">
        <x:f>SUM(국별소통물량!E58,국별소통물량!G58,국별소통물량!I58,국별소통물량!K58,국별소통물량!M58,국별소통물량!O58,국별소통물량!Q58,국별소통물량!S58,국별소통물량!U58,국별소통물량!W58)</x:f>
        <x:v>13780</x:v>
      </x:c>
      <x:c r="K17" s="31">
        <x:f>국별소통물량!W58</x:f>
        <x:v>2849</x:v>
      </x:c>
      <x:c r="L17" s="31">
        <x:f>SUM(국별소통물량!F58,국별소통물량!H58,국별소통물량!J58,국별소통물량!L58,국별소통물량!N58,국별소통물량!P58,국별소통물량!R58,국별소통물량!T58,국별소통물량!V58,국별소통물량!X58)</x:f>
        <x:v>23283</x:v>
      </x:c>
      <x:c r="M17" s="475">
        <x:f>국별소통물량!X58</x:f>
        <x:v>3283</x:v>
      </x:c>
      <x:c r="N17" s="40">
        <x:f>(B17-H17)/H17*100</x:f>
        <x:v>-6.4214985295307985</x:v>
      </x:c>
      <x:c r="O17" s="474">
        <x:f>(C17-I17)/I17%</x:f>
        <x:v>-18.118069145466407</x:v>
      </x:c>
      <x:c r="P17" s="41">
        <x:f>(D17-J17)/J17*100</x:f>
        <x:v>-7.6487663280116109</x:v>
      </x:c>
      <x:c r="Q17" s="41">
        <x:f>(E17-K17)/K17%</x:f>
        <x:v>-30.712530712530715</x:v>
      </x:c>
      <x:c r="R17" s="41">
        <x:f>(F17-L17)/L17*100</x:f>
        <x:v>-5.6951423785594635</x:v>
      </x:c>
      <x:c r="S17" s="41">
        <x:f>(G17-M17)/M17%</x:f>
        <x:v>-7.1885470606152913</x:v>
      </x:c>
    </x:row>
    <x:row r="18" spans="1:19" ht="20.100000000000001" customHeight="1">
      <x:c r="A18" s="168" t="s">
        <x:v>254</x:v>
      </x:c>
      <x:c r="B18" s="118">
        <x:f>D18+F18</x:f>
        <x:v>12076</x:v>
      </x:c>
      <x:c r="C18" s="30">
        <x:f>E18+G18</x:f>
        <x:v>1912</x:v>
      </x:c>
      <x:c r="D18" s="31">
        <x:f>국별소통물량!C17</x:f>
        <x:v>7545</x:v>
      </x:c>
      <x:c r="E18" s="31">
        <x:f>국별소통물량!W17</x:f>
        <x:v>1337</x:v>
      </x:c>
      <x:c r="F18" s="31">
        <x:f>국별소통물량!D17</x:f>
        <x:v>4531</x:v>
      </x:c>
      <x:c r="G18" s="119">
        <x:f>국별소통물량!X17</x:f>
        <x:v>575</x:v>
      </x:c>
      <x:c r="H18" s="118">
        <x:f>J18+L18</x:f>
        <x:v>6104</x:v>
      </x:c>
      <x:c r="I18" s="30">
        <x:f>K18+M18</x:f>
        <x:v>1523</x:v>
      </x:c>
      <x:c r="J18" s="5">
        <x:f>SUM(국별소통물량!E59,국별소통물량!G59,국별소통물량!I59,국별소통물량!K59,국별소통물량!M59,국별소통물량!O59,국별소통물량!Q59,국별소통물량!S59,국별소통물량!U59,국별소통물량!W59)</x:f>
        <x:v>3468</x:v>
      </x:c>
      <x:c r="K18" s="31">
        <x:f>국별소통물량!W59</x:f>
        <x:v>1088</x:v>
      </x:c>
      <x:c r="L18" s="31">
        <x:f>SUM(국별소통물량!F59,국별소통물량!H59,국별소통물량!J59,국별소통물량!L59,국별소통물량!N59,국별소통물량!P59,국별소통물량!R59,국별소통물량!T59,국별소통물량!V59,국별소통물량!X59)</x:f>
        <x:v>2636</x:v>
      </x:c>
      <x:c r="M18" s="475">
        <x:f>국별소통물량!X59</x:f>
        <x:v>435</x:v>
      </x:c>
      <x:c r="N18" s="40">
        <x:f>(B18-H18)/H18*100</x:f>
        <x:v>97.837483617300137</x:v>
      </x:c>
      <x:c r="O18" s="474">
        <x:f>(C18-I18)/I18%</x:f>
        <x:v>25.541694024950754</x:v>
      </x:c>
      <x:c r="P18" s="41">
        <x:f>(D18-J18)/J18*100</x:f>
        <x:v>117.56055363321801</x:v>
      </x:c>
      <x:c r="Q18" s="41">
        <x:f>(E18-K18)/K18%</x:f>
        <x:v>22.886029411764703</x:v>
      </x:c>
      <x:c r="R18" s="41">
        <x:f>(F18-L18)/L18*100</x:f>
        <x:v>71.889226100151745</x:v>
      </x:c>
      <x:c r="S18" s="41">
        <x:f>(G18-M18)/M18%</x:f>
        <x:v>32.183908045977013</x:v>
      </x:c>
    </x:row>
    <x:row r="19" spans="1:19" ht="20.100000000000001" customHeight="1">
      <x:c r="A19" s="168" t="s">
        <x:v>264</x:v>
      </x:c>
      <x:c r="B19" s="118">
        <x:f>D19+F19</x:f>
        <x:v>60261</x:v>
      </x:c>
      <x:c r="C19" s="30">
        <x:f>E19+G19</x:f>
        <x:v>15641</x:v>
      </x:c>
      <x:c r="D19" s="31">
        <x:f>국별소통물량!C18</x:f>
        <x:v>45203</x:v>
      </x:c>
      <x:c r="E19" s="31">
        <x:f>국별소통물량!W18</x:f>
        <x:v>13269</x:v>
      </x:c>
      <x:c r="F19" s="31">
        <x:f>국별소통물량!D18</x:f>
        <x:v>15058</x:v>
      </x:c>
      <x:c r="G19" s="119">
        <x:f>국별소통물량!X18</x:f>
        <x:v>2372</x:v>
      </x:c>
      <x:c r="H19" s="118">
        <x:f>J19+L19</x:f>
        <x:v>34402</x:v>
      </x:c>
      <x:c r="I19" s="30">
        <x:f>K19+M19</x:f>
        <x:v>9929</x:v>
      </x:c>
      <x:c r="J19" s="5">
        <x:f>SUM(국별소통물량!E60,국별소통물량!G60,국별소통물량!I60,국별소통물량!K60,국별소통물량!M60,국별소통물량!O60,국별소통물량!Q60,국별소통물량!S60,국별소통물량!U60,국별소통물량!W60)</x:f>
        <x:v>25560</x:v>
      </x:c>
      <x:c r="K19" s="31">
        <x:f>국별소통물량!W60</x:f>
        <x:v>8378</x:v>
      </x:c>
      <x:c r="L19" s="31">
        <x:f>SUM(국별소통물량!F60,국별소통물량!H60,국별소통물량!J60,국별소통물량!L60,국별소통물량!N60,국별소통물량!P60,국별소통물량!R60,국별소통물량!T60,국별소통물량!V60,국별소통물량!X60)</x:f>
        <x:v>8842</x:v>
      </x:c>
      <x:c r="M19" s="475">
        <x:f>국별소통물량!X60</x:f>
        <x:v>1551</x:v>
      </x:c>
      <x:c r="N19" s="40">
        <x:f>(B19-H19)/H19*100</x:f>
        <x:v>75.167141445264804</x:v>
      </x:c>
      <x:c r="O19" s="474">
        <x:f>(C19-I19)/I19%</x:f>
        <x:v>57.528452009265784</x:v>
      </x:c>
      <x:c r="P19" s="41">
        <x:f>(D19-J19)/J19*100</x:f>
        <x:v>76.850547730829419</x:v>
      </x:c>
      <x:c r="Q19" s="41">
        <x:f>(E19-K19)/K19%</x:f>
        <x:v>58.379088087849127</x:v>
      </x:c>
      <x:c r="R19" s="41">
        <x:f>(F19-L19)/L19*100</x:f>
        <x:v>70.300836914725167</x:v>
      </x:c>
      <x:c r="S19" s="41">
        <x:f>(G19-M19)/M19%</x:f>
        <x:v>52.933591231463573</x:v>
      </x:c>
    </x:row>
    <x:row r="20" spans="1:19" ht="20.100000000000001" customHeight="1">
      <x:c r="A20" s="168" t="s">
        <x:v>33</x:v>
      </x:c>
      <x:c r="B20" s="118">
        <x:f>D20+F20</x:f>
        <x:v>23870</x:v>
      </x:c>
      <x:c r="C20" s="30">
        <x:f>E20+G20</x:f>
        <x:v>4327</x:v>
      </x:c>
      <x:c r="D20" s="31">
        <x:f>국별소통물량!C19</x:f>
        <x:v>16829</x:v>
      </x:c>
      <x:c r="E20" s="31">
        <x:f>국별소통물량!W19</x:f>
        <x:v>3244</x:v>
      </x:c>
      <x:c r="F20" s="31">
        <x:f>국별소통물량!D19</x:f>
        <x:v>7041</x:v>
      </x:c>
      <x:c r="G20" s="119">
        <x:f>국별소통물량!X19</x:f>
        <x:v>1083</x:v>
      </x:c>
      <x:c r="H20" s="118">
        <x:f>J20+L20</x:f>
        <x:v>21481</x:v>
      </x:c>
      <x:c r="I20" s="30">
        <x:f>K20+M20</x:f>
        <x:v>7215</x:v>
      </x:c>
      <x:c r="J20" s="5">
        <x:f>SUM(국별소통물량!E61,국별소통물량!G61,국별소통물량!I61,국별소통물량!K61,국별소통물량!M61,국별소통물량!O61,국별소통물량!Q61,국별소통물량!S61,국별소통물량!U61,국별소통물량!W61)</x:f>
        <x:v>16405</x:v>
      </x:c>
      <x:c r="K20" s="31">
        <x:f>국별소통물량!W61</x:f>
        <x:v>6184</x:v>
      </x:c>
      <x:c r="L20" s="31">
        <x:f>SUM(국별소통물량!F61,국별소통물량!H61,국별소통물량!J61,국별소통물량!L61,국별소통물량!N61,국별소통물량!P61,국별소통물량!R61,국별소통물량!T61,국별소통물량!V61,국별소통물량!X61)</x:f>
        <x:v>5076</x:v>
      </x:c>
      <x:c r="M20" s="475">
        <x:f>국별소통물량!X61</x:f>
        <x:v>1031</x:v>
      </x:c>
      <x:c r="N20" s="40">
        <x:f>(B20-H20)/H20*100</x:f>
        <x:v>11.12145617056934</x:v>
      </x:c>
      <x:c r="O20" s="474">
        <x:f>(C20-I20)/I20%</x:f>
        <x:v>-40.027720027720022</x:v>
      </x:c>
      <x:c r="P20" s="41">
        <x:f>(D20-J20)/J20*100</x:f>
        <x:v>2.5845778725998172</x:v>
      </x:c>
      <x:c r="Q20" s="41">
        <x:f>(E20-K20)/K20%</x:f>
        <x:v>-47.542043984476066</x:v>
      </x:c>
      <x:c r="R20" s="41">
        <x:f>(F20-L20)/L20*100</x:f>
        <x:v>38.711583924349881</x:v>
      </x:c>
      <x:c r="S20" s="41">
        <x:f>(G20-M20)/M20%</x:f>
        <x:v>5.0436469447138697</x:v>
      </x:c>
    </x:row>
    <x:row r="21" spans="1:19" ht="20.100000000000001" customHeight="1">
      <x:c r="A21" s="28" t="s">
        <x:v>153</x:v>
      </x:c>
      <x:c r="B21" s="118">
        <x:f>D21+F21</x:f>
        <x:v>26439</x:v>
      </x:c>
      <x:c r="C21" s="30">
        <x:f>E21+G21</x:f>
        <x:v>3180</x:v>
      </x:c>
      <x:c r="D21" s="31">
        <x:f>국별소통물량!C20</x:f>
        <x:v>14129</x:v>
      </x:c>
      <x:c r="E21" s="31">
        <x:f>국별소통물량!W20</x:f>
        <x:v>1393</x:v>
      </x:c>
      <x:c r="F21" s="31">
        <x:f>국별소통물량!D20</x:f>
        <x:v>12310</x:v>
      </x:c>
      <x:c r="G21" s="119">
        <x:f>국별소통물량!X20</x:f>
        <x:v>1787</x:v>
      </x:c>
      <x:c r="H21" s="118">
        <x:f>J21+L21</x:f>
        <x:v>18478</x:v>
      </x:c>
      <x:c r="I21" s="30">
        <x:f>K21+M21</x:f>
        <x:v>3761</x:v>
      </x:c>
      <x:c r="J21" s="5">
        <x:f>SUM(국별소통물량!E62,국별소통물량!G62,국별소통물량!I62,국별소통물량!K62,국별소통물량!M62,국별소통물량!O62,국별소통물량!Q62,국별소통물량!S62,국별소통물량!U62,국별소통물량!W62)</x:f>
        <x:v>8584</x:v>
      </x:c>
      <x:c r="K21" s="31">
        <x:f>국별소통물량!W62</x:f>
        <x:v>2240</x:v>
      </x:c>
      <x:c r="L21" s="31">
        <x:f>SUM(국별소통물량!F62,국별소통물량!H62,국별소통물량!J62,국별소통물량!L62,국별소통물량!N62,국별소통물량!P62,국별소통물량!R62,국별소통물량!T62,국별소통물량!V62,국별소통물량!X62)</x:f>
        <x:v>9894</x:v>
      </x:c>
      <x:c r="M21" s="475">
        <x:f>국별소통물량!X62</x:f>
        <x:v>1521</x:v>
      </x:c>
      <x:c r="N21" s="40">
        <x:f>(B21-H21)/H21*100</x:f>
        <x:v>43.083667063535017</x:v>
      </x:c>
      <x:c r="O21" s="474">
        <x:f>(C21-I21)/I21%</x:f>
        <x:v>-15.448019143844723</x:v>
      </x:c>
      <x:c r="P21" s="41">
        <x:f>(D21-J21)/J21*100</x:f>
        <x:v>64.596924510717614</x:v>
      </x:c>
      <x:c r="Q21" s="41">
        <x:f>(E21-K21)/K21%</x:f>
        <x:v>-37.8125</x:v>
      </x:c>
      <x:c r="R21" s="41">
        <x:f>(F21-L21)/L21*100</x:f>
        <x:v>24.418839700828784</x:v>
      </x:c>
      <x:c r="S21" s="41">
        <x:f>(G21-M21)/M21%</x:f>
        <x:v>17.488494411571335</x:v>
      </x:c>
    </x:row>
    <x:row r="22" spans="1:19" ht="20.100000000000001" customHeight="1">
      <x:c r="A22" s="76" t="s">
        <x:v>267</x:v>
      </x:c>
      <x:c r="B22" s="118">
        <x:f>D22+F22</x:f>
        <x:v>13464</x:v>
      </x:c>
      <x:c r="C22" s="30">
        <x:f>E22+G22</x:f>
        <x:v>1895</x:v>
      </x:c>
      <x:c r="D22" s="31">
        <x:f>국별소통물량!C21</x:f>
        <x:v>7034</x:v>
      </x:c>
      <x:c r="E22" s="31">
        <x:f>국별소통물량!W21</x:f>
        <x:v>1009</x:v>
      </x:c>
      <x:c r="F22" s="31">
        <x:f>국별소통물량!D21</x:f>
        <x:v>6430</x:v>
      </x:c>
      <x:c r="G22" s="119">
        <x:f>국별소통물량!X21</x:f>
        <x:v>886</x:v>
      </x:c>
      <x:c r="H22" s="118">
        <x:f>J22+L22</x:f>
        <x:v>8974</x:v>
      </x:c>
      <x:c r="I22" s="30">
        <x:f>K22+M22</x:f>
        <x:v>1700</x:v>
      </x:c>
      <x:c r="J22" s="5">
        <x:f>SUM(국별소통물량!E63,국별소통물량!G63,국별소통물량!I63,국별소통물량!K63,국별소통물량!M63,국별소통물량!O63,국별소통물량!Q63,국별소통물량!S63,국별소통물량!U63,국별소통물량!W63)</x:f>
        <x:v>4752</x:v>
      </x:c>
      <x:c r="K22" s="31">
        <x:f>국별소통물량!W63</x:f>
        <x:v>827</x:v>
      </x:c>
      <x:c r="L22" s="31">
        <x:f>SUM(국별소통물량!F63,국별소통물량!H63,국별소통물량!J63,국별소통물량!L63,국별소통물량!N63,국별소통물량!P63,국별소통물량!R63,국별소통물량!T63,국별소통물량!V63,국별소통물량!X63)</x:f>
        <x:v>4222</x:v>
      </x:c>
      <x:c r="M22" s="475">
        <x:f>국별소통물량!X63</x:f>
        <x:v>873</x:v>
      </x:c>
      <x:c r="N22" s="40">
        <x:f>(B22-H22)/H22*100</x:f>
        <x:v>50.033429908624917</x:v>
      </x:c>
      <x:c r="O22" s="474">
        <x:f>(C22-I22)/I22%</x:f>
        <x:v>11.470588235294118</x:v>
      </x:c>
      <x:c r="P22" s="41">
        <x:f>(D22-J22)/J22*100</x:f>
        <x:v>48.021885521885523</x:v>
      </x:c>
      <x:c r="Q22" s="41">
        <x:f>(E22-K22)/K22%</x:f>
        <x:v>22.007255139056834</x:v>
      </x:c>
      <x:c r="R22" s="41">
        <x:f>(F22-L22)/L22*100</x:f>
        <x:v>52.297489341544292</x:v>
      </x:c>
      <x:c r="S22" s="41">
        <x:f>(G22-M22)/M22%</x:f>
        <x:v>1.4891179839633446</x:v>
      </x:c>
    </x:row>
    <x:row r="23" spans="1:19" ht="20.100000000000001" customHeight="1">
      <x:c r="A23" s="168" t="s">
        <x:v>40</x:v>
      </x:c>
      <x:c r="B23" s="118">
        <x:f>D23+F23</x:f>
        <x:v>53055</x:v>
      </x:c>
      <x:c r="C23" s="30">
        <x:f>E23+G23</x:f>
        <x:v>12051</x:v>
      </x:c>
      <x:c r="D23" s="31">
        <x:f>국별소통물량!C22</x:f>
        <x:v>46215</x:v>
      </x:c>
      <x:c r="E23" s="31">
        <x:f>국별소통물량!W22</x:f>
        <x:v>11042</x:v>
      </x:c>
      <x:c r="F23" s="31">
        <x:f>국별소통물량!D22</x:f>
        <x:v>6840</x:v>
      </x:c>
      <x:c r="G23" s="119">
        <x:f>국별소통물량!X22</x:f>
        <x:v>1009</x:v>
      </x:c>
      <x:c r="H23" s="118">
        <x:f>J23+L23</x:f>
        <x:v>44476</x:v>
      </x:c>
      <x:c r="I23" s="30">
        <x:f>K23+M23</x:f>
        <x:v>11302</x:v>
      </x:c>
      <x:c r="J23" s="5">
        <x:f>SUM(국별소통물량!E64,국별소통물량!G64,국별소통물량!I64,국별소통물량!K64,국별소통물량!M64,국별소통물량!O64,국별소통물량!Q64,국별소통물량!S64,국별소통물량!U64,국별소통물량!W64)</x:f>
        <x:v>38772</x:v>
      </x:c>
      <x:c r="K23" s="31">
        <x:f>국별소통물량!W64</x:f>
        <x:v>10366</x:v>
      </x:c>
      <x:c r="L23" s="31">
        <x:f>SUM(국별소통물량!F64,국별소통물량!H64,국별소통물량!J64,국별소통물량!L64,국별소통물량!N64,국별소통물량!P64,국별소통물량!R64,국별소통물량!T64,국별소통물량!V64,국별소통물량!X64)</x:f>
        <x:v>5704</x:v>
      </x:c>
      <x:c r="M23" s="475">
        <x:f>국별소통물량!X64</x:f>
        <x:v>936</x:v>
      </x:c>
      <x:c r="N23" s="40">
        <x:f>(B23-H23)/H23*100</x:f>
        <x:v>19.289054771112511</x:v>
      </x:c>
      <x:c r="O23" s="474">
        <x:f>(C23-I23)/I23%</x:f>
        <x:v>6.6271456379401874</x:v>
      </x:c>
      <x:c r="P23" s="41">
        <x:f>(D23-J23)/J23*100</x:f>
        <x:v>19.196843082636956</x:v>
      </x:c>
      <x:c r="Q23" s="41">
        <x:f>(E23-K23)/K23%</x:f>
        <x:v>6.521319699016014</x:v>
      </x:c>
      <x:c r="R23" s="41">
        <x:f>(F23-L23)/L23*100</x:f>
        <x:v>19.91584852734923</x:v>
      </x:c>
      <x:c r="S23" s="41">
        <x:f>(G23-M23)/M23%</x:f>
        <x:v>7.7991452991452999</x:v>
      </x:c>
    </x:row>
    <x:row r="24" spans="1:19" ht="20.100000000000001" customHeight="1">
      <x:c r="A24" s="28" t="s">
        <x:v>236</x:v>
      </x:c>
      <x:c r="B24" s="118">
        <x:f>D24+F24</x:f>
        <x:v>9919</x:v>
      </x:c>
      <x:c r="C24" s="30">
        <x:f>E24+G24</x:f>
        <x:v>1716</x:v>
      </x:c>
      <x:c r="D24" s="31">
        <x:f>국별소통물량!C23</x:f>
        <x:v>6367</x:v>
      </x:c>
      <x:c r="E24" s="31">
        <x:f>국별소통물량!W23</x:f>
        <x:v>1271</x:v>
      </x:c>
      <x:c r="F24" s="31">
        <x:f>국별소통물량!D23</x:f>
        <x:v>3552</x:v>
      </x:c>
      <x:c r="G24" s="119">
        <x:f>국별소통물량!X23</x:f>
        <x:v>445</x:v>
      </x:c>
      <x:c r="H24" s="118">
        <x:f>J24+L24</x:f>
        <x:v>7973</x:v>
      </x:c>
      <x:c r="I24" s="30">
        <x:f>K24+M24</x:f>
        <x:v>1580</x:v>
      </x:c>
      <x:c r="J24" s="5">
        <x:f>SUM(국별소통물량!E65,국별소통물량!G65,국별소통물량!I65,국별소통물량!K65,국별소통물량!M65,국별소통물량!O65,국별소통물량!Q65,국별소통물량!S65,국별소통물량!U65,국별소통물량!W65)</x:f>
        <x:v>5199</x:v>
      </x:c>
      <x:c r="K24" s="31">
        <x:f>국별소통물량!W65</x:f>
        <x:v>1070</x:v>
      </x:c>
      <x:c r="L24" s="31">
        <x:f>SUM(국별소통물량!F65,국별소통물량!H65,국별소통물량!J65,국별소통물량!L65,국별소통물량!N65,국별소통물량!P65,국별소통물량!R65,국별소통물량!T65,국별소통물량!V65,국별소통물량!X65)</x:f>
        <x:v>2774</x:v>
      </x:c>
      <x:c r="M24" s="475">
        <x:f>국별소통물량!X65</x:f>
        <x:v>510</x:v>
      </x:c>
      <x:c r="N24" s="40">
        <x:f>(B24-H24)/H24*100</x:f>
        <x:v>24.407374890254609</x:v>
      </x:c>
      <x:c r="O24" s="474">
        <x:f>(C24-I24)/I24%</x:f>
        <x:v>8.6075949367088604</x:v>
      </x:c>
      <x:c r="P24" s="41">
        <x:f>(D24-J24)/J24*100</x:f>
        <x:v>22.465858819003653</x:v>
      </x:c>
      <x:c r="Q24" s="41">
        <x:f>(E24-K24)/K24%</x:f>
        <x:v>18.785046728971963</x:v>
      </x:c>
      <x:c r="R24" s="41">
        <x:f>(F24-L24)/L24*100</x:f>
        <x:v>28.046142754145638</x:v>
      </x:c>
      <x:c r="S24" s="41">
        <x:f>(G24-M24)/M24%</x:f>
        <x:v>-12.745098039215687</x:v>
      </x:c>
    </x:row>
    <x:row r="25" spans="1:19" ht="20.100000000000001" customHeight="1">
      <x:c r="A25" s="28" t="s">
        <x:v>270</x:v>
      </x:c>
      <x:c r="B25" s="118">
        <x:f>D25+F25</x:f>
        <x:v>111564</x:v>
      </x:c>
      <x:c r="C25" s="30">
        <x:f>E25+G25</x:f>
        <x:v>23909</x:v>
      </x:c>
      <x:c r="D25" s="31">
        <x:f>국별소통물량!C24</x:f>
        <x:v>99421</x:v>
      </x:c>
      <x:c r="E25" s="31">
        <x:f>국별소통물량!W24</x:f>
        <x:v>22145</x:v>
      </x:c>
      <x:c r="F25" s="31">
        <x:f>국별소통물량!D24</x:f>
        <x:v>12143</x:v>
      </x:c>
      <x:c r="G25" s="119">
        <x:f>국별소통물량!X24</x:f>
        <x:v>1764</x:v>
      </x:c>
      <x:c r="H25" s="118">
        <x:f>J25+L25</x:f>
        <x:v>81401</x:v>
      </x:c>
      <x:c r="I25" s="30">
        <x:f>K25+M25</x:f>
        <x:v>20948</x:v>
      </x:c>
      <x:c r="J25" s="5">
        <x:f>SUM(국별소통물량!E66,국별소통물량!G66,국별소통물량!I66,국별소통물량!K66,국별소통물량!M66,국별소통물량!O66,국별소통물량!Q66,국별소통물량!S66,국별소통물량!U66,국별소통물량!W66)</x:f>
        <x:v>72904</x:v>
      </x:c>
      <x:c r="K25" s="31">
        <x:f>국별소통물량!W66</x:f>
        <x:v>19596</x:v>
      </x:c>
      <x:c r="L25" s="31">
        <x:f>SUM(국별소통물량!F66,국별소통물량!H66,국별소통물량!J66,국별소통물량!L66,국별소통물량!N66,국별소통물량!P66,국별소통물량!R66,국별소통물량!T66,국별소통물량!V66,국별소통물량!X66)</x:f>
        <x:v>8497</x:v>
      </x:c>
      <x:c r="M25" s="475">
        <x:f>국별소통물량!X66</x:f>
        <x:v>1352</x:v>
      </x:c>
      <x:c r="N25" s="40">
        <x:f>(B25-H25)/H25*100</x:f>
        <x:v>37.054827336273512</x:v>
      </x:c>
      <x:c r="O25" s="474">
        <x:f>(C25-I25)/I25%</x:f>
        <x:v>14.135000954745085</x:v>
      </x:c>
      <x:c r="P25" s="41">
        <x:f>(D25-J25)/J25*100</x:f>
        <x:v>36.372489849665314</x:v>
      </x:c>
      <x:c r="Q25" s="41">
        <x:f>(E25-K25)/K25%</x:f>
        <x:v>13.007756685037762</x:v>
      </x:c>
      <x:c r="R25" s="41">
        <x:f>(F25-L25)/L25*100</x:f>
        <x:v>42.909262092503234</x:v>
      </x:c>
      <x:c r="S25" s="41">
        <x:f>(G25-M25)/M25%</x:f>
        <x:v>30.473372781065091</x:v>
      </x:c>
    </x:row>
    <x:row r="26" spans="1:19" ht="20.100000000000001" customHeight="1">
      <x:c r="A26" s="168" t="s">
        <x:v>45</x:v>
      </x:c>
      <x:c r="B26" s="118">
        <x:f>D26+F26</x:f>
        <x:v>17006</x:v>
      </x:c>
      <x:c r="C26" s="30">
        <x:f>E26+G26</x:f>
        <x:v>2245</x:v>
      </x:c>
      <x:c r="D26" s="31">
        <x:f>국별소통물량!C25</x:f>
        <x:v>10269</x:v>
      </x:c>
      <x:c r="E26" s="31">
        <x:f>국별소통물량!W25</x:f>
        <x:v>1377</x:v>
      </x:c>
      <x:c r="F26" s="31">
        <x:f>국별소통물량!D25</x:f>
        <x:v>6737</x:v>
      </x:c>
      <x:c r="G26" s="119">
        <x:f>국별소통물량!X25</x:f>
        <x:v>868</x:v>
      </x:c>
      <x:c r="H26" s="118">
        <x:f>J26+L26</x:f>
        <x:v>19307</x:v>
      </x:c>
      <x:c r="I26" s="30">
        <x:f>K26+M26</x:f>
        <x:v>3752</x:v>
      </x:c>
      <x:c r="J26" s="5">
        <x:f>SUM(국별소통물량!E67,국별소통물량!G67,국별소통물량!I67,국별소통물량!K67,국별소통물량!M67,국별소통물량!O67,국별소통물량!Q67,국별소통물량!S67,국별소통물량!U67,국별소통물량!W67)</x:f>
        <x:v>12195</x:v>
      </x:c>
      <x:c r="K26" s="31">
        <x:f>국별소통물량!W67</x:f>
        <x:v>2627</x:v>
      </x:c>
      <x:c r="L26" s="31">
        <x:f>SUM(국별소통물량!F67,국별소통물량!H67,국별소통물량!J67,국별소통물량!L67,국별소통물량!N67,국별소통물량!P67,국별소통물량!R67,국별소통물량!T67,국별소통물량!V67,국별소통물량!X67)</x:f>
        <x:v>7112</x:v>
      </x:c>
      <x:c r="M26" s="475">
        <x:f>국별소통물량!X67</x:f>
        <x:v>1125</x:v>
      </x:c>
      <x:c r="N26" s="40">
        <x:f>(B26-H26)/H26*100</x:f>
        <x:v>-11.917957217589475</x:v>
      </x:c>
      <x:c r="O26" s="474">
        <x:f>(C26-I26)/I26%</x:f>
        <x:v>-40.16524520255863</x:v>
      </x:c>
      <x:c r="P26" s="41">
        <x:f>(D26-J26)/J26*100</x:f>
        <x:v>-15.793357933579335</x:v>
      </x:c>
      <x:c r="Q26" s="41">
        <x:f>(E26-K26)/K26%</x:f>
        <x:v>-47.5827940616673</x:v>
      </x:c>
      <x:c r="R26" s="41">
        <x:f>(F26-L26)/L26*100</x:f>
        <x:v>-5.2727784026996627</x:v>
      </x:c>
      <x:c r="S26" s="41">
        <x:f>(G26-M26)/M26%</x:f>
        <x:v>-22.844444444444445</x:v>
      </x:c>
    </x:row>
    <x:row r="27" spans="1:19" ht="20.100000000000001" customHeight="1">
      <x:c r="A27" s="28" t="s">
        <x:v>274</x:v>
      </x:c>
      <x:c r="B27" s="118">
        <x:f>D27+F27</x:f>
        <x:v>25326</x:v>
      </x:c>
      <x:c r="C27" s="30">
        <x:f>E27+G27</x:f>
        <x:v>5419</x:v>
      </x:c>
      <x:c r="D27" s="31">
        <x:f>국별소통물량!C26</x:f>
        <x:v>19369</x:v>
      </x:c>
      <x:c r="E27" s="31">
        <x:f>국별소통물량!W26</x:f>
        <x:v>4605</x:v>
      </x:c>
      <x:c r="F27" s="31">
        <x:f>국별소통물량!D26</x:f>
        <x:v>5957</x:v>
      </x:c>
      <x:c r="G27" s="119">
        <x:f>국별소통물량!X26</x:f>
        <x:v>814</x:v>
      </x:c>
      <x:c r="H27" s="118">
        <x:f>J27+L27</x:f>
        <x:v>20426</x:v>
      </x:c>
      <x:c r="I27" s="30">
        <x:f>K27+M27</x:f>
        <x:v>5347</x:v>
      </x:c>
      <x:c r="J27" s="5">
        <x:f>SUM(국별소통물량!E68,국별소통물량!G68,국별소통물량!I68,국별소통물량!K68,국별소통물량!M68,국별소통물량!O68,국별소통물량!Q68,국별소통물량!S68,국별소통물량!U68,국별소통물량!W68)</x:f>
        <x:v>16503</x:v>
      </x:c>
      <x:c r="K27" s="31">
        <x:f>국별소통물량!W68</x:f>
        <x:v>4742</x:v>
      </x:c>
      <x:c r="L27" s="31">
        <x:f>SUM(국별소통물량!F68,국별소통물량!H68,국별소통물량!J68,국별소통물량!L68,국별소통물량!N68,국별소통물량!P68,국별소통물량!R68,국별소통물량!T68,국별소통물량!V68,국별소통물량!X68)</x:f>
        <x:v>3923</x:v>
      </x:c>
      <x:c r="M27" s="475">
        <x:f>국별소통물량!X68</x:f>
        <x:v>605</x:v>
      </x:c>
      <x:c r="N27" s="40">
        <x:f>(B27-H27)/H27*100</x:f>
        <x:v>23.989033584647018</x:v>
      </x:c>
      <x:c r="O27" s="474">
        <x:f>(C27-I27)/I27%</x:f>
        <x:v>1.346549466990836</x:v>
      </x:c>
      <x:c r="P27" s="41">
        <x:f>(D27-J27)/J27*100</x:f>
        <x:v>17.366539417075682</x:v>
      </x:c>
      <x:c r="Q27" s="41">
        <x:f>(E27-K27)/K27%</x:f>
        <x:v>-2.8890763390974272</x:v>
      </x:c>
      <x:c r="R27" s="41">
        <x:f>(F27-L27)/L27*100</x:f>
        <x:v>51.848075452459852</x:v>
      </x:c>
      <x:c r="S27" s="41">
        <x:f>(G27-M27)/M27%</x:f>
        <x:v>34.545454545454547</x:v>
      </x:c>
    </x:row>
    <x:row r="28" spans="1:19" ht="20.100000000000001" customHeight="1">
      <x:c r="A28" s="28" t="s">
        <x:v>237</x:v>
      </x:c>
      <x:c r="B28" s="118">
        <x:f>D28+F28</x:f>
        <x:v>21598</x:v>
      </x:c>
      <x:c r="C28" s="30">
        <x:f>E28+G28</x:f>
        <x:v>4174</x:v>
      </x:c>
      <x:c r="D28" s="31">
        <x:f>국별소통물량!C27</x:f>
        <x:v>15651</x:v>
      </x:c>
      <x:c r="E28" s="31">
        <x:f>국별소통물량!W27</x:f>
        <x:v>3329</x:v>
      </x:c>
      <x:c r="F28" s="31">
        <x:f>국별소통물량!D27</x:f>
        <x:v>5947</x:v>
      </x:c>
      <x:c r="G28" s="119">
        <x:f>국별소통물량!X27</x:f>
        <x:v>845</x:v>
      </x:c>
      <x:c r="H28" s="118">
        <x:f>J28+L28</x:f>
        <x:v>21820</x:v>
      </x:c>
      <x:c r="I28" s="30">
        <x:f>K28+M28</x:f>
        <x:v>6091</x:v>
      </x:c>
      <x:c r="J28" s="5">
        <x:f>SUM(국별소통물량!E69,국별소통물량!G69,국별소통물량!I69,국별소통물량!K69,국별소통물량!M69,국별소통물량!O69,국별소통물량!Q69,국별소통물량!S69,국별소통물량!U69,국별소통물량!W69)</x:f>
        <x:v>17928</x:v>
      </x:c>
      <x:c r="K28" s="31">
        <x:f>국별소통물량!W69</x:f>
        <x:v>5506</x:v>
      </x:c>
      <x:c r="L28" s="31">
        <x:f>SUM(국별소통물량!F69,국별소통물량!H69,국별소통물량!J69,국별소통물량!L69,국별소통물량!N69,국별소통물량!P69,국별소통물량!R69,국별소통물량!T69,국별소통물량!V69,국별소통물량!X69)</x:f>
        <x:v>3892</x:v>
      </x:c>
      <x:c r="M28" s="475">
        <x:f>국별소통물량!X69</x:f>
        <x:v>585</x:v>
      </x:c>
      <x:c r="N28" s="40">
        <x:f>(B28-H28)/H28*100</x:f>
        <x:v>-1.0174152153987168</x:v>
      </x:c>
      <x:c r="O28" s="474">
        <x:f>(C28-I28)/I28%</x:f>
        <x:v>-31.472664587095718</x:v>
      </x:c>
      <x:c r="P28" s="41">
        <x:f>(D28-J28)/J28*100</x:f>
        <x:v>-12.700803212851405</x:v>
      </x:c>
      <x:c r="Q28" s="41">
        <x:f>(E28-K28)/K28%</x:f>
        <x:v>-39.538685070831818</x:v>
      </x:c>
      <x:c r="R28" s="41">
        <x:f>(F28-L28)/L28*100</x:f>
        <x:v>52.80061664953751</x:v>
      </x:c>
      <x:c r="S28" s="41">
        <x:f>(G28-M28)/M28%</x:f>
        <x:v>44.44444444444445</x:v>
      </x:c>
    </x:row>
    <x:row r="29" spans="1:19" ht="20.100000000000001" customHeight="1">
      <x:c r="A29" s="168" t="s">
        <x:v>260</x:v>
      </x:c>
      <x:c r="B29" s="118">
        <x:f>D29+F29</x:f>
        <x:v>13093</x:v>
      </x:c>
      <x:c r="C29" s="30">
        <x:f>E29+G29</x:f>
        <x:v>2414</x:v>
      </x:c>
      <x:c r="D29" s="31">
        <x:f>국별소통물량!C28</x:f>
        <x:v>7941</x:v>
      </x:c>
      <x:c r="E29" s="31">
        <x:f>국별소통물량!W28</x:f>
        <x:v>1890</x:v>
      </x:c>
      <x:c r="F29" s="31">
        <x:f>국별소통물량!D28</x:f>
        <x:v>5152</x:v>
      </x:c>
      <x:c r="G29" s="119">
        <x:f>국별소통물량!X28</x:f>
        <x:v>524</x:v>
      </x:c>
      <x:c r="H29" s="118">
        <x:f>J29+L29</x:f>
        <x:v>7799</x:v>
      </x:c>
      <x:c r="I29" s="30">
        <x:f>K29+M29</x:f>
        <x:v>1413</x:v>
      </x:c>
      <x:c r="J29" s="5">
        <x:f>SUM(국별소통물량!E70,국별소통물량!G70,국별소통물량!I70,국별소통물량!K70,국별소통물량!M70,국별소통물량!O70,국별소통물량!Q70,국별소통물량!S70,국별소통물량!U70,국별소통물량!W70)</x:f>
        <x:v>4964</x:v>
      </x:c>
      <x:c r="K29" s="31">
        <x:f>국별소통물량!W70</x:f>
        <x:v>931</x:v>
      </x:c>
      <x:c r="L29" s="31">
        <x:f>SUM(국별소통물량!F70,국별소통물량!H70,국별소통물량!J70,국별소통물량!L70,국별소통물량!N70,국별소통물량!P70,국별소통물량!R70,국별소통물량!T70,국별소통물량!V70,국별소통물량!X70)</x:f>
        <x:v>2835</x:v>
      </x:c>
      <x:c r="M29" s="475">
        <x:f>국별소통물량!X70</x:f>
        <x:v>482</x:v>
      </x:c>
      <x:c r="N29" s="40">
        <x:f>(B29-H29)/H29*100</x:f>
        <x:v>67.88049749967945</x:v>
      </x:c>
      <x:c r="O29" s="474">
        <x:f>(C29-I29)/I29%</x:f>
        <x:v>70.842179759377203</x:v>
      </x:c>
      <x:c r="P29" s="41">
        <x:f>(D29-J29)/J29*100</x:f>
        <x:v>59.971796937953258</x:v>
      </x:c>
      <x:c r="Q29" s="41">
        <x:f>(E29-K29)/K29%</x:f>
        <x:v>103.00751879699247</x:v>
      </x:c>
      <x:c r="R29" s="41">
        <x:f>(F29-L29)/L29*100</x:f>
        <x:v>81.728395061728392</x:v>
      </x:c>
      <x:c r="S29" s="41">
        <x:f>(G29-M29)/M29%</x:f>
        <x:v>8.7136929460580905</x:v>
      </x:c>
    </x:row>
    <x:row r="30" spans="1:19" ht="20.100000000000001" customHeight="1">
      <x:c r="A30" s="28" t="s">
        <x:v>46</x:v>
      </x:c>
      <x:c r="B30" s="118">
        <x:f>D30+F30</x:f>
        <x:v>27702</x:v>
      </x:c>
      <x:c r="C30" s="30">
        <x:f>E30+G30</x:f>
        <x:v>3423</x:v>
      </x:c>
      <x:c r="D30" s="31">
        <x:f>국별소통물량!C29</x:f>
        <x:v>16125</x:v>
      </x:c>
      <x:c r="E30" s="31">
        <x:f>국별소통물량!W29</x:f>
        <x:v>1995</x:v>
      </x:c>
      <x:c r="F30" s="31">
        <x:f>국별소통물량!D29</x:f>
        <x:v>11577</x:v>
      </x:c>
      <x:c r="G30" s="119">
        <x:f>국별소통물량!X29</x:f>
        <x:v>1428</x:v>
      </x:c>
      <x:c r="H30" s="118">
        <x:f>J30+L30</x:f>
        <x:v>15770</x:v>
      </x:c>
      <x:c r="I30" s="30">
        <x:f>K30+M30</x:f>
        <x:v>3190</x:v>
      </x:c>
      <x:c r="J30" s="5">
        <x:f>SUM(국별소통물량!E71,국별소통물량!G71,국별소통물량!I71,국별소통물량!K71,국별소통물량!M71,국별소통물량!O71,국별소통물량!Q71,국별소통물량!S71,국별소통물량!U71,국별소통물량!W71)</x:f>
        <x:v>9040</x:v>
      </x:c>
      <x:c r="K30" s="31">
        <x:f>국별소통물량!W71</x:f>
        <x:v>2249</x:v>
      </x:c>
      <x:c r="L30" s="31">
        <x:f>SUM(국별소통물량!F71,국별소통물량!H71,국별소통물량!J71,국별소통물량!L71,국별소통물량!N71,국별소통물량!P71,국별소통물량!R71,국별소통물량!T71,국별소통물량!V71,국별소통물량!X71)</x:f>
        <x:v>6730</x:v>
      </x:c>
      <x:c r="M30" s="475">
        <x:f>국별소통물량!X71</x:f>
        <x:v>941</x:v>
      </x:c>
      <x:c r="N30" s="40">
        <x:f>(B30-H30)/H30*100</x:f>
        <x:v>75.662650602409641</x:v>
      </x:c>
      <x:c r="O30" s="474">
        <x:f>(C30-I30)/I30%</x:f>
        <x:v>7.3040752351097185</x:v>
      </x:c>
      <x:c r="P30" s="41">
        <x:f>(D30-J30)/J30*100</x:f>
        <x:v>78.373893805309734</x:v>
      </x:c>
      <x:c r="Q30" s="41">
        <x:f>(E30-K30)/K30%</x:f>
        <x:v>-11.293908403734994</x:v>
      </x:c>
      <x:c r="R30" s="41">
        <x:f>(F30-L30)/L30*100</x:f>
        <x:v>72.020802377414554</x:v>
      </x:c>
      <x:c r="S30" s="41">
        <x:f>(G30-M30)/M30%</x:f>
        <x:v>51.753453772582361</x:v>
      </x:c>
    </x:row>
    <x:row r="31" spans="1:19" ht="20.100000000000001" customHeight="1">
      <x:c r="A31" s="168" t="s">
        <x:v>253</x:v>
      </x:c>
      <x:c r="B31" s="118">
        <x:f>D31+F31</x:f>
        <x:v>20834</x:v>
      </x:c>
      <x:c r="C31" s="30">
        <x:f>E31+G31</x:f>
        <x:v>3463</x:v>
      </x:c>
      <x:c r="D31" s="31">
        <x:f>국별소통물량!C30</x:f>
        <x:v>11953</x:v>
      </x:c>
      <x:c r="E31" s="31">
        <x:f>국별소통물량!W30</x:f>
        <x:v>2213</x:v>
      </x:c>
      <x:c r="F31" s="31">
        <x:f>국별소통물량!D30</x:f>
        <x:v>8881</x:v>
      </x:c>
      <x:c r="G31" s="119">
        <x:f>국별소통물량!X30</x:f>
        <x:v>1250</x:v>
      </x:c>
      <x:c r="H31" s="118">
        <x:f>J31+L31</x:f>
        <x:v>16463</x:v>
      </x:c>
      <x:c r="I31" s="30">
        <x:f>K31+M31</x:f>
        <x:v>2922</x:v>
      </x:c>
      <x:c r="J31" s="5">
        <x:f>SUM(국별소통물량!E72,국별소통물량!G72,국별소통물량!I72,국별소통물량!K72,국별소통물량!M72,국별소통물량!O72,국별소통물량!Q72,국별소통물량!S72,국별소통물량!U72,국별소통물량!W72)</x:f>
        <x:v>10733</x:v>
      </x:c>
      <x:c r="K31" s="31">
        <x:f>국별소통물량!W72</x:f>
        <x:v>1977</x:v>
      </x:c>
      <x:c r="L31" s="31">
        <x:f>SUM(국별소통물량!F72,국별소통물량!H72,국별소통물량!J72,국별소통물량!L72,국별소통물량!N72,국별소통물량!P72,국별소통물량!R72,국별소통물량!T72,국별소통물량!V72,국별소통물량!X72)</x:f>
        <x:v>5730</x:v>
      </x:c>
      <x:c r="M31" s="475">
        <x:f>국별소통물량!X72</x:f>
        <x:v>945</x:v>
      </x:c>
      <x:c r="N31" s="40">
        <x:f>(B31-H31)/H31*100</x:f>
        <x:v>26.550446455688515</x:v>
      </x:c>
      <x:c r="O31" s="474">
        <x:f>(C31-I31)/I31%</x:f>
        <x:v>18.514715947980836</x:v>
      </x:c>
      <x:c r="P31" s="41">
        <x:f>(D31-J31)/J31*100</x:f>
        <x:v>11.366812633932732</x:v>
      </x:c>
      <x:c r="Q31" s="41">
        <x:f>(E31-K31)/K31%</x:f>
        <x:v>11.937278705108751</x:v>
      </x:c>
      <x:c r="R31" s="41">
        <x:f>(F31-L31)/L31*100</x:f>
        <x:v>54.991273996509591</x:v>
      </x:c>
      <x:c r="S31" s="41">
        <x:f>(G31-M31)/M31%</x:f>
        <x:v>32.275132275132279</x:v>
      </x:c>
    </x:row>
    <x:row r="32" spans="1:19" ht="20.100000000000001" customHeight="1">
      <x:c r="A32" s="168" t="s">
        <x:v>62</x:v>
      </x:c>
      <x:c r="B32" s="118">
        <x:f>D32+F32</x:f>
        <x:v>70179</x:v>
      </x:c>
      <x:c r="C32" s="30">
        <x:f>E32+G32</x:f>
        <x:v>11719</x:v>
      </x:c>
      <x:c r="D32" s="31">
        <x:f>국별소통물량!C31</x:f>
        <x:v>70179</x:v>
      </x:c>
      <x:c r="E32" s="31">
        <x:f>국별소통물량!W31</x:f>
        <x:v>11719</x:v>
      </x:c>
      <x:c r="F32" s="31">
        <x:f>국별소통물량!D31</x:f>
        <x:v>0</x:v>
      </x:c>
      <x:c r="G32" s="119">
        <x:f>국별소통물량!X31</x:f>
        <x:v>0</x:v>
      </x:c>
      <x:c r="H32" s="118">
        <x:f>J32+L32</x:f>
        <x:v>912</x:v>
      </x:c>
      <x:c r="I32" s="30">
        <x:f>K32+M32</x:f>
        <x:v>145</x:v>
      </x:c>
      <x:c r="J32" s="5">
        <x:f>SUM(국별소통물량!E73,국별소통물량!G73,국별소통물량!I73,국별소통물량!K73,국별소통물량!M73,국별소통물량!O73,국별소통물량!Q73,국별소통물량!S73,국별소통물량!U73,국별소통물량!W73)</x:f>
        <x:v>764</x:v>
      </x:c>
      <x:c r="K32" s="31">
        <x:f>국별소통물량!W73</x:f>
        <x:v>135</x:v>
      </x:c>
      <x:c r="L32" s="31">
        <x:f>SUM(국별소통물량!F73,국별소통물량!H73,국별소통물량!J73,국별소통물량!L73,국별소통물량!N73,국별소통물량!P73,국별소통물량!R73,국별소통물량!T73,국별소통물량!V73,국별소통물량!X73)</x:f>
        <x:v>148</x:v>
      </x:c>
      <x:c r="M32" s="475">
        <x:f>국별소통물량!X73</x:f>
        <x:v>10</x:v>
      </x:c>
      <x:c r="N32" s="40">
        <x:f>(B32-H32)/H32*100</x:f>
        <x:v>7595.0657894736833</x:v>
      </x:c>
      <x:c r="O32" s="474">
        <x:f>(C32-I32)/I32%</x:f>
        <x:v>7982.0689655172418</x:v>
      </x:c>
      <x:c r="P32" s="41">
        <x:f>(D32-J32)/J32*100</x:f>
        <x:v>9085.732984293194</x:v>
      </x:c>
      <x:c r="Q32" s="41">
        <x:f>(E32-K32)/K32%</x:f>
        <x:v>8580.7407407407409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158</x:v>
      </x:c>
      <x:c r="B33" s="120">
        <x:f>D33+F33</x:f>
        <x:v>7089</x:v>
      </x:c>
      <x:c r="C33" s="36">
        <x:f>E33+G33</x:f>
        <x:v>947</x:v>
      </x:c>
      <x:c r="D33" s="37">
        <x:f>국별소통물량!C32</x:f>
        <x:v>746</x:v>
      </x:c>
      <x:c r="E33" s="37">
        <x:f>국별소통물량!W32</x:f>
        <x:v>92</x:v>
      </x:c>
      <x:c r="F33" s="37">
        <x:f>국별소통물량!D32</x:f>
        <x:v>6343</x:v>
      </x:c>
      <x:c r="G33" s="121">
        <x:f>국별소통물량!X32</x:f>
        <x:v>855</x:v>
      </x:c>
      <x:c r="H33" s="120">
        <x:f>J33+L33</x:f>
        <x:v>5528</x:v>
      </x:c>
      <x:c r="I33" s="36">
        <x:f>K33+M33</x:f>
        <x:v>755</x:v>
      </x:c>
      <x:c r="J33" s="5">
        <x:f>SUM(국별소통물량!E74,국별소통물량!G74,국별소통물량!I74,국별소통물량!K74,국별소통물량!M74,국별소통물량!O74,국별소통물량!Q74,국별소통물량!S74,국별소통물량!U74,국별소통물량!W74)</x:f>
        <x:v>351</x:v>
      </x:c>
      <x:c r="K33" s="37">
        <x:f>국별소통물량!W74</x:f>
        <x:v>52</x:v>
      </x:c>
      <x:c r="L33" s="37">
        <x:f>SUM(국별소통물량!F74,국별소통물량!H74,국별소통물량!J74,국별소통물량!L74,국별소통물량!N74,국별소통물량!P74,국별소통물량!R74,국별소통물량!T74,국별소통물량!V74,국별소통물량!X74)</x:f>
        <x:v>5177</x:v>
      </x:c>
      <x:c r="M33" s="476">
        <x:f>국별소통물량!X74</x:f>
        <x:v>703</x:v>
      </x:c>
      <x:c r="N33" s="38">
        <x:f>(B33-H33)/H33*100</x:f>
        <x:v>28.238060781476122</x:v>
      </x:c>
      <x:c r="O33" s="479">
        <x:f>(C33-I33)/I33%</x:f>
        <x:v>25.430463576158942</x:v>
      </x:c>
      <x:c r="P33" s="39">
        <x:f>(D33-J33)/J33*100</x:f>
        <x:v>112.53561253561253</x:v>
      </x:c>
      <x:c r="Q33" s="39">
        <x:f>(E33-K33)/K33%</x:f>
        <x:v>76.92307692307692</x:v>
      </x:c>
      <x:c r="R33" s="39">
        <x:f>(F33-L33)/L33*100</x:f>
        <x:v>22.522696542399075</x:v>
      </x:c>
      <x:c r="S33" s="39">
        <x:f>(G33-M33)/M33%</x:f>
        <x:v>21.621621621621621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152</x:v>
      </x:c>
      <x:c r="B35" s="128">
        <x:f>SUM(B36:B38)</x:f>
        <x:v>1292837</x:v>
      </x:c>
      <x:c r="C35" s="125">
        <x:f>SUM(C36:C38)</x:f>
        <x:v>215905</x:v>
      </x:c>
      <x:c r="D35" s="125">
        <x:f>SUM(D36:D38)</x:f>
        <x:v>764439</x:v>
      </x:c>
      <x:c r="E35" s="125">
        <x:f>SUM(E36:E38)</x:f>
        <x:v>140083</x:v>
      </x:c>
      <x:c r="F35" s="125">
        <x:f>SUM(F36:F38)</x:f>
        <x:v>528398</x:v>
      </x:c>
      <x:c r="G35" s="126">
        <x:f>SUM(G36:G38)</x:f>
        <x:v>75822</x:v>
      </x:c>
      <x:c r="H35" s="128">
        <x:f>SUM(H36:H38)</x:f>
        <x:v>1017202</x:v>
      </x:c>
      <x:c r="I35" s="125">
        <x:f>SUM(I36:I38)</x:f>
        <x:v>201915</x:v>
      </x:c>
      <x:c r="J35" s="125">
        <x:f>SUM(J36:J38)</x:f>
        <x:v>600378</x:v>
      </x:c>
      <x:c r="K35" s="125">
        <x:f>SUM(K36:K38)</x:f>
        <x:v>132079</x:v>
      </x:c>
      <x:c r="L35" s="125">
        <x:f>SUM(L36:L38)</x:f>
        <x:v>416824</x:v>
      </x:c>
      <x:c r="M35" s="126">
        <x:f>SUM(M36:M38)</x:f>
        <x:v>69836</x:v>
      </x:c>
      <x:c r="N35" s="129">
        <x:f>(B35-H35)/H35*100</x:f>
        <x:v>27.097371023651149</x:v>
      </x:c>
      <x:c r="O35" s="467">
        <x:f>(C35-I35)/I35*100</x:f>
        <x:v>6.9286580987049016</x:v>
      </x:c>
      <x:c r="P35" s="130">
        <x:f>(D35-J35)/J35*100</x:f>
        <x:v>27.326284440802297</x:v>
      </x:c>
      <x:c r="Q35" s="130">
        <x:f>(E35-K35)/K35*100</x:f>
        <x:v>6.0600095397451526</x:v>
      </x:c>
      <x:c r="R35" s="130">
        <x:f>(F35-L35)/L35*100</x:f>
        <x:v>26.767652534403009</x:v>
      </x:c>
      <x:c r="S35" s="130">
        <x:f>(G35-M35)/M35*100</x:f>
        <x:v>8.5715103957844097</x:v>
      </x:c>
    </x:row>
    <x:row r="36" spans="1:19" ht="20.100000000000001" customHeight="1">
      <x:c r="A36" s="28" t="s">
        <x:v>62</x:v>
      </x:c>
      <x:c r="B36" s="118">
        <x:f>B7+B8+B9+B10+B16+B18+B19+B20+B23+B26+B29+B31+B32</x:f>
        <x:v>687603</x:v>
      </x:c>
      <x:c r="C36" s="123">
        <x:f>C7+C8+C9+C10+C16+C18+C19+C20+C23+C26+C29+C31+C32</x:f>
        <x:v>115374</x:v>
      </x:c>
      <x:c r="D36" s="31">
        <x:f>D7+D8+D9+D10+D16+D18+D19+D20+D23+D26+D29+D31+D32</x:f>
        <x:v>390863</x:v>
      </x:c>
      <x:c r="E36" s="31">
        <x:f>E7+E8+E9+E10+E16+E18+E19+E20+E23+E26+E29+E31+E32</x:f>
        <x:v>71173</x:v>
      </x:c>
      <x:c r="F36" s="31">
        <x:f>F7+F8+F9+F10+F16+F18+F19+F20+F23+F26+F29+F31+F32</x:f>
        <x:v>296740</x:v>
      </x:c>
      <x:c r="G36" s="119">
        <x:f>G7+G8+G9+G10+G16+G18+G19+G20+G23+G26+G29+G31+G32</x:f>
        <x:v>44201</x:v>
      </x:c>
      <x:c r="H36" s="118">
        <x:f>H7+H8+H9+H10+H16+H18+H19+H20+H23+H26+H29+H31+H32</x:f>
        <x:v>548071</x:v>
      </x:c>
      <x:c r="I36" s="30">
        <x:f>I7+I8+I9+I10+I16+I18+I19+I20+I23+I26+I29+I31+I32</x:f>
        <x:v>103329</x:v>
      </x:c>
      <x:c r="J36" s="31">
        <x:f>J7+J8+J9+J10+J16+J18+J19+J20+J23+J26+J29+J31+J32</x:f>
        <x:v>314225</x:v>
      </x:c>
      <x:c r="K36" s="31">
        <x:f>K7+K8+K9+K10+K16+K18+K19+K20+K23+K26+K29+K31+K32</x:f>
        <x:v>62345</x:v>
      </x:c>
      <x:c r="L36" s="31">
        <x:f>L7+L8+L9+L10+L16+L18+L19+L20+L23+L26+L29+L31+L32</x:f>
        <x:v>233846</x:v>
      </x:c>
      <x:c r="M36" s="119">
        <x:f>M7+M8+M9+M10+M16+M18+M19+M20+M23+M26+M29+M31+M32</x:f>
        <x:v>40984</x:v>
      </x:c>
      <x:c r="N36" s="124">
        <x:f>(B36-H36)/H36*100</x:f>
        <x:v>25.458745308545787</x:v>
      </x:c>
      <x:c r="O36" s="468">
        <x:f>(C36-I36)/I36*100</x:f>
        <x:v>11.65694045234155</x:v>
      </x:c>
      <x:c r="P36" s="41">
        <x:f>(D36-J36)/J36*100</x:f>
        <x:v>24.389529795528681</x:v>
      </x:c>
      <x:c r="Q36" s="41">
        <x:f>(E36-K36)/K36*100</x:f>
        <x:v>14.159916593151015</x:v>
      </x:c>
      <x:c r="R36" s="41">
        <x:f>(F36-L36)/L36*100</x:f>
        <x:v>26.895478220709357</x:v>
      </x:c>
      <x:c r="S36" s="41">
        <x:f>(G36-M36)/M36*100</x:f>
        <x:v>7.849404645715401</x:v>
      </x:c>
    </x:row>
    <x:row r="37" spans="1:19" ht="20.100000000000001" customHeight="1">
      <x:c r="A37" s="28" t="s">
        <x:v>60</x:v>
      </x:c>
      <x:c r="B37" s="118">
        <x:f>B12+B13+B15+B17+B22</x:f>
        <x:v>264889</x:v>
      </x:c>
      <x:c r="C37" s="30">
        <x:f>C12+C13+C15+C17+C22</x:f>
        <x:v>40965</x:v>
      </x:c>
      <x:c r="D37" s="31">
        <x:f>D12+D13+D15+D17+D22</x:f>
        <x:v>141960</x:v>
      </x:c>
      <x:c r="E37" s="31">
        <x:f>E12+E13+E15+E17+E22</x:f>
        <x:v>24433</x:v>
      </x:c>
      <x:c r="F37" s="31">
        <x:f>F12+F13+F15+F17+F22</x:f>
        <x:v>122929</x:v>
      </x:c>
      <x:c r="G37" s="119">
        <x:f>G12+G13+G15+G17+G22</x:f>
        <x:v>16532</x:v>
      </x:c>
      <x:c r="H37" s="118">
        <x:f>H12+H13+H15+H17+H22</x:f>
        <x:v>214473</x:v>
      </x:c>
      <x:c r="I37" s="30">
        <x:f>I12+I13+I15+I17+I22</x:f>
        <x:v>41356</x:v>
      </x:c>
      <x:c r="J37" s="31">
        <x:f>J12+J13+J15+J17+J22</x:f>
        <x:v>114313</x:v>
      </x:c>
      <x:c r="K37" s="31">
        <x:f>K12+K13+K15+K17+K22</x:f>
        <x:v>25028</x:v>
      </x:c>
      <x:c r="L37" s="31">
        <x:f>L12+L13+L15+L17+L22</x:f>
        <x:v>100160</x:v>
      </x:c>
      <x:c r="M37" s="119">
        <x:f>M12+M13+M15+M17+M22</x:f>
        <x:v>16328</x:v>
      </x:c>
      <x:c r="N37" s="124">
        <x:f>(B37-H37)/H37*100</x:f>
        <x:v>23.506921617173258</x:v>
      </x:c>
      <x:c r="O37" s="468">
        <x:f>(C37-I37)/I37*100</x:f>
        <x:v>-0.94544926975529542</x:v>
      </x:c>
      <x:c r="P37" s="41">
        <x:f>(D37-J37)/J37*100</x:f>
        <x:v>24.185350747509034</x:v>
      </x:c>
      <x:c r="Q37" s="41">
        <x:f>(E37-K37)/K37*100</x:f>
        <x:v>-2.3773373821320121</x:v>
      </x:c>
      <x:c r="R37" s="41">
        <x:f>(F37-L37)/L37*100</x:f>
        <x:v>22.732627795527158</x:v>
      </x:c>
      <x:c r="S37" s="41">
        <x:f>(G37-M37)/M37*100</x:f>
        <x:v>1.2493875551200393</x:v>
      </x:c>
    </x:row>
    <x:row r="38" spans="1:19" s="3" customFormat="1" ht="20.100000000000001" customHeight="1">
      <x:c r="A38" s="29" t="s">
        <x:v>158</x:v>
      </x:c>
      <x:c r="B38" s="120">
        <x:f>B11+B14+B21+B25+B27+B24+B28+B30+B33</x:f>
        <x:v>340345</x:v>
      </x:c>
      <x:c r="C38" s="36">
        <x:f>C11+C14+C21+C25+C27+C24+C28+C30+C33</x:f>
        <x:v>59566</x:v>
      </x:c>
      <x:c r="D38" s="37">
        <x:f>D11+D14+D21+D25+D27+D24+D28+D30+D33</x:f>
        <x:v>231616</x:v>
      </x:c>
      <x:c r="E38" s="37">
        <x:f>E11+E14+E21+E25+E27+E24+E28+E30+E33</x:f>
        <x:v>44477</x:v>
      </x:c>
      <x:c r="F38" s="37">
        <x:f>F11+F14+F21+F25+F27+F24+F28+F30+F33</x:f>
        <x:v>108729</x:v>
      </x:c>
      <x:c r="G38" s="121">
        <x:f>G11+G14+G21+G25+G27+G24+G28+G30+G33</x:f>
        <x:v>15089</x:v>
      </x:c>
      <x:c r="H38" s="120">
        <x:f>H11+H14+H21+H25+H27+H24+H28+H30+H33</x:f>
        <x:v>254658</x:v>
      </x:c>
      <x:c r="I38" s="36">
        <x:f>I11+I14+I21+I25+I27+I24+I28+I30+I33</x:f>
        <x:v>57230</x:v>
      </x:c>
      <x:c r="J38" s="37">
        <x:f>J11+J14+J21+J25+J27+J24+J28+J30+J33</x:f>
        <x:v>171840</x:v>
      </x:c>
      <x:c r="K38" s="37">
        <x:f>K11+K14+K21+K25+K27+K24+K28+K30+K33</x:f>
        <x:v>44706</x:v>
      </x:c>
      <x:c r="L38" s="37">
        <x:f>L11+L14+L21+L25+L27+L24+L28+L30+L33</x:f>
        <x:v>82818</x:v>
      </x:c>
      <x:c r="M38" s="121">
        <x:f>M11+M14+M21+M25+M27+M24+M28+M30+M33</x:f>
        <x:v>12524</x:v>
      </x:c>
      <x:c r="N38" s="131">
        <x:f>(B38-H38)/H38*100</x:f>
        <x:v>33.647872833368673</x:v>
      </x:c>
      <x:c r="O38" s="469">
        <x:f>(C38-I38)/I38*100</x:f>
        <x:v>4.0817752926786657</x:v>
      </x:c>
      <x:c r="P38" s="39">
        <x:f>(D38-J38)/J38*100</x:f>
        <x:v>34.785847299813781</x:v>
      </x:c>
      <x:c r="Q38" s="39">
        <x:f>(E38-K38)/K38*100</x:f>
        <x:v>-0.51223549411712077</x:v>
      </x:c>
      <x:c r="R38" s="39">
        <x:f>(F38-L38)/L38*100</x:f>
        <x:v>31.286676809389263</x:v>
      </x:c>
      <x:c r="S38" s="39">
        <x:f>(G38-M38)/M38*100</x:f>
        <x:v>20.480677099968062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223</x:v>
      </x:c>
      <x:c r="M40" s="1"/>
      <x:c r="N40" s="573"/>
      <x:c r="O40" s="573"/>
      <x:c r="P40" s="573"/>
      <x:c r="Q40" s="573"/>
      <x:c r="R40" s="573"/>
    </x:row>
    <x:row r="41" spans="1:14" ht="24" customHeight="1">
      <x:c r="A41" s="582" t="s">
        <x:v>262</x:v>
      </x:c>
      <x:c r="B41" s="585" t="s">
        <x:v>116</x:v>
      </x:c>
      <x:c r="C41" s="588" t="s">
        <x:v>177</x:v>
      </x:c>
      <x:c r="D41" s="589"/>
      <x:c r="E41" s="589"/>
      <x:c r="F41" s="590"/>
      <x:c r="G41" s="588" t="s">
        <x:v>149</x:v>
      </x:c>
      <x:c r="H41" s="589"/>
      <x:c r="I41" s="589"/>
      <x:c r="J41" s="590"/>
      <x:c r="K41" s="551" t="s">
        <x:v>245</x:v>
      </x:c>
      <x:c r="L41" s="551"/>
      <x:c r="M41" s="551"/>
      <x:c r="N41" s="552"/>
    </x:row>
    <x:row r="42" spans="1:14" ht="24" customHeight="1">
      <x:c r="A42" s="583"/>
      <x:c r="B42" s="586"/>
      <x:c r="C42" s="591" t="s">
        <x:v>239</x:v>
      </x:c>
      <x:c r="D42" s="578"/>
      <x:c r="E42" s="578" t="s">
        <x:v>67</x:v>
      </x:c>
      <x:c r="F42" s="592" t="s">
        <x:v>71</x:v>
      </x:c>
      <x:c r="G42" s="575" t="s">
        <x:v>239</x:v>
      </x:c>
      <x:c r="H42" s="576"/>
      <x:c r="I42" s="578" t="s">
        <x:v>67</x:v>
      </x:c>
      <x:c r="J42" s="549" t="s">
        <x:v>71</x:v>
      </x:c>
      <x:c r="K42" s="580" t="s">
        <x:v>239</x:v>
      </x:c>
      <x:c r="L42" s="581"/>
      <x:c r="M42" s="549" t="s">
        <x:v>67</x:v>
      </x:c>
      <x:c r="N42" s="549" t="s">
        <x:v>71</x:v>
      </x:c>
    </x:row>
    <x:row r="43" spans="1:14" ht="24" customHeight="1">
      <x:c r="A43" s="584"/>
      <x:c r="B43" s="587"/>
      <x:c r="C43" s="170" t="s">
        <x:v>196</x:v>
      </x:c>
      <x:c r="D43" s="169" t="s">
        <x:v>188</x:v>
      </x:c>
      <x:c r="E43" s="579"/>
      <x:c r="F43" s="593"/>
      <x:c r="G43" s="81" t="s">
        <x:v>196</x:v>
      </x:c>
      <x:c r="H43" s="82" t="s">
        <x:v>188</x:v>
      </x:c>
      <x:c r="I43" s="579"/>
      <x:c r="J43" s="550"/>
      <x:c r="K43" s="81" t="s">
        <x:v>196</x:v>
      </x:c>
      <x:c r="L43" s="82" t="s">
        <x:v>188</x:v>
      </x:c>
      <x:c r="M43" s="550"/>
      <x:c r="N43" s="550"/>
    </x:row>
    <x:row r="44" spans="1:14" ht="24" customHeight="1">
      <x:c r="A44" s="76" t="s">
        <x:v>177</x:v>
      </x:c>
      <x:c r="B44" s="65">
        <x:f>B45+B46+B47</x:f>
        <x:v>215905</x:v>
      </x:c>
      <x:c r="C44" s="66">
        <x:f>SUM(C45:C47)</x:f>
        <x:v>1155442</x:v>
      </x:c>
      <x:c r="D44" s="67">
        <x:f>SUM(D45:D47)</x:f>
        <x:v>197125</x:v>
      </x:c>
      <x:c r="E44" s="67">
        <x:f>SUM(E45:E47)</x:f>
        <x:v>951274</x:v>
      </x:c>
      <x:c r="F44" s="199">
        <x:f>F45+F46+F47</x:f>
        <x:v>71.898825249500604</x:v>
      </x:c>
      <x:c r="G44" s="196">
        <x:f>SUM(G45:G47)</x:f>
        <x:v>670850</x:v>
      </x:c>
      <x:c r="H44" s="66">
        <x:f>SUM(H45:H47)</x:f>
        <x:v>124341</x:v>
      </x:c>
      <x:c r="I44" s="67">
        <x:f>SUM(I45:I47)</x:f>
        <x:v>547324</x:v>
      </x:c>
      <x:c r="J44" s="205">
        <x:f>(G44-I44)/I44%</x:f>
        <x:v>22.569081567773384</x:v>
      </x:c>
      <x:c r="K44" s="202">
        <x:f>SUM(K45:K47)</x:f>
        <x:v>484592</x:v>
      </x:c>
      <x:c r="L44" s="202">
        <x:f>SUM(L45:L47)</x:f>
        <x:v>72784</x:v>
      </x:c>
      <x:c r="M44" s="480">
        <x:f>M45+M46+M47</x:f>
        <x:v>403950</x:v>
      </x:c>
      <x:c r="N44" s="205">
        <x:f>(K44-M44)/M44%</x:f>
        <x:v>19.963361802203242</x:v>
      </x:c>
    </x:row>
    <x:row r="45" spans="1:14" ht="24" customHeight="1">
      <x:c r="A45" s="77" t="s">
        <x:v>62</x:v>
      </x:c>
      <x:c r="B45" s="68">
        <x:f>C36</x:f>
        <x:v>115374</x:v>
      </x:c>
      <x:c r="C45" s="69">
        <x:f>G45+K45</x:f>
        <x:v>612837</x:v>
      </x:c>
      <x:c r="D45" s="70">
        <x:f>H45+L45</x:f>
        <x:v>103186</x:v>
      </x:c>
      <x:c r="E45" s="70">
        <x:f>I45+M45</x:f>
        <x:v>530033</x:v>
      </x:c>
      <x:c r="F45" s="200">
        <x:f>(C45-E45)/E45%</x:f>
        <x:v>15.622423509479599</x:v>
      </x:c>
      <x:c r="G45" s="197">
        <x:f>'집중국처리현황(구분물량)'!B6</x:f>
        <x:v>338325</x:v>
      </x:c>
      <x:c r="H45" s="210">
        <x:f>'집중국처리현황(구분물량)'!L6</x:f>
        <x:v>61492</x:v>
      </x:c>
      <x:c r="I45" s="540">
        <x:f>'집중국처리현황(구분물량)'!B23</x:f>
        <x:v>291685</x:v>
      </x:c>
      <x:c r="J45" s="200">
        <x:f>(G45-I45)/I45%</x:f>
        <x:v>15.989852066441539</x:v>
      </x:c>
      <x:c r="K45" s="203">
        <x:f>'집중국처리현황(구분물량)'!B30</x:f>
        <x:v>274512</x:v>
      </x:c>
      <x:c r="L45" s="213">
        <x:f>'집중국처리현황(구분물량)'!L30</x:f>
        <x:v>41694</x:v>
      </x:c>
      <x:c r="M45" s="737">
        <x:f>'집중국처리현황(구분물량)'!B36</x:f>
        <x:v>238348</x:v>
      </x:c>
      <x:c r="N45" s="200">
        <x:f>(K45-M45)/M45%</x:f>
        <x:v>15.172772584624163</x:v>
      </x:c>
    </x:row>
    <x:row r="46" spans="1:14" ht="24" customHeight="1">
      <x:c r="A46" s="77" t="s">
        <x:v>60</x:v>
      </x:c>
      <x:c r="B46" s="68">
        <x:f>C37</x:f>
        <x:v>40965</x:v>
      </x:c>
      <x:c r="C46" s="69">
        <x:f>G46+K46</x:f>
        <x:v>228027</x:v>
      </x:c>
      <x:c r="D46" s="70">
        <x:f>H46+L46</x:f>
        <x:v>35840</x:v>
      </x:c>
      <x:c r="E46" s="70">
        <x:f>I46+M46</x:f>
        <x:v>186509</x:v>
      </x:c>
      <x:c r="F46" s="200">
        <x:f>(C46-E46)/E46%</x:f>
        <x:v>22.260587960902694</x:v>
      </x:c>
      <x:c r="G46" s="197">
        <x:f>'집중국처리현황(구분물량)'!B7</x:f>
        <x:v>117866</x:v>
      </x:c>
      <x:c r="H46" s="210">
        <x:f>'집중국처리현황(구분물량)'!L7</x:f>
        <x:v>20454</x:v>
      </x:c>
      <x:c r="I46" s="540">
        <x:f>'집중국처리현황(구분물량)'!B24</x:f>
        <x:v>96645</x:v>
      </x:c>
      <x:c r="J46" s="200">
        <x:f>(G46-I46)/I46%</x:f>
        <x:v>21.957680169693205</x:v>
      </x:c>
      <x:c r="K46" s="203">
        <x:f>'집중국처리현황(구분물량)'!B31</x:f>
        <x:v>110161</x:v>
      </x:c>
      <x:c r="L46" s="213">
        <x:f>'집중국처리현황(구분물량)'!L31</x:f>
        <x:v>15386</x:v>
      </x:c>
      <x:c r="M46" s="737">
        <x:f>'집중국처리현황(구분물량)'!B37</x:f>
        <x:v>89864</x:v>
      </x:c>
      <x:c r="N46" s="200">
        <x:f>(K46-M46)/M46%</x:f>
        <x:v>22.586352710762931</x:v>
      </x:c>
    </x:row>
    <x:row r="47" spans="1:14" ht="24" customHeight="1">
      <x:c r="A47" s="78" t="s">
        <x:v>158</x:v>
      </x:c>
      <x:c r="B47" s="71">
        <x:f>C38</x:f>
        <x:v>59566</x:v>
      </x:c>
      <x:c r="C47" s="72">
        <x:f>G47+K47</x:f>
        <x:v>314578</x:v>
      </x:c>
      <x:c r="D47" s="73">
        <x:f>H47+L47</x:f>
        <x:v>58099</x:v>
      </x:c>
      <x:c r="E47" s="73">
        <x:f>I47+M47</x:f>
        <x:v>234732</x:v>
      </x:c>
      <x:c r="F47" s="201">
        <x:f>(C47-E47)/E47%</x:f>
        <x:v>34.015813779118311</x:v>
      </x:c>
      <x:c r="G47" s="198">
        <x:f>'집중국처리현황(구분물량)'!B8</x:f>
        <x:v>214659</x:v>
      </x:c>
      <x:c r="H47" s="212">
        <x:f>'집중국처리현황(구분물량)'!L8</x:f>
        <x:v>42395</x:v>
      </x:c>
      <x:c r="I47" s="541">
        <x:f>'집중국처리현황(구분물량)'!B25</x:f>
        <x:v>158994</x:v>
      </x:c>
      <x:c r="J47" s="201">
        <x:f>(G47-I47)/I47%</x:f>
        <x:v>35.010755122834823</x:v>
      </x:c>
      <x:c r="K47" s="203">
        <x:f>'집중국처리현황(구분물량)'!B32</x:f>
        <x:v>99919</x:v>
      </x:c>
      <x:c r="L47" s="214">
        <x:f>'집중국처리현황(구분물량)'!L32</x:f>
        <x:v>15704</x:v>
      </x:c>
      <x:c r="M47" s="737">
        <x:f>'집중국처리현황(구분물량)'!B38</x:f>
        <x:v>75738</x:v>
      </x:c>
      <x:c r="N47" s="201">
        <x:f>(K47-M47)/M47%</x:f>
        <x:v>31.927169980723018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46" t="s">
        <x:v>83</x:v>
      </x:c>
      <x:c r="B49" s="546"/>
      <x:c r="C49" s="546"/>
      <x:c r="D49" s="546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594" t="s">
        <x:v>156</x:v>
      </x:c>
      <x:c r="B50" s="596" t="s">
        <x:v>35</x:v>
      </x:c>
      <x:c r="C50" s="597"/>
      <x:c r="D50" s="597"/>
      <x:c r="E50" s="597"/>
      <x:c r="F50" s="598"/>
      <x:c r="G50" s="557" t="s">
        <x:v>107</x:v>
      </x:c>
      <x:c r="H50" s="557"/>
      <x:c r="I50" s="557"/>
      <x:c r="J50" s="557"/>
      <x:c r="K50" s="557"/>
    </x:row>
    <x:row r="51" spans="1:12" ht="24" customHeight="1">
      <x:c r="A51" s="595"/>
      <x:c r="B51" s="599" t="s">
        <x:v>156</x:v>
      </x:c>
      <x:c r="C51" s="600"/>
      <x:c r="D51" s="600"/>
      <x:c r="E51" s="601" t="s">
        <x:v>219</x:v>
      </x:c>
      <x:c r="F51" s="603" t="s">
        <x:v>30</x:v>
      </x:c>
      <x:c r="G51" s="553" t="s">
        <x:v>163</x:v>
      </x:c>
      <x:c r="H51" s="556" t="s">
        <x:v>157</x:v>
      </x:c>
      <x:c r="I51" s="554" t="s">
        <x:v>150</x:v>
      </x:c>
      <x:c r="J51" s="554" t="s">
        <x:v>62</x:v>
      </x:c>
      <x:c r="K51" s="555" t="s">
        <x:v>247</x:v>
      </x:c>
      <x:c r="L51" s="79"/>
    </x:row>
    <x:row r="52" spans="1:12" ht="24" customHeight="1">
      <x:c r="A52" s="595"/>
      <x:c r="B52" s="150" t="s">
        <x:v>154</x:v>
      </x:c>
      <x:c r="C52" s="147" t="s">
        <x:v>184</x:v>
      </x:c>
      <x:c r="D52" s="147" t="s">
        <x:v>155</x:v>
      </x:c>
      <x:c r="E52" s="602"/>
      <x:c r="F52" s="603"/>
      <x:c r="G52" s="553"/>
      <x:c r="H52" s="556"/>
      <x:c r="I52" s="554"/>
      <x:c r="J52" s="554"/>
      <x:c r="K52" s="555"/>
      <x:c r="L52" s="79"/>
    </x:row>
    <x:row r="53" spans="1:12" ht="24" customHeight="1">
      <x:c r="A53" s="368" t="s">
        <x:v>177</x:v>
      </x:c>
      <x:c r="B53" s="369">
        <x:f>C53+D53</x:f>
        <x:v>124341</x:v>
      </x:c>
      <x:c r="C53" s="370">
        <x:f>SUM(C54:C56)</x:f>
        <x:v>104049</x:v>
      </x:c>
      <x:c r="D53" s="370">
        <x:f>SUM(D54:D56)</x:f>
        <x:v>20292</x:v>
      </x:c>
      <x:c r="E53" s="370">
        <x:f>SUM(E54:E56)</x:f>
        <x:v>8160</x:v>
      </x:c>
      <x:c r="F53" s="498">
        <x:f>B53+E53</x:f>
        <x:v>132501</x:v>
      </x:c>
      <x:c r="G53" s="512" t="s">
        <x:v>157</x:v>
      </x:c>
      <x:c r="H53" s="499">
        <x:f>SUM(H54:H55)</x:f>
        <x:v>15910</x:v>
      </x:c>
      <x:c r="I53" s="508">
        <x:f>SUM(I54:I56)</x:f>
        <x:v>9500</x:v>
      </x:c>
      <x:c r="J53" s="499">
        <x:f>SUM(J54:J56)</x:f>
        <x:v>6410</x:v>
      </x:c>
      <x:c r="K53" s="511">
        <x:f>SUM(K54:K56)</x:f>
        <x:v>0</x:v>
      </x:c>
      <x:c r="L53" s="79"/>
    </x:row>
    <x:row r="54" spans="1:12" ht="24" customHeight="1">
      <x:c r="A54" s="165" t="s">
        <x:v>62</x:v>
      </x:c>
      <x:c r="B54" s="151">
        <x:f>C54+D54</x:f>
        <x:v>61492</x:v>
      </x:c>
      <x:c r="C54" s="152">
        <x:f>'집중국처리현황(구분물량)'!L12</x:f>
        <x:v>52663</x:v>
      </x:c>
      <x:c r="D54" s="152">
        <x:f>'집중국처리현황(구분물량)'!L13</x:f>
        <x:v>8829</x:v>
      </x:c>
      <x:c r="E54" s="152">
        <x:f>주간발송!E10</x:f>
        <x:v>8160</x:v>
      </x:c>
      <x:c r="F54" s="509">
        <x:f>B54+E54</x:f>
        <x:v>69652</x:v>
      </x:c>
      <x:c r="G54" s="513" t="s">
        <x:v>17</x:v>
      </x:c>
      <x:c r="H54" s="501">
        <x:f>SUM(I54:K54)</x:f>
        <x:v>7700</x:v>
      </x:c>
      <x:c r="I54" s="502">
        <x:f>임시집하장!J10+임시집하장!K10</x:f>
        <x:v>4500</x:v>
      </x:c>
      <x:c r="J54" s="500">
        <x:f>임시집하장!L10+임시집하장!M10+임시집하장!N10</x:f>
        <x:v>3200</x:v>
      </x:c>
      <x:c r="K54" s="503">
        <x:f>임시집하장!O10</x:f>
        <x:v>0</x:v>
      </x:c>
      <x:c r="L54" s="79">
        <x:v>0</x:v>
      </x:c>
    </x:row>
    <x:row r="55" spans="1:12" ht="24" customHeight="1">
      <x:c r="A55" s="165" t="s">
        <x:v>60</x:v>
      </x:c>
      <x:c r="B55" s="151">
        <x:f>C55+D55</x:f>
        <x:v>20454</x:v>
      </x:c>
      <x:c r="C55" s="152">
        <x:f>'집중국처리현황(구분물량)'!L15</x:f>
        <x:v>12391</x:v>
      </x:c>
      <x:c r="D55" s="152">
        <x:f>'집중국처리현황(구분물량)'!L16</x:f>
        <x:v>8063</x:v>
      </x:c>
      <x:c r="E55" s="152"/>
      <x:c r="F55" s="509">
        <x:f>B55+E55</x:f>
        <x:v>20454</x:v>
      </x:c>
      <x:c r="G55" s="513" t="s">
        <x:v>12</x:v>
      </x:c>
      <x:c r="H55" s="501">
        <x:f>SUM(I55:K55)</x:f>
        <x:v>8210</x:v>
      </x:c>
      <x:c r="I55" s="502">
        <x:f>임시집하장!Q10+임시집하장!R10</x:f>
        <x:v>5000</x:v>
      </x:c>
      <x:c r="J55" s="502">
        <x:f>임시집하장!S10+임시집하장!T10+임시집하장!U10</x:f>
        <x:v>3210</x:v>
      </x:c>
      <x:c r="K55" s="503">
        <x:f>임시집하장!V10</x:f>
        <x:v>0</x:v>
      </x:c>
      <x:c r="L55" s="79"/>
    </x:row>
    <x:row r="56" spans="1:12" ht="24" customHeight="1">
      <x:c r="A56" s="166" t="s">
        <x:v>158</x:v>
      </x:c>
      <x:c r="B56" s="158">
        <x:f>C56+D56</x:f>
        <x:v>42395</x:v>
      </x:c>
      <x:c r="C56" s="159">
        <x:f>'집중국처리현황(구분물량)'!L18</x:f>
        <x:v>38995</x:v>
      </x:c>
      <x:c r="D56" s="159">
        <x:f>'집중국처리현황(구분물량)'!L19</x:f>
        <x:v>3400</x:v>
      </x:c>
      <x:c r="E56" s="159"/>
      <x:c r="F56" s="510">
        <x:f>B56+E56</x:f>
        <x:v>42395</x:v>
      </x:c>
      <x:c r="G56" s="514"/>
      <x:c r="H56" s="505"/>
      <x:c r="I56" s="506"/>
      <x:c r="J56" s="504"/>
      <x:c r="K56" s="507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46" t="s">
        <x:v>313</x:v>
      </x:c>
      <x:c r="B58" s="546" t="s">
        <x:v>223</x:v>
      </x:c>
      <x:c r="C58" s="546" t="s">
        <x:v>223</x:v>
      </x:c>
      <x:c r="D58" s="546" t="s">
        <x:v>223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42" t="s">
        <x:v>156</x:v>
      </x:c>
      <x:c r="B59" s="543" t="s">
        <x:v>298</x:v>
      </x:c>
      <x:c r="C59" s="544"/>
      <x:c r="D59" s="544"/>
      <x:c r="E59" s="545"/>
      <x:c r="F59" s="543" t="s">
        <x:v>125</x:v>
      </x:c>
      <x:c r="G59" s="544"/>
      <x:c r="H59" s="544"/>
      <x:c r="I59" s="544"/>
      <x:c r="J59" s="545"/>
      <x:c r="K59" s="361"/>
      <x:c r="L59" s="362"/>
      <x:c r="M59" s="79"/>
    </x:row>
    <x:row r="60" spans="1:13" ht="38.25" customHeight="1">
      <x:c r="A60" s="542"/>
      <x:c r="B60" s="520" t="s">
        <x:v>154</x:v>
      </x:c>
      <x:c r="C60" s="521" t="s">
        <x:v>192</x:v>
      </x:c>
      <x:c r="D60" s="522" t="s">
        <x:v>111</x:v>
      </x:c>
      <x:c r="E60" s="523" t="s">
        <x:v>118</x:v>
      </x:c>
      <x:c r="F60" s="520" t="s">
        <x:v>154</x:v>
      </x:c>
      <x:c r="G60" s="521" t="s">
        <x:v>192</x:v>
      </x:c>
      <x:c r="H60" s="522" t="s">
        <x:v>111</x:v>
      </x:c>
      <x:c r="I60" s="522" t="s">
        <x:v>118</x:v>
      </x:c>
      <x:c r="J60" s="533" t="s">
        <x:v>248</x:v>
      </x:c>
      <x:c r="K60" s="361"/>
      <x:c r="L60" s="362"/>
      <x:c r="M60" s="79"/>
    </x:row>
    <x:row r="61" spans="1:13" ht="24" customHeight="1">
      <x:c r="A61" s="374" t="s">
        <x:v>30</x:v>
      </x:c>
      <x:c r="B61" s="524">
        <x:f>B62+B63+B64</x:f>
        <x:v>127</x:v>
      </x:c>
      <x:c r="C61" s="525">
        <x:f>C62+C63+C64</x:f>
        <x:v>79</x:v>
      </x:c>
      <x:c r="D61" s="525">
        <x:f>D62+D63+D64</x:f>
        <x:v>5</x:v>
      </x:c>
      <x:c r="E61" s="526">
        <x:f>E62+E63+E64</x:f>
        <x:v>43</x:v>
      </x:c>
      <x:c r="F61" s="524">
        <x:f>F62+F63+F64</x:f>
        <x:v>329</x:v>
      </x:c>
      <x:c r="G61" s="525">
        <x:f>G62+G63+G64</x:f>
        <x:v>103</x:v>
      </x:c>
      <x:c r="H61" s="525">
        <x:f>H62+H63+H64</x:f>
        <x:v>79</x:v>
      </x:c>
      <x:c r="I61" s="525">
        <x:f>I62+I63+I64</x:f>
        <x:v>147</x:v>
      </x:c>
      <x:c r="J61" s="526">
        <x:f>J62+J63+J64</x:f>
        <x:v>0</x:v>
      </x:c>
      <x:c r="K61" s="361"/>
      <x:c r="L61" s="362"/>
      <x:c r="M61" s="79"/>
    </x:row>
    <x:row r="62" spans="1:13" ht="24" customHeight="1">
      <x:c r="A62" s="192" t="s">
        <x:v>62</x:v>
      </x:c>
      <x:c r="B62" s="527">
        <x:f>'집중국처리현황(인력)'!B8</x:f>
        <x:v>44</x:v>
      </x:c>
      <x:c r="C62" s="528">
        <x:f>'집중국처리현황(인력)'!C8</x:f>
        <x:v>30</x:v>
      </x:c>
      <x:c r="D62" s="528">
        <x:f>'집중국처리현황(인력)'!D8</x:f>
        <x:v>0</x:v>
      </x:c>
      <x:c r="E62" s="529">
        <x:f>'집중국처리현황(인력)'!E8</x:f>
        <x:v>14</x:v>
      </x:c>
      <x:c r="F62" s="527">
        <x:f>'집중국처리현황(인력)'!F8</x:f>
        <x:v>145</x:v>
      </x:c>
      <x:c r="G62" s="528">
        <x:f>'집중국처리현황(인력)'!G8</x:f>
        <x:v>35</x:v>
      </x:c>
      <x:c r="H62" s="528">
        <x:f>'집중국처리현황(인력)'!H8</x:f>
        <x:v>45</x:v>
      </x:c>
      <x:c r="I62" s="534">
        <x:f>'집중국처리현황(인력)'!I8</x:f>
        <x:v>65</x:v>
      </x:c>
      <x:c r="J62" s="535">
        <x:f>'집중국처리현황(인력)'!J8</x:f>
        <x:v>0</x:v>
      </x:c>
      <x:c r="K62" s="361"/>
      <x:c r="L62" s="362"/>
      <x:c r="M62" s="79"/>
    </x:row>
    <x:row r="63" spans="1:13" ht="24" customHeight="1">
      <x:c r="A63" s="206" t="s">
        <x:v>60</x:v>
      </x:c>
      <x:c r="B63" s="527">
        <x:f>'집중국처리현황(인력)'!B9</x:f>
        <x:v>32</x:v>
      </x:c>
      <x:c r="C63" s="528">
        <x:f>'집중국처리현황(인력)'!C9</x:f>
        <x:v>26</x:v>
      </x:c>
      <x:c r="D63" s="528">
        <x:f>'집중국처리현황(인력)'!D9</x:f>
        <x:v>0</x:v>
      </x:c>
      <x:c r="E63" s="529">
        <x:f>'집중국처리현황(인력)'!E9</x:f>
        <x:v>6</x:v>
      </x:c>
      <x:c r="F63" s="527">
        <x:f>'집중국처리현황(인력)'!F9</x:f>
        <x:v>108</x:v>
      </x:c>
      <x:c r="G63" s="528">
        <x:f>'집중국처리현황(인력)'!G9</x:f>
        <x:v>38</x:v>
      </x:c>
      <x:c r="H63" s="528">
        <x:f>'집중국처리현황(인력)'!H9</x:f>
        <x:v>18</x:v>
      </x:c>
      <x:c r="I63" s="534">
        <x:f>'집중국처리현황(인력)'!I9</x:f>
        <x:v>52</x:v>
      </x:c>
      <x:c r="J63" s="535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158</x:v>
      </x:c>
      <x:c r="B64" s="530">
        <x:f>'집중국처리현황(인력)'!B10</x:f>
        <x:v>51</x:v>
      </x:c>
      <x:c r="C64" s="531">
        <x:f>'집중국처리현황(인력)'!C10</x:f>
        <x:v>23</x:v>
      </x:c>
      <x:c r="D64" s="531">
        <x:f>'집중국처리현황(인력)'!D10</x:f>
        <x:v>5</x:v>
      </x:c>
      <x:c r="E64" s="532">
        <x:f>'집중국처리현황(인력)'!E10</x:f>
        <x:v>23</x:v>
      </x:c>
      <x:c r="F64" s="530">
        <x:f>'집중국처리현황(인력)'!F10</x:f>
        <x:v>76</x:v>
      </x:c>
      <x:c r="G64" s="531">
        <x:f>'집중국처리현황(인력)'!G10</x:f>
        <x:v>30</x:v>
      </x:c>
      <x:c r="H64" s="531">
        <x:f>'집중국처리현황(인력)'!H10</x:f>
        <x:v>16</x:v>
      </x:c>
      <x:c r="I64" s="531">
        <x:f>'집중국처리현황(인력)'!I10</x:f>
        <x:v>30</x:v>
      </x:c>
      <x:c r="J64" s="532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78"/>
  <x:sheetViews>
    <x:sheetView topLeftCell="A1" zoomScaleNormal="100" workbookViewId="0">
      <x:pane xSplit="4" ySplit="5" topLeftCell="E26" activePane="bottomRight" state="frozen"/>
      <x:selection pane="bottomRight" activeCell="W38" activeCellId="0" sqref="W38:W38"/>
    </x:sheetView>
  </x:sheetViews>
  <x:sheetFormatPr defaultColWidth="8.88671875" defaultRowHeight="13.35"/>
  <x:cols>
    <x:col min="2" max="2" width="8.88671875" customWidth="1"/>
    <x:col min="3" max="3" width="10.77734375" customWidth="1"/>
    <x:col min="4" max="4" width="11.5546875" customWidth="1"/>
    <x:col min="5" max="5" width="11.88671875" hidden="1" customWidth="1"/>
    <x:col min="6" max="18" width="8.88671875" hidden="1" customWidth="1"/>
    <x:col min="19" max="19" width="12.66796875" hidden="1" customWidth="1"/>
    <x:col min="20" max="20" width="8.88671875" hidden="1" customWidth="1"/>
    <x:col min="21" max="21" width="11.0234375" bestFit="1" customWidth="1"/>
    <x:col min="22" max="22" width="8.88671875" bestFit="1" customWidth="1"/>
    <x:col min="23" max="23" width="11.0234375" bestFit="1" customWidth="1"/>
    <x:col min="24" max="42" width="8.88671875" bestFit="1" customWidth="1"/>
    <x:col min="44" max="44" width="8.88671875" bestFit="1" customWidth="1"/>
    <x:col min="45" max="46" width="8.88671875" hidden="1"/>
  </x:cols>
  <x:sheetData>
    <x:row r="1" spans="1:4" ht="17.899999999999999">
      <x:c r="A1" s="26" t="s">
        <x:v>112</x:v>
      </x:c>
      <x:c r="B1" s="7"/>
      <x:c r="C1" s="7"/>
      <x:c r="D1" s="7"/>
    </x:row>
    <x:row r="2" spans="1:44" ht="16.75">
      <x:c r="A2" s="621" t="s">
        <x:v>179</x:v>
      </x:c>
      <x:c r="B2" s="623" t="s">
        <x:v>196</x:v>
      </x:c>
      <x:c r="C2" s="624"/>
      <x:c r="D2" s="625"/>
      <x:c r="E2" s="618" t="s">
        <x:v>230</x:v>
      </x:c>
      <x:c r="F2" s="618"/>
      <x:c r="G2" s="618" t="s">
        <x:v>295</x:v>
      </x:c>
      <x:c r="H2" s="618"/>
      <x:c r="I2" s="618" t="s">
        <x:v>293</x:v>
      </x:c>
      <x:c r="J2" s="618"/>
      <x:c r="K2" s="618" t="s">
        <x:v>224</x:v>
      </x:c>
      <x:c r="L2" s="618"/>
      <x:c r="M2" s="618" t="s">
        <x:v>211</x:v>
      </x:c>
      <x:c r="N2" s="618"/>
      <x:c r="O2" s="618" t="s">
        <x:v>141</x:v>
      </x:c>
      <x:c r="P2" s="618"/>
      <x:c r="Q2" s="618" t="s">
        <x:v>309</x:v>
      </x:c>
      <x:c r="R2" s="618"/>
      <x:c r="S2" s="618" t="s">
        <x:v>307</x:v>
      </x:c>
      <x:c r="T2" s="618"/>
      <x:c r="U2" s="618" t="s">
        <x:v>220</x:v>
      </x:c>
      <x:c r="V2" s="618"/>
      <x:c r="W2" s="618" t="s">
        <x:v>127</x:v>
      </x:c>
      <x:c r="X2" s="618"/>
      <x:c r="Y2" s="618" t="s">
        <x:v>305</x:v>
      </x:c>
      <x:c r="Z2" s="618"/>
      <x:c r="AA2" s="618" t="s">
        <x:v>296</x:v>
      </x:c>
      <x:c r="AB2" s="618"/>
      <x:c r="AC2" s="618" t="s">
        <x:v>297</x:v>
      </x:c>
      <x:c r="AD2" s="618"/>
      <x:c r="AE2" s="618" t="s">
        <x:v>131</x:v>
      </x:c>
      <x:c r="AF2" s="618"/>
      <x:c r="AG2" s="618" t="s">
        <x:v>302</x:v>
      </x:c>
      <x:c r="AH2" s="618"/>
      <x:c r="AI2" s="618" t="s">
        <x:v>312</x:v>
      </x:c>
      <x:c r="AJ2" s="618"/>
      <x:c r="AK2" s="618" t="s">
        <x:v>140</x:v>
      </x:c>
      <x:c r="AL2" s="618"/>
      <x:c r="AM2" s="618" t="s">
        <x:v>135</x:v>
      </x:c>
      <x:c r="AN2" s="618"/>
      <x:c r="AO2" s="618" t="s">
        <x:v>290</x:v>
      </x:c>
      <x:c r="AP2" s="618"/>
      <x:c r="AQ2" s="618" t="s">
        <x:v>214</x:v>
      </x:c>
      <x:c r="AR2" s="618"/>
    </x:row>
    <x:row r="3" spans="1:44" s="12" customFormat="1" ht="16.399999999999999">
      <x:c r="A3" s="622"/>
      <x:c r="B3" s="626"/>
      <x:c r="C3" s="627"/>
      <x:c r="D3" s="628"/>
      <x:c r="E3" s="619" t="s">
        <x:v>261</x:v>
      </x:c>
      <x:c r="F3" s="620"/>
      <x:c r="G3" s="619" t="s">
        <x:v>243</x:v>
      </x:c>
      <x:c r="H3" s="620"/>
      <x:c r="I3" s="619" t="s">
        <x:v>256</x:v>
      </x:c>
      <x:c r="J3" s="620"/>
      <x:c r="K3" s="619" t="s">
        <x:v>52</x:v>
      </x:c>
      <x:c r="L3" s="620"/>
      <x:c r="M3" s="619" t="s">
        <x:v>53</x:v>
      </x:c>
      <x:c r="N3" s="620"/>
      <x:c r="O3" s="619" t="s">
        <x:v>235</x:v>
      </x:c>
      <x:c r="P3" s="620"/>
      <x:c r="Q3" s="619" t="s">
        <x:v>49</x:v>
      </x:c>
      <x:c r="R3" s="620"/>
      <x:c r="S3" s="619" t="s">
        <x:v>269</x:v>
      </x:c>
      <x:c r="T3" s="620"/>
      <x:c r="U3" s="619" t="s">
        <x:v>266</x:v>
      </x:c>
      <x:c r="V3" s="620"/>
      <x:c r="W3" s="619" t="s">
        <x:v>258</x:v>
      </x:c>
      <x:c r="X3" s="620"/>
      <x:c r="Y3" s="619" t="s">
        <x:v>259</x:v>
      </x:c>
      <x:c r="Z3" s="620"/>
      <x:c r="AA3" s="619" t="s">
        <x:v>172</x:v>
      </x:c>
      <x:c r="AB3" s="620"/>
      <x:c r="AC3" s="619" t="s">
        <x:v>187</x:v>
      </x:c>
      <x:c r="AD3" s="620"/>
      <x:c r="AE3" s="619" t="s">
        <x:v>169</x:v>
      </x:c>
      <x:c r="AF3" s="620"/>
      <x:c r="AG3" s="619" t="s">
        <x:v>185</x:v>
      </x:c>
      <x:c r="AH3" s="620"/>
      <x:c r="AI3" s="619" t="s">
        <x:v>202</x:v>
      </x:c>
      <x:c r="AJ3" s="620"/>
      <x:c r="AK3" s="619" t="s">
        <x:v>173</x:v>
      </x:c>
      <x:c r="AL3" s="620"/>
      <x:c r="AM3" s="619" t="s">
        <x:v>186</x:v>
      </x:c>
      <x:c r="AN3" s="620"/>
      <x:c r="AO3" s="619" t="s">
        <x:v>195</x:v>
      </x:c>
      <x:c r="AP3" s="620"/>
      <x:c r="AQ3" s="619" t="s">
        <x:v>174</x:v>
      </x:c>
      <x:c r="AR3" s="620"/>
    </x:row>
    <x:row r="4" spans="1:44" ht="16.399999999999999">
      <x:c r="A4" s="622"/>
      <x:c r="B4" s="11" t="s">
        <x:v>30</x:v>
      </x:c>
      <x:c r="C4" s="11" t="s">
        <x:v>162</x:v>
      </x:c>
      <x:c r="D4" s="11" t="s">
        <x:v>175</x:v>
      </x:c>
      <x:c r="E4" s="6" t="s">
        <x:v>162</x:v>
      </x:c>
      <x:c r="F4" s="6" t="s">
        <x:v>175</x:v>
      </x:c>
      <x:c r="G4" s="6" t="s">
        <x:v>162</x:v>
      </x:c>
      <x:c r="H4" s="6" t="s">
        <x:v>175</x:v>
      </x:c>
      <x:c r="I4" s="6" t="s">
        <x:v>162</x:v>
      </x:c>
      <x:c r="J4" s="6" t="s">
        <x:v>175</x:v>
      </x:c>
      <x:c r="K4" s="6" t="s">
        <x:v>162</x:v>
      </x:c>
      <x:c r="L4" s="6" t="s">
        <x:v>175</x:v>
      </x:c>
      <x:c r="M4" s="6" t="s">
        <x:v>162</x:v>
      </x:c>
      <x:c r="N4" s="6" t="s">
        <x:v>175</x:v>
      </x:c>
      <x:c r="O4" s="6" t="s">
        <x:v>162</x:v>
      </x:c>
      <x:c r="P4" s="6" t="s">
        <x:v>175</x:v>
      </x:c>
      <x:c r="Q4" s="6" t="s">
        <x:v>162</x:v>
      </x:c>
      <x:c r="R4" s="6" t="s">
        <x:v>175</x:v>
      </x:c>
      <x:c r="S4" s="6" t="s">
        <x:v>162</x:v>
      </x:c>
      <x:c r="T4" s="6" t="s">
        <x:v>175</x:v>
      </x:c>
      <x:c r="U4" s="6" t="s">
        <x:v>162</x:v>
      </x:c>
      <x:c r="V4" s="6" t="s">
        <x:v>175</x:v>
      </x:c>
      <x:c r="W4" s="6" t="s">
        <x:v>162</x:v>
      </x:c>
      <x:c r="X4" s="6" t="s">
        <x:v>175</x:v>
      </x:c>
      <x:c r="Y4" s="6" t="s">
        <x:v>162</x:v>
      </x:c>
      <x:c r="Z4" s="6" t="s">
        <x:v>175</x:v>
      </x:c>
      <x:c r="AA4" s="6" t="s">
        <x:v>162</x:v>
      </x:c>
      <x:c r="AB4" s="6" t="s">
        <x:v>175</x:v>
      </x:c>
      <x:c r="AC4" s="6" t="s">
        <x:v>162</x:v>
      </x:c>
      <x:c r="AD4" s="6" t="s">
        <x:v>175</x:v>
      </x:c>
      <x:c r="AE4" s="6" t="s">
        <x:v>162</x:v>
      </x:c>
      <x:c r="AF4" s="6" t="s">
        <x:v>175</x:v>
      </x:c>
      <x:c r="AG4" s="6" t="s">
        <x:v>162</x:v>
      </x:c>
      <x:c r="AH4" s="6" t="s">
        <x:v>175</x:v>
      </x:c>
      <x:c r="AI4" s="6" t="s">
        <x:v>162</x:v>
      </x:c>
      <x:c r="AJ4" s="6" t="s">
        <x:v>175</x:v>
      </x:c>
      <x:c r="AK4" s="6" t="s">
        <x:v>162</x:v>
      </x:c>
      <x:c r="AL4" s="6" t="s">
        <x:v>175</x:v>
      </x:c>
      <x:c r="AM4" s="6" t="s">
        <x:v>162</x:v>
      </x:c>
      <x:c r="AN4" s="6" t="s">
        <x:v>175</x:v>
      </x:c>
      <x:c r="AO4" s="6" t="s">
        <x:v>162</x:v>
      </x:c>
      <x:c r="AP4" s="6" t="s">
        <x:v>175</x:v>
      </x:c>
      <x:c r="AQ4" s="6" t="s">
        <x:v>162</x:v>
      </x:c>
      <x:c r="AR4" s="6" t="s">
        <x:v>175</x:v>
      </x:c>
    </x:row>
    <x:row r="5" spans="1:44" ht="16.399999999999999">
      <x:c r="A5" s="13" t="s">
        <x:v>30</x:v>
      </x:c>
      <x:c r="B5" s="23">
        <x:f>C5+D5</x:f>
        <x:v>1292837</x:v>
      </x:c>
      <x:c r="C5" s="9">
        <x:f>SUM(C6:C32)</x:f>
        <x:v>764439</x:v>
      </x:c>
      <x:c r="D5" s="9">
        <x:f>SUM(D6:D32)</x:f>
        <x:v>528398</x:v>
      </x:c>
      <x:c r="E5" s="10">
        <x:f>SUM(E6:E32)</x:f>
        <x:v>91813</x:v>
      </x:c>
      <x:c r="F5" s="9">
        <x:f>SUM(F6:F32)</x:f>
        <x:v>44255</x:v>
      </x:c>
      <x:c r="G5" s="10">
        <x:f>SUM(G6:G32)</x:f>
        <x:v>64973</x:v>
      </x:c>
      <x:c r="H5" s="9">
        <x:f>SUM(H6:H32)</x:f>
        <x:v>86149</x:v>
      </x:c>
      <x:c r="I5" s="10">
        <x:f>SUM(I6:I32)</x:f>
        <x:v>66066</x:v>
      </x:c>
      <x:c r="J5" s="9">
        <x:f>SUM(J6:J32)</x:f>
        <x:v>56230</x:v>
      </x:c>
      <x:c r="K5" s="10">
        <x:f>SUM(K6:K32)</x:f>
        <x:v>74097</x:v>
      </x:c>
      <x:c r="L5" s="9">
        <x:f>SUM(L6:L32)</x:f>
        <x:v>59021</x:v>
      </x:c>
      <x:c r="M5" s="10">
        <x:f>SUM(M6:M32)</x:f>
        <x:v>65492</x:v>
      </x:c>
      <x:c r="N5" s="9">
        <x:f>SUM(N6:N32)</x:f>
        <x:v>57425</x:v>
      </x:c>
      <x:c r="O5" s="10">
        <x:f>SUM(O6:O32)</x:f>
        <x:v>1900</x:v>
      </x:c>
      <x:c r="P5" s="9">
        <x:f>SUM(P6:P32)</x:f>
        <x:v>42084</x:v>
      </x:c>
      <x:c r="Q5" s="10">
        <x:f>SUM(Q6:Q32)</x:f>
        <x:v>15663</x:v>
      </x:c>
      <x:c r="R5" s="9">
        <x:f>SUM(R6:R32)</x:f>
        <x:v>0</x:v>
      </x:c>
      <x:c r="S5" s="10">
        <x:f>SUM(S6:S32)</x:f>
        <x:v>128467</x:v>
      </x:c>
      <x:c r="T5" s="9">
        <x:f>SUM(T6:T32)</x:f>
        <x:v>22401</x:v>
      </x:c>
      <x:c r="U5" s="10">
        <x:f>SUM(U6:U32)</x:f>
        <x:v>117785</x:v>
      </x:c>
      <x:c r="V5" s="9">
        <x:f>SUM(V6:V32)</x:f>
        <x:v>85011</x:v>
      </x:c>
      <x:c r="W5" s="10">
        <x:f>SUM(W6:W32)</x:f>
        <x:v>140083</x:v>
      </x:c>
      <x:c r="X5" s="9">
        <x:f>SUM(X6:X32)</x:f>
        <x:v>75822</x:v>
      </x:c>
      <x:c r="Y5" s="10">
        <x:f>SUM(Y6:Y32)</x:f>
        <x:v>0</x:v>
      </x:c>
      <x:c r="Z5" s="9">
        <x:f>SUM(Z6:Z32)</x:f>
        <x:v>0</x:v>
      </x:c>
      <x:c r="AA5" s="10">
        <x:f>SUM(AA6:AA32)</x:f>
        <x:v>0</x:v>
      </x:c>
      <x:c r="AB5" s="9">
        <x:f>SUM(AB6:AB32)</x:f>
        <x:v>0</x:v>
      </x:c>
      <x:c r="AC5" s="10">
        <x:f>SUM(AC6:AC32)</x:f>
        <x:v>0</x:v>
      </x:c>
      <x:c r="AD5" s="9">
        <x:f>SUM(AD6:AD32)</x:f>
        <x:v>0</x:v>
      </x:c>
      <x:c r="AE5" s="10">
        <x:f>SUM(AE6:AE32)</x:f>
        <x:v>0</x:v>
      </x:c>
      <x:c r="AF5" s="9">
        <x:f>SUM(AF6:AF32)</x:f>
        <x:v>0</x:v>
      </x:c>
      <x:c r="AG5" s="10">
        <x:f>SUM(AG6:AG32)</x:f>
        <x:v>0</x:v>
      </x:c>
      <x:c r="AH5" s="9">
        <x:f>SUM(AH6:AH32)</x:f>
        <x:v>0</x:v>
      </x:c>
      <x:c r="AI5" s="10">
        <x:f>SUM(AI6:AI32)</x:f>
        <x:v>0</x:v>
      </x:c>
      <x:c r="AJ5" s="9">
        <x:f>SUM(AJ6:AJ32)</x:f>
        <x:v>0</x:v>
      </x:c>
      <x:c r="AK5" s="10">
        <x:f>SUM(AK6:AK32)</x:f>
        <x:v>0</x:v>
      </x:c>
      <x:c r="AL5" s="9">
        <x:f>SUM(AL6:AL32)</x:f>
        <x:v>0</x:v>
      </x:c>
      <x:c r="AM5" s="10">
        <x:f>SUM(AM6:AM32)</x:f>
        <x:v>0</x:v>
      </x:c>
      <x:c r="AN5" s="9">
        <x:f>SUM(AN6:AN32)</x:f>
        <x:v>0</x:v>
      </x:c>
      <x:c r="AO5" s="10">
        <x:f>SUM(AO6:AO32)</x:f>
        <x:v>0</x:v>
      </x:c>
      <x:c r="AP5" s="9">
        <x:f>SUM(AP6:AP32)</x:f>
        <x:v>0</x:v>
      </x:c>
      <x:c r="AQ5" s="10">
        <x:f>SUM(AQ6:AQ32)</x:f>
        <x:v>0</x:v>
      </x:c>
      <x:c r="AR5" s="9">
        <x:f>SUM(AR6:AR32)</x:f>
        <x:v>0</x:v>
      </x:c>
    </x:row>
    <x:row r="6" spans="1:44" ht="16.399999999999999">
      <x:c r="A6" s="485" t="s">
        <x:v>7</x:v>
      </x:c>
      <x:c r="B6" s="19">
        <x:f>C6+D6</x:f>
        <x:v>118306</x:v>
      </x:c>
      <x:c r="C6" s="19">
        <x:f>SUM(E6,G6,I6,K6,M6,Q6,S6,U6,W6,Y6,AA6,AC6,AE6,AG6,AI6,AK6,AM6,AO6,AQ6)</x:f>
        <x:v>62362</x:v>
      </x:c>
      <x:c r="D6" s="19">
        <x:f>SUM(F6,H6,J6,L6,N6,P6,R6,T6,V6,X6,Z6,AB6,AD6,AF6,AH6,AJ6,AL6,AN6,AP6,AR6)</x:f>
        <x:v>55944</x:v>
      </x:c>
      <x:c r="E6" s="5">
        <x:v>8689</x:v>
      </x:c>
      <x:c r="F6" s="135">
        <x:v>4225</x:v>
      </x:c>
      <x:c r="G6" s="5">
        <x:v>6832</x:v>
      </x:c>
      <x:c r="H6" s="5">
        <x:v>8196</x:v>
      </x:c>
      <x:c r="I6" s="8">
        <x:v>6535</x:v>
      </x:c>
      <x:c r="J6" s="8">
        <x:v>5822</x:v>
      </x:c>
      <x:c r="K6" s="8">
        <x:f>VLOOKUP(A6,'[2]국내종별~국제특수'!$B$2:$C$29,2,0)</x:f>
        <x:v>5955</x:v>
      </x:c>
      <x:c r="L6" s="8">
        <x:v>5643</x:v>
      </x:c>
      <x:c r="M6" s="8">
        <x:v>5788</x:v>
      </x:c>
      <x:c r="N6" s="8">
        <x:v>5580</x:v>
      </x:c>
      <x:c r="O6" s="8">
        <x:v>668</x:v>
      </x:c>
      <x:c r="P6" s="8">
        <x:v>4362</x:v>
      </x:c>
      <x:c r="Q6" s="8"/>
      <x:c r="R6" s="8"/>
      <x:c r="S6" s="8">
        <x:v>11711</x:v>
      </x:c>
      <x:c r="T6" s="8">
        <x:v>4030</x:v>
      </x:c>
      <x:c r="U6" s="537">
        <x:f>VLOOKUP(A6,'[3]국내종별~국제특수'!$B$2:$C$29,2,0)</x:f>
        <x:v>7753</x:v>
      </x:c>
      <x:c r="V6" s="64">
        <x:v>9549</x:v>
      </x:c>
      <x:c r="W6" s="64">
        <x:f>VLOOKUP(A6,'[4]국내종별~국제특수'!$B$2:$C$29,2,0)</x:f>
        <x:v>9099</x:v>
      </x:c>
      <x:c r="X6" s="64">
        <x:v>8537</x:v>
      </x:c>
      <x:c r="Y6" s="64"/>
      <x:c r="Z6" s="64"/>
      <x:c r="AA6" s="64"/>
      <x:c r="AB6" s="64"/>
      <x:c r="AC6" s="64"/>
      <x:c r="AD6" s="64"/>
      <x:c r="AE6" s="64"/>
      <x:c r="AF6" s="64"/>
      <x:c r="AG6" s="64"/>
      <x:c r="AH6" s="64"/>
      <x:c r="AI6" s="64"/>
      <x:c r="AJ6" s="64"/>
      <x:c r="AK6" s="64"/>
      <x:c r="AL6" s="64"/>
      <x:c r="AM6" s="64"/>
      <x:c r="AN6" s="64"/>
      <x:c r="AO6" s="64"/>
      <x:c r="AP6" s="64"/>
      <x:c r="AQ6" s="64"/>
      <x:c r="AR6" s="64"/>
    </x:row>
    <x:row r="7" spans="1:44" ht="16.399999999999999">
      <x:c r="A7" s="485" t="s">
        <x:v>6</x:v>
      </x:c>
      <x:c r="B7" s="19">
        <x:f>C7+D7</x:f>
        <x:v>88104</x:v>
      </x:c>
      <x:c r="C7" s="19">
        <x:f>SUM(E7,G7,I7,K7,M7,Q7,S7,U7,W7,Y7,AA7,AC7,AE7,AG7,AI7,AK7,AM7,AO7,AQ7)</x:f>
        <x:v>17575</x:v>
      </x:c>
      <x:c r="D7" s="19">
        <x:f>SUM(F7,H7,J7,L7,N7,P7,R7,T7,V7,X7,Z7,AB7,AD7,AF7,AH7,AJ7,AL7,AN7,AP7,AR7)</x:f>
        <x:v>70529</x:v>
      </x:c>
      <x:c r="E7" s="31">
        <x:v>2055</x:v>
      </x:c>
      <x:c r="F7" s="119">
        <x:v>5877</x:v>
      </x:c>
      <x:c r="G7" s="31">
        <x:v>1860</x:v>
      </x:c>
      <x:c r="H7" s="31">
        <x:v>11411</x:v>
      </x:c>
      <x:c r="I7" s="8">
        <x:v>2445</x:v>
      </x:c>
      <x:c r="J7" s="8">
        <x:v>7383</x:v>
      </x:c>
      <x:c r="K7" s="8">
        <x:f>VLOOKUP(A7,'[2]국내종별~국제특수'!$B$2:$C$29,2,0)</x:f>
        <x:v>1522</x:v>
      </x:c>
      <x:c r="L7" s="8">
        <x:v>7749</x:v>
      </x:c>
      <x:c r="M7" s="8">
        <x:v>2084</x:v>
      </x:c>
      <x:c r="N7" s="8">
        <x:v>7417</x:v>
      </x:c>
      <x:c r="O7" s="8">
        <x:v>0</x:v>
      </x:c>
      <x:c r="P7" s="8">
        <x:v>5567</x:v>
      </x:c>
      <x:c r="Q7" s="8"/>
      <x:c r="R7" s="8"/>
      <x:c r="S7" s="8">
        <x:v>2646</x:v>
      </x:c>
      <x:c r="T7" s="8">
        <x:v>2572</x:v>
      </x:c>
      <x:c r="U7" s="537">
        <x:f>VLOOKUP(A7,'[3]국내종별~국제특수'!$B$2:$C$29,2,0)</x:f>
        <x:v>2296</x:v>
      </x:c>
      <x:c r="V7" s="64">
        <x:v>12020</x:v>
      </x:c>
      <x:c r="W7" s="64">
        <x:f>VLOOKUP(A7,'[4]국내종별~국제특수'!$B$2:$C$29,2,0)</x:f>
        <x:v>2667</x:v>
      </x:c>
      <x:c r="X7" s="64">
        <x:v>10533</x:v>
      </x:c>
      <x:c r="Y7" s="64"/>
      <x:c r="Z7" s="64"/>
      <x:c r="AA7" s="64"/>
      <x:c r="AB7" s="64"/>
      <x:c r="AC7" s="64"/>
      <x:c r="AD7" s="64"/>
      <x:c r="AE7" s="64"/>
      <x:c r="AF7" s="64"/>
      <x:c r="AG7" s="64"/>
      <x:c r="AH7" s="64"/>
      <x:c r="AI7" s="64"/>
      <x:c r="AJ7" s="64"/>
      <x:c r="AK7" s="64"/>
      <x:c r="AL7" s="64"/>
      <x:c r="AM7" s="64"/>
      <x:c r="AN7" s="64"/>
      <x:c r="AO7" s="64"/>
      <x:c r="AP7" s="64"/>
      <x:c r="AQ7" s="64"/>
      <x:c r="AR7" s="64"/>
    </x:row>
    <x:row r="8" spans="1:44" ht="16.399999999999999">
      <x:c r="A8" s="485" t="s">
        <x:v>8</x:v>
      </x:c>
      <x:c r="B8" s="19">
        <x:f>C8+D8</x:f>
        <x:v>129641</x:v>
      </x:c>
      <x:c r="C8" s="19">
        <x:f>SUM(E8,G8,I8,K8,M8,Q8,S8,U8,W8,Y8,AA8,AC8,AE8,AG8,AI8,AK8,AM8,AO8,AQ8)</x:f>
        <x:v>73744</x:v>
      </x:c>
      <x:c r="D8" s="19">
        <x:f>SUM(F8,H8,J8,L8,N8,P8,R8,T8,V8,X8,Z8,AB8,AD8,AF8,AH8,AJ8,AL8,AN8,AP8,AR8)</x:f>
        <x:v>55897</x:v>
      </x:c>
      <x:c r="E8" s="31">
        <x:v>10880</x:v>
      </x:c>
      <x:c r="F8" s="119">
        <x:v>4371</x:v>
      </x:c>
      <x:c r="G8" s="31">
        <x:v>8177</x:v>
      </x:c>
      <x:c r="H8" s="31">
        <x:v>9135</x:v>
      </x:c>
      <x:c r="I8" s="215">
        <x:v>7730</x:v>
      </x:c>
      <x:c r="J8" s="8">
        <x:v>6037</x:v>
      </x:c>
      <x:c r="K8" s="8">
        <x:f>VLOOKUP(A8,'[2]국내종별~국제특수'!$B$2:$C$29,2,0)</x:f>
        <x:v>6787</x:v>
      </x:c>
      <x:c r="L8" s="8">
        <x:v>6097</x:v>
      </x:c>
      <x:c r="M8" s="8">
        <x:v>7345</x:v>
      </x:c>
      <x:c r="N8" s="8">
        <x:v>5622</x:v>
      </x:c>
      <x:c r="O8" s="8">
        <x:v>111</x:v>
      </x:c>
      <x:c r="P8" s="8">
        <x:v>4601</x:v>
      </x:c>
      <x:c r="Q8" s="8"/>
      <x:c r="R8" s="8"/>
      <x:c r="S8" s="8">
        <x:v>12160</x:v>
      </x:c>
      <x:c r="T8" s="8">
        <x:v>2157</x:v>
      </x:c>
      <x:c r="U8" s="537">
        <x:f>VLOOKUP(A8,'[3]국내종별~국제특수'!$B$2:$C$29,2,0)</x:f>
        <x:v>10272</x:v>
      </x:c>
      <x:c r="V8" s="64">
        <x:v>9564</x:v>
      </x:c>
      <x:c r="W8" s="64">
        <x:f>VLOOKUP(A8,'[4]국내종별~국제특수'!$B$2:$C$29,2,0)</x:f>
        <x:v>10393</x:v>
      </x:c>
      <x:c r="X8" s="64">
        <x:v>8313</x:v>
      </x:c>
      <x:c r="Y8" s="64"/>
      <x:c r="Z8" s="64"/>
      <x:c r="AA8" s="64"/>
      <x:c r="AB8" s="64"/>
      <x:c r="AC8" s="64"/>
      <x:c r="AD8" s="64"/>
      <x:c r="AE8" s="64"/>
      <x:c r="AF8" s="64"/>
      <x:c r="AG8" s="64"/>
      <x:c r="AH8" s="64"/>
      <x:c r="AI8" s="64"/>
      <x:c r="AJ8" s="64"/>
      <x:c r="AK8" s="64"/>
      <x:c r="AL8" s="64"/>
      <x:c r="AM8" s="64"/>
      <x:c r="AN8" s="64"/>
      <x:c r="AO8" s="64"/>
      <x:c r="AP8" s="64"/>
      <x:c r="AQ8" s="64"/>
      <x:c r="AR8" s="64"/>
    </x:row>
    <x:row r="9" spans="1:44" ht="16.399999999999999">
      <x:c r="A9" s="485" t="s">
        <x:v>31</x:v>
      </x:c>
      <x:c r="B9" s="19">
        <x:f>C9+D9</x:f>
        <x:v>69932</x:v>
      </x:c>
      <x:c r="C9" s="19">
        <x:f>SUM(E9,G9,I9,K9,M9,Q9,S9,U9,W9,Y9,AA9,AC9,AE9,AG9,AI9,AK9,AM9,AO9,AQ9)</x:f>
        <x:v>14981</x:v>
      </x:c>
      <x:c r="D9" s="19">
        <x:f>SUM(F9,H9,J9,L9,N9,P9,R9,T9,V9,X9,Z9,AB9,AD9,AF9,AH9,AJ9,AL9,AN9,AP9,AR9)</x:f>
        <x:v>54951</x:v>
      </x:c>
      <x:c r="E9" s="31">
        <x:v>2250</x:v>
      </x:c>
      <x:c r="F9" s="119">
        <x:v>4157</x:v>
      </x:c>
      <x:c r="G9" s="31">
        <x:v>1454</x:v>
      </x:c>
      <x:c r="H9" s="31">
        <x:v>8592</x:v>
      </x:c>
      <x:c r="I9" s="215">
        <x:v>1328</x:v>
      </x:c>
      <x:c r="J9" s="8">
        <x:v>5651</x:v>
      </x:c>
      <x:c r="K9" s="8">
        <x:f>VLOOKUP(A9,'[2]국내종별~국제특수'!$B$2:$C$29,2,0)</x:f>
        <x:v>1658</x:v>
      </x:c>
      <x:c r="L9" s="8">
        <x:v>5763</x:v>
      </x:c>
      <x:c r="M9" s="8">
        <x:v>1899</x:v>
      </x:c>
      <x:c r="N9" s="8">
        <x:v>5827</x:v>
      </x:c>
      <x:c r="O9" s="8">
        <x:v>0</x:v>
      </x:c>
      <x:c r="P9" s="8">
        <x:v>5282</x:v>
      </x:c>
      <x:c r="Q9" s="8"/>
      <x:c r="R9" s="8"/>
      <x:c r="S9" s="8">
        <x:v>2498</x:v>
      </x:c>
      <x:c r="T9" s="8">
        <x:v>1912</x:v>
      </x:c>
      <x:c r="U9" s="537">
        <x:f>VLOOKUP(A9,'[3]국내종별~국제특수'!$B$2:$C$29,2,0)</x:f>
        <x:v>1987</x:v>
      </x:c>
      <x:c r="V9" s="64">
        <x:v>9218</x:v>
      </x:c>
      <x:c r="W9" s="64">
        <x:f>VLOOKUP(A9,'[4]국내종별~국제특수'!$B$2:$C$29,2,0)</x:f>
        <x:v>1907</x:v>
      </x:c>
      <x:c r="X9" s="64">
        <x:v>8549</x:v>
      </x:c>
      <x:c r="Y9" s="64"/>
      <x:c r="Z9" s="64"/>
      <x:c r="AA9" s="64"/>
      <x:c r="AB9" s="64"/>
      <x:c r="AC9" s="64"/>
      <x:c r="AD9" s="64"/>
      <x:c r="AE9" s="64"/>
      <x:c r="AF9" s="64"/>
      <x:c r="AG9" s="64"/>
      <x:c r="AH9" s="64"/>
      <x:c r="AI9" s="64"/>
      <x:c r="AJ9" s="64"/>
      <x:c r="AK9" s="64"/>
      <x:c r="AL9" s="64"/>
      <x:c r="AM9" s="64"/>
      <x:c r="AN9" s="64"/>
      <x:c r="AO9" s="64"/>
      <x:c r="AP9" s="64"/>
      <x:c r="AQ9" s="64"/>
      <x:c r="AR9" s="64"/>
    </x:row>
    <x:row r="10" spans="1:44" ht="16.399999999999999">
      <x:c r="A10" s="14" t="s">
        <x:v>9</x:v>
      </x:c>
      <x:c r="B10" s="19">
        <x:f>C10+D10</x:f>
        <x:v>95525</x:v>
      </x:c>
      <x:c r="C10" s="19">
        <x:f>SUM(E10,G10,I10,K10,M10,Q10,S10,U10,W10,Y10,AA10,AC10,AE10,AG10,AI10,AK10,AM10,AO10,AQ10)</x:f>
        <x:v>50278</x:v>
      </x:c>
      <x:c r="D10" s="19">
        <x:f>SUM(F10,H10,J10,L10,N10,P10,R10,T10,V10,X10,Z10,AB10,AD10,AF10,AH10,AJ10,AL10,AN10,AP10,AR10)</x:f>
        <x:v>45247</x:v>
      </x:c>
      <x:c r="E10" s="31">
        <x:v>7014</x:v>
      </x:c>
      <x:c r="F10" s="119">
        <x:v>3561</x:v>
      </x:c>
      <x:c r="G10" s="31">
        <x:v>4437</x:v>
      </x:c>
      <x:c r="H10" s="31">
        <x:v>6369</x:v>
      </x:c>
      <x:c r="I10" s="8">
        <x:v>4672</x:v>
      </x:c>
      <x:c r="J10" s="8">
        <x:v>5039</x:v>
      </x:c>
      <x:c r="K10" s="8">
        <x:f>VLOOKUP(A10,'[2]국내종별~국제특수'!$B$2:$C$29,2,0)</x:f>
        <x:v>5793</x:v>
      </x:c>
      <x:c r="L10" s="8">
        <x:v>5825</x:v>
      </x:c>
      <x:c r="M10" s="8">
        <x:v>3632</x:v>
      </x:c>
      <x:c r="N10" s="8">
        <x:v>4833</x:v>
      </x:c>
      <x:c r="O10" s="8">
        <x:v>42</x:v>
      </x:c>
      <x:c r="P10" s="8">
        <x:v>3993</x:v>
      </x:c>
      <x:c r="Q10" s="8">
        <x:v>320</x:v>
      </x:c>
      <x:c r="R10" s="8"/>
      <x:c r="S10" s="8">
        <x:v>8786</x:v>
      </x:c>
      <x:c r="T10" s="8">
        <x:v>1723</x:v>
      </x:c>
      <x:c r="U10" s="537">
        <x:f>VLOOKUP(A10,'[3]국내종별~국제특수'!$B$2:$C$29,2,0)</x:f>
        <x:v>7838</x:v>
      </x:c>
      <x:c r="V10" s="64">
        <x:v>7398</x:v>
      </x:c>
      <x:c r="W10" s="64">
        <x:f>VLOOKUP(A10,'[4]국내종별~국제특수'!$B$2:$C$29,2,0)</x:f>
        <x:v>7786</x:v>
      </x:c>
      <x:c r="X10" s="64">
        <x:v>6506</x:v>
      </x:c>
      <x:c r="Y10" s="64"/>
      <x:c r="Z10" s="64"/>
      <x:c r="AA10" s="64"/>
      <x:c r="AB10" s="64"/>
      <x:c r="AC10" s="64"/>
      <x:c r="AD10" s="64"/>
      <x:c r="AE10" s="64"/>
      <x:c r="AF10" s="64"/>
      <x:c r="AG10" s="64"/>
      <x:c r="AH10" s="64"/>
      <x:c r="AI10" s="64"/>
      <x:c r="AJ10" s="64"/>
      <x:c r="AK10" s="64"/>
      <x:c r="AL10" s="64"/>
      <x:c r="AM10" s="64"/>
      <x:c r="AN10" s="64"/>
      <x:c r="AO10" s="64"/>
      <x:c r="AP10" s="64"/>
      <x:c r="AQ10" s="64"/>
      <x:c r="AR10" s="64"/>
    </x:row>
    <x:row r="11" spans="1:44" ht="16.399999999999999">
      <x:c r="A11" s="487" t="s">
        <x:v>11</x:v>
      </x:c>
      <x:c r="B11" s="19">
        <x:f>C11+D11</x:f>
        <x:v>114753</x:v>
      </x:c>
      <x:c r="C11" s="19">
        <x:f>SUM(E11,G11,I11,K11,M11,Q11,S11,U11,W11,Y11,AA11,AC11,AE11,AG11,AI11,AK11,AM11,AO11,AQ11)</x:f>
        <x:v>72421</x:v>
      </x:c>
      <x:c r="D11" s="19">
        <x:f>SUM(F11,H11,J11,L11,N11,P11,R11,T11,V11,X11,Z11,AB11,AD11,AF11,AH11,AJ11,AL11,AN11,AP11,AR11)</x:f>
        <x:v>42332</x:v>
      </x:c>
      <x:c r="E11" s="31">
        <x:v>7661</x:v>
      </x:c>
      <x:c r="F11" s="119">
        <x:v>3701</x:v>
      </x:c>
      <x:c r="G11" s="31">
        <x:v>5667</x:v>
      </x:c>
      <x:c r="H11" s="31">
        <x:v>5957</x:v>
      </x:c>
      <x:c r="I11" s="8">
        <x:v>4684</x:v>
      </x:c>
      <x:c r="J11" s="8">
        <x:v>4678</x:v>
      </x:c>
      <x:c r="K11" s="8">
        <x:f>VLOOKUP(A11,'[2]국내종별~국제특수'!$B$2:$C$29,2,0)</x:f>
        <x:v>5995</x:v>
      </x:c>
      <x:c r="L11" s="8">
        <x:v>5669</x:v>
      </x:c>
      <x:c r="M11" s="8">
        <x:v>5875</x:v>
      </x:c>
      <x:c r="N11" s="8">
        <x:v>4674</x:v>
      </x:c>
      <x:c r="O11" s="8">
        <x:v>0</x:v>
      </x:c>
      <x:c r="P11" s="8">
        <x:v>3421</x:v>
      </x:c>
      <x:c r="Q11" s="8">
        <x:v>4170</x:v>
      </x:c>
      <x:c r="R11" s="8"/>
      <x:c r="S11" s="8">
        <x:v>10935</x:v>
      </x:c>
      <x:c r="T11" s="8">
        <x:v>1895</x:v>
      </x:c>
      <x:c r="U11" s="537">
        <x:f>VLOOKUP(A11,'[3]국내종별~국제특수'!$B$2:$C$29,2,0)</x:f>
        <x:v>13757</x:v>
      </x:c>
      <x:c r="V11" s="64">
        <x:v>6603</x:v>
      </x:c>
      <x:c r="W11" s="64">
        <x:f>VLOOKUP(A11,'[4]국내종별~국제특수'!$B$2:$C$29,2,0)</x:f>
        <x:v>13677</x:v>
      </x:c>
      <x:c r="X11" s="64">
        <x:v>5734</x:v>
      </x:c>
      <x:c r="Y11" s="64"/>
      <x:c r="Z11" s="64"/>
      <x:c r="AA11" s="64"/>
      <x:c r="AB11" s="64"/>
      <x:c r="AC11" s="64"/>
      <x:c r="AD11" s="64"/>
      <x:c r="AE11" s="64"/>
      <x:c r="AF11" s="64"/>
      <x:c r="AG11" s="64"/>
      <x:c r="AH11" s="64"/>
      <x:c r="AI11" s="64"/>
      <x:c r="AJ11" s="64"/>
      <x:c r="AK11" s="64"/>
      <x:c r="AL11" s="64"/>
      <x:c r="AM11" s="64"/>
      <x:c r="AN11" s="64"/>
      <x:c r="AO11" s="64"/>
      <x:c r="AP11" s="64"/>
      <x:c r="AQ11" s="64"/>
      <x:c r="AR11" s="64"/>
    </x:row>
    <x:row r="12" spans="1:44" ht="16.399999999999999">
      <x:c r="A12" s="487" t="s">
        <x:v>10</x:v>
      </x:c>
      <x:c r="B12" s="19">
        <x:f>C12+D12</x:f>
        <x:v>69848</x:v>
      </x:c>
      <x:c r="C12" s="19">
        <x:f>SUM(E12,G12,I12,K12,M12,Q12,S12,U12,W12,Y12,AA12,AC12,AE12,AG12,AI12,AK12,AM12,AO12,AQ12)</x:f>
        <x:v>29552</x:v>
      </x:c>
      <x:c r="D12" s="19">
        <x:f>SUM(F12,H12,J12,L12,N12,P12,R12,T12,V12,X12,Z12,AB12,AD12,AF12,AH12,AJ12,AL12,AN12,AP12,AR12)</x:f>
        <x:v>40296</x:v>
      </x:c>
      <x:c r="E12" s="31">
        <x:v>4158</x:v>
      </x:c>
      <x:c r="F12" s="119">
        <x:v>3625</x:v>
      </x:c>
      <x:c r="G12" s="31">
        <x:v>2616</x:v>
      </x:c>
      <x:c r="H12" s="31">
        <x:v>6634</x:v>
      </x:c>
      <x:c r="I12" s="8">
        <x:v>2259</x:v>
      </x:c>
      <x:c r="J12" s="8">
        <x:v>4126</x:v>
      </x:c>
      <x:c r="K12" s="8">
        <x:f>VLOOKUP(A12,'[2]국내종별~국제특수'!$B$2:$C$29,2,0)</x:f>
        <x:v>3848</x:v>
      </x:c>
      <x:c r="L12" s="8">
        <x:v>4689</x:v>
      </x:c>
      <x:c r="M12" s="8">
        <x:v>2487</x:v>
      </x:c>
      <x:c r="N12" s="8">
        <x:v>5057</x:v>
      </x:c>
      <x:c r="O12" s="8">
        <x:v>0</x:v>
      </x:c>
      <x:c r="P12" s="8">
        <x:v>3247</x:v>
      </x:c>
      <x:c r="Q12" s="8"/>
      <x:c r="R12" s="8"/>
      <x:c r="S12" s="8">
        <x:v>5603</x:v>
      </x:c>
      <x:c r="T12" s="8">
        <x:v>1459</x:v>
      </x:c>
      <x:c r="U12" s="537">
        <x:f>VLOOKUP(A12,'[3]국내종별~국제특수'!$B$2:$C$29,2,0)</x:f>
        <x:v>3916</x:v>
      </x:c>
      <x:c r="V12" s="64">
        <x:v>5960</x:v>
      </x:c>
      <x:c r="W12" s="64">
        <x:f>VLOOKUP(A12,'[4]국내종별~국제특수'!$B$2:$C$29,2,0)</x:f>
        <x:v>4665</x:v>
      </x:c>
      <x:c r="X12" s="64">
        <x:v>5499</x:v>
      </x:c>
      <x:c r="Y12" s="64"/>
      <x:c r="Z12" s="64"/>
      <x:c r="AA12" s="64"/>
      <x:c r="AB12" s="64"/>
      <x:c r="AC12" s="64"/>
      <x:c r="AD12" s="64"/>
      <x:c r="AE12" s="64"/>
      <x:c r="AF12" s="64"/>
      <x:c r="AG12" s="64"/>
      <x:c r="AH12" s="64"/>
      <x:c r="AI12" s="64"/>
      <x:c r="AJ12" s="64"/>
      <x:c r="AK12" s="64"/>
      <x:c r="AL12" s="64"/>
      <x:c r="AM12" s="64"/>
      <x:c r="AN12" s="64"/>
      <x:c r="AO12" s="64"/>
      <x:c r="AP12" s="64"/>
      <x:c r="AQ12" s="64"/>
      <x:c r="AR12" s="64"/>
    </x:row>
    <x:row r="13" spans="1:44" ht="16.399999999999999">
      <x:c r="A13" s="14" t="s">
        <x:v>20</x:v>
      </x:c>
      <x:c r="B13" s="19">
        <x:f>C13+D13</x:f>
        <x:v>15183</x:v>
      </x:c>
      <x:c r="C13" s="19">
        <x:f>SUM(E13,G13,I13,K13,M13,Q13,S13,U13,W13,Y13,AA13,AC13,AE13,AG13,AI13,AK13,AM13,AO13,AQ13)</x:f>
        <x:v>9530</x:v>
      </x:c>
      <x:c r="D13" s="19">
        <x:f>SUM(F13,H13,J13,L13,N13,P13,R13,T13,V13,X13,Z13,AB13,AD13,AF13,AH13,AJ13,AL13,AN13,AP13,AR13)</x:f>
        <x:v>5653</x:v>
      </x:c>
      <x:c r="E13" s="31">
        <x:v>1088</x:v>
      </x:c>
      <x:c r="F13" s="119">
        <x:v>316</x:v>
      </x:c>
      <x:c r="G13" s="31">
        <x:v>636</x:v>
      </x:c>
      <x:c r="H13" s="31">
        <x:v>1154</x:v>
      </x:c>
      <x:c r="I13" s="8">
        <x:v>829</x:v>
      </x:c>
      <x:c r="J13" s="8">
        <x:v>467</x:v>
      </x:c>
      <x:c r="K13" s="8">
        <x:f>VLOOKUP(A13,'[2]국내종별~국제특수'!$B$2:$C$29,2,0)</x:f>
        <x:v>925</x:v>
      </x:c>
      <x:c r="L13" s="8">
        <x:v>810</x:v>
      </x:c>
      <x:c r="M13" s="8">
        <x:v>757</x:v>
      </x:c>
      <x:c r="N13" s="8">
        <x:v>577</x:v>
      </x:c>
      <x:c r="O13" s="8">
        <x:v>0</x:v>
      </x:c>
      <x:c r="P13" s="8">
        <x:v>511</x:v>
      </x:c>
      <x:c r="Q13" s="8"/>
      <x:c r="R13" s="8"/>
      <x:c r="S13" s="8">
        <x:v>1919</x:v>
      </x:c>
      <x:c r="T13" s="8">
        <x:v>226</x:v>
      </x:c>
      <x:c r="U13" s="537">
        <x:f>VLOOKUP(A13,'[3]국내종별~국제특수'!$B$2:$C$29,2,0)</x:f>
        <x:v>1515</x:v>
      </x:c>
      <x:c r="V13" s="64">
        <x:v>947</x:v>
      </x:c>
      <x:c r="W13" s="64">
        <x:f>VLOOKUP(A13,'[4]국내종별~국제특수'!$B$2:$C$29,2,0)</x:f>
        <x:v>1861</x:v>
      </x:c>
      <x:c r="X13" s="64">
        <x:v>645</x:v>
      </x:c>
      <x:c r="Y13" s="64"/>
      <x:c r="Z13" s="64"/>
      <x:c r="AA13" s="64"/>
      <x:c r="AB13" s="64"/>
      <x:c r="AC13" s="64"/>
      <x:c r="AD13" s="64"/>
      <x:c r="AE13" s="64"/>
      <x:c r="AF13" s="64"/>
      <x:c r="AG13" s="64"/>
      <x:c r="AH13" s="64"/>
      <x:c r="AI13" s="64"/>
      <x:c r="AJ13" s="64"/>
      <x:c r="AK13" s="64"/>
      <x:c r="AL13" s="64"/>
      <x:c r="AM13" s="64"/>
      <x:c r="AN13" s="64"/>
      <x:c r="AO13" s="64"/>
      <x:c r="AP13" s="64"/>
      <x:c r="AQ13" s="64"/>
      <x:c r="AR13" s="64"/>
    </x:row>
    <x:row r="14" spans="1:44" ht="16.399999999999999">
      <x:c r="A14" s="487" t="s">
        <x:v>29</x:v>
      </x:c>
      <x:c r="B14" s="19">
        <x:f>C14+D14</x:f>
        <x:v>32141</x:v>
      </x:c>
      <x:c r="C14" s="19">
        <x:f>SUM(E14,G14,I14,K14,M14,Q14,S14,U14,W14,Y14,AA14,AC14,AE14,AG14,AI14,AK14,AM14,AO14,AQ14)</x:f>
        <x:v>20227</x:v>
      </x:c>
      <x:c r="D14" s="19">
        <x:f>SUM(F14,H14,J14,L14,N14,P14,R14,T14,V14,X14,Z14,AB14,AD14,AF14,AH14,AJ14,AL14,AN14,AP14,AR14)</x:f>
        <x:v>11914</x:v>
      </x:c>
      <x:c r="E14" s="31">
        <x:v>2978</x:v>
      </x:c>
      <x:c r="F14" s="119">
        <x:v>1148</x:v>
      </x:c>
      <x:c r="G14" s="31">
        <x:v>1075</x:v>
      </x:c>
      <x:c r="H14" s="31">
        <x:v>2181</x:v>
      </x:c>
      <x:c r="I14" s="8">
        <x:v>1245</x:v>
      </x:c>
      <x:c r="J14" s="8">
        <x:v>1696</x:v>
      </x:c>
      <x:c r="K14" s="8">
        <x:f>VLOOKUP(A14,'[2]국내종별~국제특수'!$B$2:$C$29,2,0)</x:f>
        <x:v>2792</x:v>
      </x:c>
      <x:c r="L14" s="8">
        <x:v>1392</x:v>
      </x:c>
      <x:c r="M14" s="8">
        <x:v>3036</x:v>
      </x:c>
      <x:c r="N14" s="8">
        <x:v>1143</x:v>
      </x:c>
      <x:c r="O14" s="8">
        <x:v>0</x:v>
      </x:c>
      <x:c r="P14" s="8">
        <x:v>650</x:v>
      </x:c>
      <x:c r="Q14" s="8"/>
      <x:c r="R14" s="8"/>
      <x:c r="S14" s="8">
        <x:v>3127</x:v>
      </x:c>
      <x:c r="T14" s="8">
        <x:v>578</x:v>
      </x:c>
      <x:c r="U14" s="537">
        <x:f>VLOOKUP(A14,'[3]국내종별~국제특수'!$B$2:$C$29,2,0)</x:f>
        <x:v>2866</x:v>
      </x:c>
      <x:c r="V14" s="64">
        <x:v>1760</x:v>
      </x:c>
      <x:c r="W14" s="64">
        <x:f>VLOOKUP(A14,'[4]국내종별~국제특수'!$B$2:$C$29,2,0)</x:f>
        <x:v>3108</x:v>
      </x:c>
      <x:c r="X14" s="64">
        <x:v>1366</x:v>
      </x:c>
      <x:c r="Y14" s="64"/>
      <x:c r="Z14" s="64"/>
      <x:c r="AA14" s="64"/>
      <x:c r="AB14" s="64"/>
      <x:c r="AC14" s="64"/>
      <x:c r="AD14" s="64"/>
      <x:c r="AE14" s="64"/>
      <x:c r="AF14" s="64"/>
      <x:c r="AG14" s="64"/>
      <x:c r="AH14" s="64"/>
      <x:c r="AI14" s="64"/>
      <x:c r="AJ14" s="64"/>
      <x:c r="AK14" s="64"/>
      <x:c r="AL14" s="64"/>
      <x:c r="AM14" s="64"/>
      <x:c r="AN14" s="64"/>
      <x:c r="AO14" s="64"/>
      <x:c r="AP14" s="64"/>
      <x:c r="AQ14" s="64"/>
      <x:c r="AR14" s="64"/>
    </x:row>
    <x:row r="15" spans="1:44" ht="16.399999999999999">
      <x:c r="A15" s="485" t="s">
        <x:v>14</x:v>
      </x:c>
      <x:c r="B15" s="19">
        <x:f>C15+D15</x:f>
        <x:v>11246</x:v>
      </x:c>
      <x:c r="C15" s="19">
        <x:f>SUM(E15,G15,I15,K15,M15,Q15,S15,U15,W15,Y15,AA15,AC15,AE15,AG15,AI15,AK15,AM15,AO15,AQ15)</x:f>
        <x:v>6067</x:v>
      </x:c>
      <x:c r="D15" s="19">
        <x:f>SUM(F15,H15,J15,L15,N15,P15,R15,T15,V15,X15,Z15,AB15,AD15,AF15,AH15,AJ15,AL15,AN15,AP15,AR15)</x:f>
        <x:v>5179</x:v>
      </x:c>
      <x:c r="E15" s="31">
        <x:v>748</x:v>
      </x:c>
      <x:c r="F15" s="119">
        <x:v>738</x:v>
      </x:c>
      <x:c r="G15" s="31">
        <x:v>462</x:v>
      </x:c>
      <x:c r="H15" s="31">
        <x:v>1047</x:v>
      </x:c>
      <x:c r="I15" s="8">
        <x:v>665</x:v>
      </x:c>
      <x:c r="J15" s="8">
        <x:v>458</x:v>
      </x:c>
      <x:c r="K15" s="8">
        <x:f>VLOOKUP(A15,'[2]국내종별~국제특수'!$B$2:$C$29,2,0)</x:f>
        <x:v>468</x:v>
      </x:c>
      <x:c r="L15" s="8">
        <x:v>549</x:v>
      </x:c>
      <x:c r="M15" s="8">
        <x:v>478</x:v>
      </x:c>
      <x:c r="N15" s="8">
        <x:v>500</x:v>
      </x:c>
      <x:c r="O15" s="8">
        <x:v>0</x:v>
      </x:c>
      <x:c r="P15" s="8">
        <x:v>329</x:v>
      </x:c>
      <x:c r="Q15" s="8"/>
      <x:c r="R15" s="8"/>
      <x:c r="S15" s="8">
        <x:v>1323</x:v>
      </x:c>
      <x:c r="T15" s="8">
        <x:v>186</x:v>
      </x:c>
      <x:c r="U15" s="537">
        <x:f>VLOOKUP(A15,'[3]국내종별~국제특수'!$B$2:$C$29,2,0)</x:f>
        <x:v>907</x:v>
      </x:c>
      <x:c r="V15" s="64">
        <x:v>784</x:v>
      </x:c>
      <x:c r="W15" s="64">
        <x:f>VLOOKUP(A15,'[4]국내종별~국제특수'!$B$2:$C$29,2,0)</x:f>
        <x:v>1016</x:v>
      </x:c>
      <x:c r="X15" s="64">
        <x:v>588</x:v>
      </x:c>
      <x:c r="Y15" s="64"/>
      <x:c r="Z15" s="64"/>
      <x:c r="AA15" s="64"/>
      <x:c r="AB15" s="64"/>
      <x:c r="AC15" s="64"/>
      <x:c r="AD15" s="64"/>
      <x:c r="AE15" s="64"/>
      <x:c r="AF15" s="64"/>
      <x:c r="AG15" s="64"/>
      <x:c r="AH15" s="64"/>
      <x:c r="AI15" s="64"/>
      <x:c r="AJ15" s="64"/>
      <x:c r="AK15" s="64"/>
      <x:c r="AL15" s="64"/>
      <x:c r="AM15" s="64"/>
      <x:c r="AN15" s="64"/>
      <x:c r="AO15" s="64"/>
      <x:c r="AP15" s="64"/>
      <x:c r="AQ15" s="64"/>
      <x:c r="AR15" s="64"/>
    </x:row>
    <x:row r="16" spans="1:44" ht="16.399999999999999">
      <x:c r="A16" s="487" t="s">
        <x:v>27</x:v>
      </x:c>
      <x:c r="B16" s="19">
        <x:f>C16+D16</x:f>
        <x:v>34683</x:v>
      </x:c>
      <x:c r="C16" s="19">
        <x:f>SUM(E16,G16,I16,K16,M16,Q16,S16,U16,W16,Y16,AA16,AC16,AE16,AG16,AI16,AK16,AM16,AO16,AQ16)</x:f>
        <x:v>12726</x:v>
      </x:c>
      <x:c r="D16" s="19">
        <x:f>SUM(F16,H16,J16,L16,N16,P16,R16,T16,V16,X16,Z16,AB16,AD16,AF16,AH16,AJ16,AL16,AN16,AP16,AR16)</x:f>
        <x:v>21957</x:v>
      </x:c>
      <x:c r="E16" s="31">
        <x:v>1923</x:v>
      </x:c>
      <x:c r="F16" s="119">
        <x:v>2195</x:v>
      </x:c>
      <x:c r="G16" s="31">
        <x:v>1424</x:v>
      </x:c>
      <x:c r="H16" s="31">
        <x:v>4060</x:v>
      </x:c>
      <x:c r="I16" s="8">
        <x:v>1557</x:v>
      </x:c>
      <x:c r="J16" s="8">
        <x:v>2229</x:v>
      </x:c>
      <x:c r="K16" s="8">
        <x:f>VLOOKUP(A16,'[2]국내종별~국제특수'!$B$2:$C$29,2,0)</x:f>
        <x:v>1324</x:v>
      </x:c>
      <x:c r="L16" s="8">
        <x:v>2305</x:v>
      </x:c>
      <x:c r="M16" s="8">
        <x:v>807</x:v>
      </x:c>
      <x:c r="N16" s="8">
        <x:v>2296</x:v>
      </x:c>
      <x:c r="O16" s="8">
        <x:v>0</x:v>
      </x:c>
      <x:c r="P16" s="8">
        <x:v>1678</x:v>
      </x:c>
      <x:c r="Q16" s="8"/>
      <x:c r="R16" s="8"/>
      <x:c r="S16" s="8">
        <x:v>1961</x:v>
      </x:c>
      <x:c r="T16" s="8">
        <x:v>833</x:v>
      </x:c>
      <x:c r="U16" s="537">
        <x:f>VLOOKUP(A16,'[3]국내종별~국제특수'!$B$2:$C$29,2,0)</x:f>
        <x:v>1756</x:v>
      </x:c>
      <x:c r="V16" s="64">
        <x:v>3314</x:v>
      </x:c>
      <x:c r="W16" s="64">
        <x:f>VLOOKUP(A16,'[4]국내종별~국제특수'!$B$2:$C$29,2,0)</x:f>
        <x:v>1974</x:v>
      </x:c>
      <x:c r="X16" s="64">
        <x:v>3047</x:v>
      </x:c>
      <x:c r="Y16" s="64"/>
      <x:c r="Z16" s="64"/>
      <x:c r="AA16" s="64"/>
      <x:c r="AB16" s="64"/>
      <x:c r="AC16" s="64"/>
      <x:c r="AD16" s="64"/>
      <x:c r="AE16" s="64"/>
      <x:c r="AF16" s="64"/>
      <x:c r="AG16" s="64"/>
      <x:c r="AH16" s="64"/>
      <x:c r="AI16" s="64"/>
      <x:c r="AJ16" s="64"/>
      <x:c r="AK16" s="64"/>
      <x:c r="AL16" s="64"/>
      <x:c r="AM16" s="64"/>
      <x:c r="AN16" s="64"/>
      <x:c r="AO16" s="64"/>
      <x:c r="AP16" s="64"/>
      <x:c r="AQ16" s="64"/>
      <x:c r="AR16" s="64"/>
    </x:row>
    <x:row r="17" spans="1:44" ht="16.399999999999999">
      <x:c r="A17" s="485" t="s">
        <x:v>26</x:v>
      </x:c>
      <x:c r="B17" s="19">
        <x:f>C17+D17</x:f>
        <x:v>12076</x:v>
      </x:c>
      <x:c r="C17" s="19">
        <x:f>SUM(E17,G17,I17,K17,M17,Q17,S17,U17,W17,Y17,AA17,AC17,AE17,AG17,AI17,AK17,AM17,AO17,AQ17)</x:f>
        <x:v>7545</x:v>
      </x:c>
      <x:c r="D17" s="19">
        <x:f>SUM(F17,H17,J17,L17,N17,P17,R17,T17,V17,X17,Z17,AB17,AD17,AF17,AH17,AJ17,AL17,AN17,AP17,AR17)</x:f>
        <x:v>4531</x:v>
      </x:c>
      <x:c r="E17" s="31">
        <x:v>540</x:v>
      </x:c>
      <x:c r="F17" s="119">
        <x:v>295</x:v>
      </x:c>
      <x:c r="G17" s="31">
        <x:v>226</x:v>
      </x:c>
      <x:c r="H17" s="31">
        <x:v>460</x:v>
      </x:c>
      <x:c r="I17" s="8">
        <x:v>316</x:v>
      </x:c>
      <x:c r="J17" s="8">
        <x:v>384</x:v>
      </x:c>
      <x:c r="K17" s="8">
        <x:f>VLOOKUP(A17,'[2]국내종별~국제특수'!$B$2:$C$29,2,0)</x:f>
        <x:v>1063</x:v>
      </x:c>
      <x:c r="L17" s="8">
        <x:v>416</x:v>
      </x:c>
      <x:c r="M17" s="8">
        <x:v>661</x:v>
      </x:c>
      <x:c r="N17" s="8">
        <x:v>952</x:v>
      </x:c>
      <x:c r="O17" s="8">
        <x:v>0</x:v>
      </x:c>
      <x:c r="P17" s="8">
        <x:v>309</x:v>
      </x:c>
      <x:c r="Q17" s="8"/>
      <x:c r="R17" s="8"/>
      <x:c r="S17" s="8">
        <x:v>2232</x:v>
      </x:c>
      <x:c r="T17" s="8">
        <x:v>375</x:v>
      </x:c>
      <x:c r="U17" s="537">
        <x:f>VLOOKUP(A17,'[3]국내종별~국제특수'!$B$2:$C$29,2,0)</x:f>
        <x:v>1170</x:v>
      </x:c>
      <x:c r="V17" s="64">
        <x:v>765</x:v>
      </x:c>
      <x:c r="W17" s="64">
        <x:f>VLOOKUP(A17,'[4]국내종별~국제특수'!$B$2:$C$29,2,0)</x:f>
        <x:v>1337</x:v>
      </x:c>
      <x:c r="X17" s="64">
        <x:v>575</x:v>
      </x:c>
      <x:c r="Y17" s="64"/>
      <x:c r="Z17" s="64"/>
      <x:c r="AA17" s="64"/>
      <x:c r="AB17" s="64"/>
      <x:c r="AC17" s="64"/>
      <x:c r="AD17" s="64"/>
      <x:c r="AE17" s="64"/>
      <x:c r="AF17" s="64"/>
      <x:c r="AG17" s="64"/>
      <x:c r="AH17" s="64"/>
      <x:c r="AI17" s="64"/>
      <x:c r="AJ17" s="64"/>
      <x:c r="AK17" s="64"/>
      <x:c r="AL17" s="64"/>
      <x:c r="AM17" s="64"/>
      <x:c r="AN17" s="64"/>
      <x:c r="AO17" s="64"/>
      <x:c r="AP17" s="64"/>
      <x:c r="AQ17" s="64"/>
      <x:c r="AR17" s="64"/>
    </x:row>
    <x:row r="18" spans="1:44" ht="16.399999999999999">
      <x:c r="A18" s="485" t="s">
        <x:v>17</x:v>
      </x:c>
      <x:c r="B18" s="19">
        <x:f>C18+D18</x:f>
        <x:v>60261</x:v>
      </x:c>
      <x:c r="C18" s="19">
        <x:f>SUM(E18,G18,I18,K18,M18,Q18,S18,U18,W18,Y18,AA18,AC18,AE18,AG18,AI18,AK18,AM18,AO18,AQ18)</x:f>
        <x:v>45203</x:v>
      </x:c>
      <x:c r="D18" s="19">
        <x:f>SUM(F18,H18,J18,L18,N18,P18,R18,T18,V18,X18,Z18,AB18,AD18,AF18,AH18,AJ18,AL18,AN18,AP18,AR18)</x:f>
        <x:v>15058</x:v>
      </x:c>
      <x:c r="E18" s="31">
        <x:v>2781</x:v>
      </x:c>
      <x:c r="F18" s="119">
        <x:v>1051</x:v>
      </x:c>
      <x:c r="G18" s="31">
        <x:v>2286</x:v>
      </x:c>
      <x:c r="H18" s="31">
        <x:v>3207</x:v>
      </x:c>
      <x:c r="I18" s="8">
        <x:v>2199</x:v>
      </x:c>
      <x:c r="J18" s="8">
        <x:v>1493</x:v>
      </x:c>
      <x:c r="K18" s="8">
        <x:f>VLOOKUP(A18,'[2]국내종별~국제특수'!$B$2:$C$29,2,0)</x:f>
        <x:v>3080</x:v>
      </x:c>
      <x:c r="L18" s="8">
        <x:v>1593</x:v>
      </x:c>
      <x:c r="M18" s="8">
        <x:v>3139</x:v>
      </x:c>
      <x:c r="N18" s="8">
        <x:v>1580</x:v>
      </x:c>
      <x:c r="O18" s="8">
        <x:v>0</x:v>
      </x:c>
      <x:c r="P18" s="8">
        <x:v>885</x:v>
      </x:c>
      <x:c r="Q18" s="8">
        <x:v>731</x:v>
      </x:c>
      <x:c r="R18" s="8"/>
      <x:c r="S18" s="8">
        <x:v>8340</x:v>
      </x:c>
      <x:c r="T18" s="8">
        <x:v>848</x:v>
      </x:c>
      <x:c r="U18" s="537">
        <x:f>VLOOKUP(A18,'[3]국내종별~국제특수'!$B$2:$C$29,2,0)</x:f>
        <x:v>9378</x:v>
      </x:c>
      <x:c r="V18" s="64">
        <x:v>2029</x:v>
      </x:c>
      <x:c r="W18" s="64">
        <x:f>VLOOKUP(A18,'[4]국내종별~국제특수'!$B$2:$C$29,2,0)</x:f>
        <x:v>13269</x:v>
      </x:c>
      <x:c r="X18" s="64">
        <x:v>2372</x:v>
      </x:c>
      <x:c r="Y18" s="64"/>
      <x:c r="Z18" s="64"/>
      <x:c r="AA18" s="64"/>
      <x:c r="AB18" s="64"/>
      <x:c r="AC18" s="64"/>
      <x:c r="AD18" s="64"/>
      <x:c r="AE18" s="64"/>
      <x:c r="AF18" s="64"/>
      <x:c r="AG18" s="64"/>
      <x:c r="AH18" s="64"/>
      <x:c r="AI18" s="64"/>
      <x:c r="AJ18" s="64"/>
      <x:c r="AK18" s="64"/>
      <x:c r="AL18" s="64"/>
      <x:c r="AM18" s="64"/>
      <x:c r="AN18" s="64"/>
      <x:c r="AO18" s="64"/>
      <x:c r="AP18" s="64"/>
      <x:c r="AQ18" s="64"/>
      <x:c r="AR18" s="64"/>
    </x:row>
    <x:row r="19" spans="1:44" ht="16.399999999999999">
      <x:c r="A19" s="485" t="s">
        <x:v>15</x:v>
      </x:c>
      <x:c r="B19" s="19">
        <x:f>C19+D19</x:f>
        <x:v>23870</x:v>
      </x:c>
      <x:c r="C19" s="19">
        <x:f>SUM(E19,G19,I19,K19,M19,Q19,S19,U19,W19,Y19,AA19,AC19,AE19,AG19,AI19,AK19,AM19,AO19,AQ19)</x:f>
        <x:v>16829</x:v>
      </x:c>
      <x:c r="D19" s="19">
        <x:f>SUM(F19,H19,J19,L19,N19,P19,R19,T19,V19,X19,Z19,AB19,AD19,AF19,AH19,AJ19,AL19,AN19,AP19,AR19)</x:f>
        <x:v>7041</x:v>
      </x:c>
      <x:c r="E19" s="31">
        <x:v>2585</x:v>
      </x:c>
      <x:c r="F19" s="119">
        <x:v>427</x:v>
      </x:c>
      <x:c r="G19" s="31">
        <x:v>890</x:v>
      </x:c>
      <x:c r="H19" s="31">
        <x:v>1701</x:v>
      </x:c>
      <x:c r="I19" s="8">
        <x:v>1019</x:v>
      </x:c>
      <x:c r="J19" s="8">
        <x:v>635</x:v>
      </x:c>
      <x:c r="K19" s="8">
        <x:f>VLOOKUP(A19,'[2]국내종별~국제특수'!$B$2:$C$29,2,0)</x:f>
        <x:v>2692</x:v>
      </x:c>
      <x:c r="L19" s="8">
        <x:v>727</x:v>
      </x:c>
      <x:c r="M19" s="8">
        <x:v>1129</x:v>
      </x:c>
      <x:c r="N19" s="8">
        <x:v>757</x:v>
      </x:c>
      <x:c r="O19" s="8">
        <x:v>211</x:v>
      </x:c>
      <x:c r="P19" s="8">
        <x:v>501</x:v>
      </x:c>
      <x:c r="Q19" s="8"/>
      <x:c r="R19" s="8"/>
      <x:c r="S19" s="8">
        <x:v>2756</x:v>
      </x:c>
      <x:c r="T19" s="8">
        <x:v>223</x:v>
      </x:c>
      <x:c r="U19" s="537">
        <x:f>VLOOKUP(A19,'[3]국내종별~국제특수'!$B$2:$C$29,2,0)</x:f>
        <x:v>2514</x:v>
      </x:c>
      <x:c r="V19" s="64">
        <x:v>987</x:v>
      </x:c>
      <x:c r="W19" s="64">
        <x:f>VLOOKUP(A19,'[4]국내종별~국제특수'!$B$2:$C$29,2,0)</x:f>
        <x:v>3244</x:v>
      </x:c>
      <x:c r="X19" s="64">
        <x:v>1083</x:v>
      </x:c>
      <x:c r="Y19" s="64"/>
      <x:c r="Z19" s="64"/>
      <x:c r="AA19" s="64"/>
      <x:c r="AB19" s="64"/>
      <x:c r="AC19" s="64"/>
      <x:c r="AD19" s="64"/>
      <x:c r="AE19" s="64"/>
      <x:c r="AF19" s="64"/>
      <x:c r="AG19" s="64"/>
      <x:c r="AH19" s="64"/>
      <x:c r="AI19" s="64"/>
      <x:c r="AJ19" s="64"/>
      <x:c r="AK19" s="64"/>
      <x:c r="AL19" s="64"/>
      <x:c r="AM19" s="64"/>
      <x:c r="AN19" s="64"/>
      <x:c r="AO19" s="64"/>
      <x:c r="AP19" s="64"/>
      <x:c r="AQ19" s="64"/>
      <x:c r="AR19" s="64"/>
    </x:row>
    <x:row r="20" spans="1:44" ht="16.399999999999999">
      <x:c r="A20" s="14" t="s">
        <x:v>22</x:v>
      </x:c>
      <x:c r="B20" s="19">
        <x:f>C20+D20</x:f>
        <x:v>26439</x:v>
      </x:c>
      <x:c r="C20" s="19">
        <x:f>SUM(E20,G20,I20,K20,M20,Q20,S20,U20,W20,Y20,AA20,AC20,AE20,AG20,AI20,AK20,AM20,AO20,AQ20)</x:f>
        <x:v>14129</x:v>
      </x:c>
      <x:c r="D20" s="19">
        <x:f>SUM(F20,H20,J20,L20,N20,P20,R20,T20,V20,X20,Z20,AB20,AD20,AF20,AH20,AJ20,AL20,AN20,AP20,AR20)</x:f>
        <x:v>12310</x:v>
      </x:c>
      <x:c r="E20" s="31">
        <x:v>1732</x:v>
      </x:c>
      <x:c r="F20" s="119">
        <x:v>944</x:v>
      </x:c>
      <x:c r="G20" s="31">
        <x:v>1050</x:v>
      </x:c>
      <x:c r="H20" s="31">
        <x:v>1859</x:v>
      </x:c>
      <x:c r="I20" s="8">
        <x:v>2295</x:v>
      </x:c>
      <x:c r="J20" s="8">
        <x:v>1218</x:v>
      </x:c>
      <x:c r="K20" s="8">
        <x:f>VLOOKUP(A20,'[2]국내종별~국제특수'!$B$2:$C$29,2,0)</x:f>
        <x:v>2019</x:v>
      </x:c>
      <x:c r="L20" s="8">
        <x:v>1461</x:v>
      </x:c>
      <x:c r="M20" s="8">
        <x:v>1098</x:v>
      </x:c>
      <x:c r="N20" s="8">
        <x:v>1631</x:v>
      </x:c>
      <x:c r="O20" s="8">
        <x:v>0</x:v>
      </x:c>
      <x:c r="P20" s="8">
        <x:v>970</x:v>
      </x:c>
      <x:c r="Q20" s="8"/>
      <x:c r="R20" s="8"/>
      <x:c r="S20" s="8">
        <x:v>2429</x:v>
      </x:c>
      <x:c r="T20" s="8">
        <x:v>399</x:v>
      </x:c>
      <x:c r="U20" s="537">
        <x:f>VLOOKUP(A20,'[3]국내종별~국제특수'!$B$2:$C$29,2,0)</x:f>
        <x:v>2113</x:v>
      </x:c>
      <x:c r="V20" s="64">
        <x:v>2041</x:v>
      </x:c>
      <x:c r="W20" s="64">
        <x:f>VLOOKUP(A20,'[4]국내종별~국제특수'!$B$2:$C$29,2,0)</x:f>
        <x:v>1393</x:v>
      </x:c>
      <x:c r="X20" s="64">
        <x:v>1787</x:v>
      </x:c>
      <x:c r="Y20" s="64"/>
      <x:c r="Z20" s="64"/>
      <x:c r="AA20" s="64"/>
      <x:c r="AB20" s="64"/>
      <x:c r="AC20" s="64"/>
      <x:c r="AD20" s="64"/>
      <x:c r="AE20" s="64"/>
      <x:c r="AF20" s="64"/>
      <x:c r="AG20" s="64"/>
      <x:c r="AH20" s="64"/>
      <x:c r="AI20" s="64"/>
      <x:c r="AJ20" s="64"/>
      <x:c r="AK20" s="64"/>
      <x:c r="AL20" s="64"/>
      <x:c r="AM20" s="64"/>
      <x:c r="AN20" s="64"/>
      <x:c r="AO20" s="64"/>
      <x:c r="AP20" s="64"/>
      <x:c r="AQ20" s="64"/>
      <x:c r="AR20" s="64"/>
    </x:row>
    <x:row r="21" spans="1:44" ht="16.399999999999999">
      <x:c r="A21" s="487" t="s">
        <x:v>28</x:v>
      </x:c>
      <x:c r="B21" s="19">
        <x:f>C21+D21</x:f>
        <x:v>13464</x:v>
      </x:c>
      <x:c r="C21" s="19">
        <x:f>SUM(E21,G21,I21,K21,M21,Q21,S21,U21,W21,Y21,AA21,AC21,AE21,AG21,AI21,AK21,AM21,AO21,AQ21)</x:f>
        <x:v>7034</x:v>
      </x:c>
      <x:c r="D21" s="19">
        <x:f>SUM(F21,H21,J21,L21,N21,P21,R21,T21,V21,X21,Z21,AB21,AD21,AF21,AH21,AJ21,AL21,AN21,AP21,AR21)</x:f>
        <x:v>6430</x:v>
      </x:c>
      <x:c r="E21" s="31">
        <x:v>799</x:v>
      </x:c>
      <x:c r="F21" s="119">
        <x:v>384</x:v>
      </x:c>
      <x:c r="G21" s="31">
        <x:v>803</x:v>
      </x:c>
      <x:c r="H21" s="31">
        <x:v>1271</x:v>
      </x:c>
      <x:c r="I21" s="8">
        <x:v>655</x:v>
      </x:c>
      <x:c r="J21" s="8">
        <x:v>770</x:v>
      </x:c>
      <x:c r="K21" s="8">
        <x:f>VLOOKUP(A21,'[2]국내종별~국제특수'!$B$2:$C$29,2,0)</x:f>
        <x:v>975</x:v>
      </x:c>
      <x:c r="L21" s="8">
        <x:v>686</x:v>
      </x:c>
      <x:c r="M21" s="8">
        <x:v>626</x:v>
      </x:c>
      <x:c r="N21" s="8">
        <x:v>659</x:v>
      </x:c>
      <x:c r="O21" s="8">
        <x:v>0</x:v>
      </x:c>
      <x:c r="P21" s="8">
        <x:v>486</x:v>
      </x:c>
      <x:c r="Q21" s="8"/>
      <x:c r="R21" s="8"/>
      <x:c r="S21" s="8">
        <x:v>1148</x:v>
      </x:c>
      <x:c r="T21" s="8">
        <x:v>267</x:v>
      </x:c>
      <x:c r="U21" s="537">
        <x:f>VLOOKUP(A21,'[3]국내종별~국제특수'!$B$2:$C$29,2,0)</x:f>
        <x:v>1019</x:v>
      </x:c>
      <x:c r="V21" s="64">
        <x:v>1021</x:v>
      </x:c>
      <x:c r="W21" s="64">
        <x:f>VLOOKUP(A21,'[4]국내종별~국제특수'!$B$2:$C$29,2,0)</x:f>
        <x:v>1009</x:v>
      </x:c>
      <x:c r="X21" s="64">
        <x:v>886</x:v>
      </x:c>
      <x:c r="Y21" s="64"/>
      <x:c r="Z21" s="64"/>
      <x:c r="AA21" s="64"/>
      <x:c r="AB21" s="64"/>
      <x:c r="AC21" s="64"/>
      <x:c r="AD21" s="64"/>
      <x:c r="AE21" s="64"/>
      <x:c r="AF21" s="64"/>
      <x:c r="AG21" s="64"/>
      <x:c r="AH21" s="64"/>
      <x:c r="AI21" s="64"/>
      <x:c r="AJ21" s="64"/>
      <x:c r="AK21" s="64"/>
      <x:c r="AL21" s="64"/>
      <x:c r="AM21" s="64"/>
      <x:c r="AN21" s="64"/>
      <x:c r="AO21" s="64"/>
      <x:c r="AP21" s="64"/>
      <x:c r="AQ21" s="64"/>
      <x:c r="AR21" s="64"/>
    </x:row>
    <x:row r="22" spans="1:44" ht="16.399999999999999">
      <x:c r="A22" s="485" t="s">
        <x:v>12</x:v>
      </x:c>
      <x:c r="B22" s="19">
        <x:f>C22+D22</x:f>
        <x:v>53055</x:v>
      </x:c>
      <x:c r="C22" s="19">
        <x:f>SUM(E22,G22,I22,K22,M22,Q22,S22,U22,W22,Y22,AA22,AC22,AE22,AG22,AI22,AK22,AM22,AO22,AQ22)</x:f>
        <x:v>46215</x:v>
      </x:c>
      <x:c r="D22" s="19">
        <x:f>SUM(F22,H22,J22,L22,N22,P22,R22,T22,V22,X22,Z22,AB22,AD22,AF22,AH22,AJ22,AL22,AN22,AP22,AR22)</x:f>
        <x:v>6840</x:v>
      </x:c>
      <x:c r="E22" s="31">
        <x:v>2688</x:v>
      </x:c>
      <x:c r="F22" s="119">
        <x:v>578</x:v>
      </x:c>
      <x:c r="G22" s="31">
        <x:v>2735</x:v>
      </x:c>
      <x:c r="H22" s="31">
        <x:v>1286</x:v>
      </x:c>
      <x:c r="I22" s="8">
        <x:v>2827</x:v>
      </x:c>
      <x:c r="J22" s="8">
        <x:v>650</x:v>
      </x:c>
      <x:c r="K22" s="8">
        <x:f>VLOOKUP(A22,'[2]국내종별~국제특수'!$B$2:$C$29,2,0)</x:f>
        <x:v>3723</x:v>
      </x:c>
      <x:c r="L22" s="8">
        <x:v>761</x:v>
      </x:c>
      <x:c r="M22" s="8">
        <x:v>3008</x:v>
      </x:c>
      <x:c r="N22" s="8">
        <x:v>702</x:v>
      </x:c>
      <x:c r="O22" s="8">
        <x:v>0</x:v>
      </x:c>
      <x:c r="P22" s="8">
        <x:v>523</x:v>
      </x:c>
      <x:c r="Q22" s="8">
        <x:v>3843</x:v>
      </x:c>
      <x:c r="R22" s="8"/>
      <x:c r="S22" s="8">
        <x:v>7498</x:v>
      </x:c>
      <x:c r="T22" s="8">
        <x:v>183</x:v>
      </x:c>
      <x:c r="U22" s="537">
        <x:f>VLOOKUP(A22,'[3]국내종별~국제특수'!$B$2:$C$29,2,0)</x:f>
        <x:v>8851</x:v>
      </x:c>
      <x:c r="V22" s="64">
        <x:v>1148</x:v>
      </x:c>
      <x:c r="W22" s="64">
        <x:f>VLOOKUP(A22,'[4]국내종별~국제특수'!$B$2:$C$29,2,0)</x:f>
        <x:v>11042</x:v>
      </x:c>
      <x:c r="X22" s="64">
        <x:v>1009</x:v>
      </x:c>
      <x:c r="Y22" s="64"/>
      <x:c r="Z22" s="64"/>
      <x:c r="AA22" s="64"/>
      <x:c r="AB22" s="64"/>
      <x:c r="AC22" s="64"/>
      <x:c r="AD22" s="64"/>
      <x:c r="AE22" s="64"/>
      <x:c r="AF22" s="64"/>
      <x:c r="AG22" s="64"/>
      <x:c r="AH22" s="64"/>
      <x:c r="AI22" s="64"/>
      <x:c r="AJ22" s="64"/>
      <x:c r="AK22" s="64"/>
      <x:c r="AL22" s="64"/>
      <x:c r="AM22" s="64"/>
      <x:c r="AN22" s="64"/>
      <x:c r="AO22" s="64"/>
      <x:c r="AP22" s="64"/>
      <x:c r="AQ22" s="64"/>
      <x:c r="AR22" s="64"/>
    </x:row>
    <x:row r="23" spans="1:44" ht="16.399999999999999">
      <x:c r="A23" s="14" t="s">
        <x:v>19</x:v>
      </x:c>
      <x:c r="B23" s="19">
        <x:f>C23+D23</x:f>
        <x:v>9919</x:v>
      </x:c>
      <x:c r="C23" s="19">
        <x:f>SUM(E23,G23,I23,K23,M23,Q23,S23,U23,W23,Y23,AA23,AC23,AE23,AG23,AI23,AK23,AM23,AO23,AQ23)</x:f>
        <x:v>6367</x:v>
      </x:c>
      <x:c r="D23" s="19">
        <x:f>SUM(F23,H23,J23,L23,N23,P23,R23,T23,V23,X23,Z23,AB23,AD23,AF23,AH23,AJ23,AL23,AN23,AP23,AR23)</x:f>
        <x:v>3552</x:v>
      </x:c>
      <x:c r="E23" s="31">
        <x:v>540</x:v>
      </x:c>
      <x:c r="F23" s="119">
        <x:v>234</x:v>
      </x:c>
      <x:c r="G23" s="31">
        <x:v>528</x:v>
      </x:c>
      <x:c r="H23" s="31">
        <x:v>657</x:v>
      </x:c>
      <x:c r="I23" s="8">
        <x:v>500</x:v>
      </x:c>
      <x:c r="J23" s="8">
        <x:v>501</x:v>
      </x:c>
      <x:c r="K23" s="8">
        <x:f>VLOOKUP(A23,'[2]국내종별~국제특수'!$B$2:$C$29,2,0)</x:f>
        <x:v>983</x:v>
      </x:c>
      <x:c r="L23" s="8">
        <x:v>337</x:v>
      </x:c>
      <x:c r="M23" s="8">
        <x:v>622</x:v>
      </x:c>
      <x:c r="N23" s="8">
        <x:v>438</x:v>
      </x:c>
      <x:c r="O23" s="8">
        <x:v>0</x:v>
      </x:c>
      <x:c r="P23" s="8">
        <x:v>258</x:v>
      </x:c>
      <x:c r="Q23" s="8"/>
      <x:c r="R23" s="8"/>
      <x:c r="S23" s="8">
        <x:v>1426</x:v>
      </x:c>
      <x:c r="T23" s="8">
        <x:v>174</x:v>
      </x:c>
      <x:c r="U23" s="537">
        <x:f>VLOOKUP(A23,'[3]국내종별~국제특수'!$B$2:$C$29,2,0)</x:f>
        <x:v>497</x:v>
      </x:c>
      <x:c r="V23" s="64">
        <x:v>508</x:v>
      </x:c>
      <x:c r="W23" s="64">
        <x:f>VLOOKUP(A23,'[4]국내종별~국제특수'!$B$2:$C$29,2,0)</x:f>
        <x:v>1271</x:v>
      </x:c>
      <x:c r="X23" s="64">
        <x:v>445</x:v>
      </x:c>
      <x:c r="Y23" s="64"/>
      <x:c r="Z23" s="64"/>
      <x:c r="AA23" s="64"/>
      <x:c r="AB23" s="64"/>
      <x:c r="AC23" s="64"/>
      <x:c r="AD23" s="64"/>
      <x:c r="AE23" s="64"/>
      <x:c r="AF23" s="64"/>
      <x:c r="AG23" s="64"/>
      <x:c r="AH23" s="64"/>
      <x:c r="AI23" s="64"/>
      <x:c r="AJ23" s="64"/>
      <x:c r="AK23" s="64"/>
      <x:c r="AL23" s="64"/>
      <x:c r="AM23" s="64"/>
      <x:c r="AN23" s="64"/>
      <x:c r="AO23" s="64"/>
      <x:c r="AP23" s="64"/>
      <x:c r="AQ23" s="64"/>
      <x:c r="AR23" s="64"/>
    </x:row>
    <x:row r="24" spans="1:44" ht="16.399999999999999">
      <x:c r="A24" s="14" t="s">
        <x:v>24</x:v>
      </x:c>
      <x:c r="B24" s="19">
        <x:f>C24+D24</x:f>
        <x:v>111564</x:v>
      </x:c>
      <x:c r="C24" s="19">
        <x:f>SUM(E24,G24,I24,K24,M24,Q24,S24,U24,W24,Y24,AA24,AC24,AE24,AG24,AI24,AK24,AM24,AO24,AQ24)</x:f>
        <x:v>99421</x:v>
      </x:c>
      <x:c r="D24" s="19">
        <x:f>SUM(F24,H24,J24,L24,N24,P24,R24,T24,V24,X24,Z24,AB24,AD24,AF24,AH24,AJ24,AL24,AN24,AP24,AR24)</x:f>
        <x:v>12143</x:v>
      </x:c>
      <x:c r="E24" s="31">
        <x:v>9074</x:v>
      </x:c>
      <x:c r="F24" s="119">
        <x:v>830</x:v>
      </x:c>
      <x:c r="G24" s="31">
        <x:v>7803</x:v>
      </x:c>
      <x:c r="H24" s="31">
        <x:v>1800</x:v>
      </x:c>
      <x:c r="I24" s="8">
        <x:v>9155</x:v>
      </x:c>
      <x:c r="J24" s="8">
        <x:v>1475</x:v>
      </x:c>
      <x:c r="K24" s="8">
        <x:f>VLOOKUP(A24,'[2]국내종별~국제특수'!$B$2:$C$29,2,0)</x:f>
        <x:v>8002</x:v>
      </x:c>
      <x:c r="L24" s="8">
        <x:v>1299</x:v>
      </x:c>
      <x:c r="M24" s="8">
        <x:v>7123</x:v>
      </x:c>
      <x:c r="N24" s="8">
        <x:v>1684</x:v>
      </x:c>
      <x:c r="O24" s="8">
        <x:v>0</x:v>
      </x:c>
      <x:c r="P24" s="8">
        <x:v>962</x:v>
      </x:c>
      <x:c r="Q24" s="8">
        <x:v>6599</x:v>
      </x:c>
      <x:c r="R24" s="8"/>
      <x:c r="S24" s="8">
        <x:v>13711</x:v>
      </x:c>
      <x:c r="T24" s="8">
        <x:v>369</x:v>
      </x:c>
      <x:c r="U24" s="537">
        <x:f>VLOOKUP(A24,'[3]국내종별~국제특수'!$B$2:$C$29,2,0)</x:f>
        <x:v>15809</x:v>
      </x:c>
      <x:c r="V24" s="64">
        <x:v>1960</x:v>
      </x:c>
      <x:c r="W24" s="64">
        <x:f>VLOOKUP(A24,'[4]국내종별~국제특수'!$B$2:$C$29,2,0)</x:f>
        <x:v>22145</x:v>
      </x:c>
      <x:c r="X24" s="64">
        <x:v>1764</x:v>
      </x:c>
      <x:c r="Y24" s="64"/>
      <x:c r="Z24" s="64"/>
      <x:c r="AA24" s="64"/>
      <x:c r="AB24" s="64"/>
      <x:c r="AC24" s="64"/>
      <x:c r="AD24" s="64"/>
      <x:c r="AE24" s="64"/>
      <x:c r="AF24" s="64"/>
      <x:c r="AG24" s="64"/>
      <x:c r="AH24" s="64"/>
      <x:c r="AI24" s="64"/>
      <x:c r="AJ24" s="64"/>
      <x:c r="AK24" s="64"/>
      <x:c r="AL24" s="64"/>
      <x:c r="AM24" s="64"/>
      <x:c r="AN24" s="64"/>
      <x:c r="AO24" s="64"/>
      <x:c r="AP24" s="64"/>
      <x:c r="AQ24" s="64"/>
      <x:c r="AR24" s="64"/>
    </x:row>
    <x:row r="25" spans="1:44" ht="16.399999999999999">
      <x:c r="A25" s="485" t="s">
        <x:v>13</x:v>
      </x:c>
      <x:c r="B25" s="19">
        <x:f>C25+D25</x:f>
        <x:v>17006</x:v>
      </x:c>
      <x:c r="C25" s="19">
        <x:f>SUM(E25,G25,I25,K25,M25,Q25,S25,U25,W25,Y25,AA25,AC25,AE25,AG25,AI25,AK25,AM25,AO25,AQ25)</x:f>
        <x:v>10269</x:v>
      </x:c>
      <x:c r="D25" s="19">
        <x:f>SUM(F25,H25,J25,L25,N25,P25,R25,T25,V25,X25,Z25,AB25,AD25,AF25,AH25,AJ25,AL25,AN25,AP25,AR25)</x:f>
        <x:v>6737</x:v>
      </x:c>
      <x:c r="E25" s="31">
        <x:v>1160</x:v>
      </x:c>
      <x:c r="F25" s="119">
        <x:v>651</x:v>
      </x:c>
      <x:c r="G25" s="31">
        <x:v>962</x:v>
      </x:c>
      <x:c r="H25" s="31">
        <x:v>1084</x:v>
      </x:c>
      <x:c r="I25" s="8">
        <x:v>970</x:v>
      </x:c>
      <x:c r="J25" s="8">
        <x:v>728</x:v>
      </x:c>
      <x:c r="K25" s="8">
        <x:f>VLOOKUP(A25,'[2]국내종별~국제특수'!$B$2:$C$29,2,0)</x:f>
        <x:v>1230</x:v>
      </x:c>
      <x:c r="L25" s="8">
        <x:v>663</x:v>
      </x:c>
      <x:c r="M25" s="8">
        <x:v>1432</x:v>
      </x:c>
      <x:c r="N25" s="8">
        <x:v>839</x:v>
      </x:c>
      <x:c r="O25" s="8">
        <x:v>0</x:v>
      </x:c>
      <x:c r="P25" s="8">
        <x:v>424</x:v>
      </x:c>
      <x:c r="Q25" s="8"/>
      <x:c r="R25" s="8"/>
      <x:c r="S25" s="8">
        <x:v>1975</x:v>
      </x:c>
      <x:c r="T25" s="8">
        <x:v>270</x:v>
      </x:c>
      <x:c r="U25" s="537">
        <x:f>VLOOKUP(A25,'[3]국내종별~국제특수'!$B$2:$C$29,2,0)</x:f>
        <x:v>1163</x:v>
      </x:c>
      <x:c r="V25" s="64">
        <x:v>1210</x:v>
      </x:c>
      <x:c r="W25" s="64">
        <x:f>VLOOKUP(A25,'[4]국내종별~국제특수'!$B$2:$C$29,2,0)</x:f>
        <x:v>1377</x:v>
      </x:c>
      <x:c r="X25" s="64">
        <x:v>868</x:v>
      </x:c>
      <x:c r="Y25" s="64"/>
      <x:c r="Z25" s="64"/>
      <x:c r="AA25" s="64"/>
      <x:c r="AB25" s="64"/>
      <x:c r="AC25" s="64"/>
      <x:c r="AD25" s="64"/>
      <x:c r="AE25" s="64"/>
      <x:c r="AF25" s="64"/>
      <x:c r="AG25" s="64"/>
      <x:c r="AH25" s="64"/>
      <x:c r="AI25" s="64"/>
      <x:c r="AJ25" s="64"/>
      <x:c r="AK25" s="64"/>
      <x:c r="AL25" s="64"/>
      <x:c r="AM25" s="64"/>
      <x:c r="AN25" s="64"/>
      <x:c r="AO25" s="64"/>
      <x:c r="AP25" s="64"/>
      <x:c r="AQ25" s="64"/>
      <x:c r="AR25" s="64"/>
    </x:row>
    <x:row r="26" spans="1:44" ht="16.399999999999999">
      <x:c r="A26" s="14" t="s">
        <x:v>21</x:v>
      </x:c>
      <x:c r="B26" s="19">
        <x:f>C26+D26</x:f>
        <x:v>25326</x:v>
      </x:c>
      <x:c r="C26" s="19">
        <x:f>SUM(E26,G26,I26,K26,M26,Q26,S26,U26,W26,Y26,AA26,AC26,AE26,AG26,AI26,AK26,AM26,AO26,AQ26)</x:f>
        <x:v>19369</x:v>
      </x:c>
      <x:c r="D26" s="19">
        <x:f>SUM(F26,H26,J26,L26,N26,P26,R26,T26,V26,X26,Z26,AB26,AD26,AF26,AH26,AJ26,AL26,AN26,AP26,AR26)</x:f>
        <x:v>5957</x:v>
      </x:c>
      <x:c r="E26" s="31">
        <x:v>2734</x:v>
      </x:c>
      <x:c r="F26" s="119">
        <x:v>315</x:v>
      </x:c>
      <x:c r="G26" s="31">
        <x:v>1096</x:v>
      </x:c>
      <x:c r="H26" s="31">
        <x:v>1338</x:v>
      </x:c>
      <x:c r="I26" s="8">
        <x:v>1067</x:v>
      </x:c>
      <x:c r="J26" s="8">
        <x:v>538</x:v>
      </x:c>
      <x:c r="K26" s="8">
        <x:f>VLOOKUP(A26,'[2]국내종별~국제특수'!$B$2:$C$29,2,0)</x:f>
        <x:v>2009</x:v>
      </x:c>
      <x:c r="L26" s="8">
        <x:v>567</x:v>
      </x:c>
      <x:c r="M26" s="8">
        <x:v>1450</x:v>
      </x:c>
      <x:c r="N26" s="8">
        <x:v>554</x:v>
      </x:c>
      <x:c r="O26" s="8">
        <x:v>0</x:v>
      </x:c>
      <x:c r="P26" s="8">
        <x:v>468</x:v>
      </x:c>
      <x:c r="Q26" s="8"/>
      <x:c r="R26" s="8"/>
      <x:c r="S26" s="8">
        <x:v>3803</x:v>
      </x:c>
      <x:c r="T26" s="8">
        <x:v>253</x:v>
      </x:c>
      <x:c r="U26" s="537">
        <x:f>VLOOKUP(A26,'[3]국내종별~국제특수'!$B$2:$C$29,2,0)</x:f>
        <x:v>2605</x:v>
      </x:c>
      <x:c r="V26" s="64">
        <x:v>1110</x:v>
      </x:c>
      <x:c r="W26" s="64">
        <x:f>VLOOKUP(A26,'[4]국내종별~국제특수'!$B$2:$C$29,2,0)</x:f>
        <x:v>4605</x:v>
      </x:c>
      <x:c r="X26" s="64">
        <x:v>814</x:v>
      </x:c>
      <x:c r="Y26" s="64"/>
      <x:c r="Z26" s="64"/>
      <x:c r="AA26" s="64"/>
      <x:c r="AB26" s="64"/>
      <x:c r="AC26" s="64"/>
      <x:c r="AD26" s="64"/>
      <x:c r="AE26" s="64"/>
      <x:c r="AF26" s="64"/>
      <x:c r="AG26" s="64"/>
      <x:c r="AH26" s="64"/>
      <x:c r="AI26" s="64"/>
      <x:c r="AJ26" s="64"/>
      <x:c r="AK26" s="64"/>
      <x:c r="AL26" s="64"/>
      <x:c r="AM26" s="64"/>
      <x:c r="AN26" s="64"/>
      <x:c r="AO26" s="64"/>
      <x:c r="AP26" s="64"/>
      <x:c r="AQ26" s="64"/>
      <x:c r="AR26" s="64"/>
    </x:row>
    <x:row r="27" spans="1:44" ht="16.399999999999999">
      <x:c r="A27" s="14" t="s">
        <x:v>25</x:v>
      </x:c>
      <x:c r="B27" s="19">
        <x:f>C27+D27</x:f>
        <x:v>21598</x:v>
      </x:c>
      <x:c r="C27" s="19">
        <x:f>SUM(E27,G27,I27,K27,M27,Q27,S27,U27,W27,Y27,AA27,AC27,AE27,AG27,AI27,AK27,AM27,AO27,AQ27)</x:f>
        <x:v>15651</x:v>
      </x:c>
      <x:c r="D27" s="19">
        <x:f>SUM(F27,H27,J27,L27,N27,P27,R27,T27,V27,X27,Z27,AB27,AD27,AF27,AH27,AJ27,AL27,AN27,AP27,AR27)</x:f>
        <x:v>5947</x:v>
      </x:c>
      <x:c r="E27" s="31">
        <x:v>1197</x:v>
      </x:c>
      <x:c r="F27" s="119">
        <x:v>685</x:v>
      </x:c>
      <x:c r="G27" s="31">
        <x:v>1238</x:v>
      </x:c>
      <x:c r="H27" s="31">
        <x:v>1055</x:v>
      </x:c>
      <x:c r="I27" s="8">
        <x:v>932</x:v>
      </x:c>
      <x:c r="J27" s="8">
        <x:v>639</x:v>
      </x:c>
      <x:c r="K27" s="8">
        <x:f>VLOOKUP(A27,'[2]국내종별~국제특수'!$B$2:$C$29,2,0)</x:f>
        <x:v>1833</x:v>
      </x:c>
      <x:c r="L27" s="8">
        <x:v>717</x:v>
      </x:c>
      <x:c r="M27" s="8">
        <x:v>2017</x:v>
      </x:c>
      <x:c r="N27" s="8">
        <x:v>690</x:v>
      </x:c>
      <x:c r="O27" s="8">
        <x:v>0</x:v>
      </x:c>
      <x:c r="P27" s="8">
        <x:v>333</x:v>
      </x:c>
      <x:c r="Q27" s="8"/>
      <x:c r="R27" s="8"/>
      <x:c r="S27" s="8">
        <x:v>2644</x:v>
      </x:c>
      <x:c r="T27" s="8">
        <x:v>217</x:v>
      </x:c>
      <x:c r="U27" s="537">
        <x:f>VLOOKUP(A27,'[3]국내종별~국제특수'!$B$2:$C$29,2,0)</x:f>
        <x:v>2461</x:v>
      </x:c>
      <x:c r="V27" s="64">
        <x:v>766</x:v>
      </x:c>
      <x:c r="W27" s="64">
        <x:f>VLOOKUP(A27,'[4]국내종별~국제특수'!$B$2:$C$29,2,0)</x:f>
        <x:v>3329</x:v>
      </x:c>
      <x:c r="X27" s="64">
        <x:v>845</x:v>
      </x:c>
      <x:c r="Y27" s="64"/>
      <x:c r="Z27" s="64"/>
      <x:c r="AA27" s="64"/>
      <x:c r="AB27" s="64"/>
      <x:c r="AC27" s="64"/>
      <x:c r="AD27" s="64"/>
      <x:c r="AE27" s="64"/>
      <x:c r="AF27" s="64"/>
      <x:c r="AG27" s="64"/>
      <x:c r="AH27" s="64"/>
      <x:c r="AI27" s="64"/>
      <x:c r="AJ27" s="64"/>
      <x:c r="AK27" s="64"/>
      <x:c r="AL27" s="64"/>
      <x:c r="AM27" s="64"/>
      <x:c r="AN27" s="64"/>
      <x:c r="AO27" s="64"/>
      <x:c r="AP27" s="64"/>
      <x:c r="AQ27" s="64"/>
      <x:c r="AR27" s="64"/>
    </x:row>
    <x:row r="28" spans="1:44" ht="16.399999999999999">
      <x:c r="A28" s="485" t="s">
        <x:v>18</x:v>
      </x:c>
      <x:c r="B28" s="19">
        <x:f>C28+D28</x:f>
        <x:v>13093</x:v>
      </x:c>
      <x:c r="C28" s="19">
        <x:f>SUM(E28,G28,I28,K28,M28,Q28,S28,U28,W28,Y28,AA28,AC28,AE28,AG28,AI28,AK28,AM28,AO28,AQ28)</x:f>
        <x:v>7941</x:v>
      </x:c>
      <x:c r="D28" s="19">
        <x:f>SUM(F28,H28,J28,L28,N28,P28,R28,T28,V28,X28,Z28,AB28,AD28,AF28,AH28,AJ28,AL28,AN28,AP28,AR28)</x:f>
        <x:v>5152</x:v>
      </x:c>
      <x:c r="E28" s="31">
        <x:v>1512</x:v>
      </x:c>
      <x:c r="F28" s="119">
        <x:v>734</x:v>
      </x:c>
      <x:c r="G28" s="31">
        <x:v>629</x:v>
      </x:c>
      <x:c r="H28" s="31">
        <x:v>1239</x:v>
      </x:c>
      <x:c r="I28" s="8">
        <x:v>643</x:v>
      </x:c>
      <x:c r="J28" s="8">
        <x:v>405</x:v>
      </x:c>
      <x:c r="K28" s="8">
        <x:f>VLOOKUP(A28,'[2]국내종별~국제특수'!$B$2:$C$29,2,0)</x:f>
        <x:v>573</x:v>
      </x:c>
      <x:c r="L28" s="8">
        <x:v>565</x:v>
      </x:c>
      <x:c r="M28" s="8">
        <x:v>373</x:v>
      </x:c>
      <x:c r="N28" s="8">
        <x:v>686</x:v>
      </x:c>
      <x:c r="O28" s="8">
        <x:v>0</x:v>
      </x:c>
      <x:c r="P28" s="8">
        <x:v>278</x:v>
      </x:c>
      <x:c r="Q28" s="8"/>
      <x:c r="R28" s="8"/>
      <x:c r="S28" s="8">
        <x:v>1505</x:v>
      </x:c>
      <x:c r="T28" s="8">
        <x:v>135</x:v>
      </x:c>
      <x:c r="U28" s="537">
        <x:f>VLOOKUP(A28,'[3]국내종별~국제특수'!$B$2:$C$29,2,0)</x:f>
        <x:v>816</x:v>
      </x:c>
      <x:c r="V28" s="64">
        <x:v>586</x:v>
      </x:c>
      <x:c r="W28" s="64">
        <x:f>VLOOKUP(A28,'[4]국내종별~국제특수'!$B$2:$C$29,2,0)</x:f>
        <x:v>1890</x:v>
      </x:c>
      <x:c r="X28" s="64">
        <x:v>524</x:v>
      </x:c>
      <x:c r="Y28" s="64"/>
      <x:c r="Z28" s="64"/>
      <x:c r="AA28" s="64"/>
      <x:c r="AB28" s="64"/>
      <x:c r="AC28" s="64"/>
      <x:c r="AD28" s="64"/>
      <x:c r="AE28" s="64"/>
      <x:c r="AF28" s="64"/>
      <x:c r="AG28" s="64"/>
      <x:c r="AH28" s="64"/>
      <x:c r="AI28" s="64"/>
      <x:c r="AJ28" s="64"/>
      <x:c r="AK28" s="64"/>
      <x:c r="AL28" s="64"/>
      <x:c r="AM28" s="64"/>
      <x:c r="AN28" s="64"/>
      <x:c r="AO28" s="64"/>
      <x:c r="AP28" s="64"/>
      <x:c r="AQ28" s="64"/>
      <x:c r="AR28" s="64"/>
    </x:row>
    <x:row r="29" spans="1:44" ht="16.399999999999999">
      <x:c r="A29" s="485" t="s">
        <x:v>23</x:v>
      </x:c>
      <x:c r="B29" s="19">
        <x:f>C29+D29</x:f>
        <x:v>27702</x:v>
      </x:c>
      <x:c r="C29" s="19">
        <x:f>SUM(E29,G29,I29,K29,M29,Q29,S29,U29,W29,Y29,AA29,AC29,AE29,AG29,AI29,AK29,AM29,AO29,AQ29)</x:f>
        <x:v>16125</x:v>
      </x:c>
      <x:c r="D29" s="19">
        <x:f>SUM(F29,H29,J29,L29,N29,P29,R29,T29,V29,X29,Z29,AB29,AD29,AF29,AH29,AJ29,AL29,AN29,AP29,AR29)</x:f>
        <x:v>11577</x:v>
      </x:c>
      <x:c r="E29" s="31">
        <x:v>3111</x:v>
      </x:c>
      <x:c r="F29" s="119">
        <x:v>1967</x:v>
      </x:c>
      <x:c r="G29" s="31">
        <x:v>2024</x:v>
      </x:c>
      <x:c r="H29" s="31">
        <x:v>1866</x:v>
      </x:c>
      <x:c r="I29" s="8">
        <x:v>1465</x:v>
      </x:c>
      <x:c r="J29" s="8">
        <x:v>1421</x:v>
      </x:c>
      <x:c r="K29" s="8">
        <x:f>VLOOKUP(A29,'[2]국내종별~국제특수'!$B$2:$C$29,2,0)</x:f>
        <x:v>1561</x:v>
      </x:c>
      <x:c r="L29" s="8">
        <x:v>1166</x:v>
      </x:c>
      <x:c r="M29" s="8">
        <x:v>1429</x:v>
      </x:c>
      <x:c r="N29" s="8">
        <x:v>961</x:v>
      </x:c>
      <x:c r="O29" s="8">
        <x:v>0</x:v>
      </x:c>
      <x:c r="P29" s="8">
        <x:v>936</x:v>
      </x:c>
      <x:c r="Q29" s="8"/>
      <x:c r="R29" s="8"/>
      <x:c r="S29" s="8">
        <x:v>2756</x:v>
      </x:c>
      <x:c r="T29" s="8">
        <x:v>381</x:v>
      </x:c>
      <x:c r="U29" s="537">
        <x:f>VLOOKUP(A29,'[3]국내종별~국제특수'!$B$2:$C$29,2,0)</x:f>
        <x:v>1784</x:v>
      </x:c>
      <x:c r="V29" s="64">
        <x:v>1451</x:v>
      </x:c>
      <x:c r="W29" s="64">
        <x:f>VLOOKUP(A29,'[4]국내종별~국제특수'!$B$2:$C$29,2,0)</x:f>
        <x:v>1995</x:v>
      </x:c>
      <x:c r="X29" s="64">
        <x:v>1428</x:v>
      </x:c>
      <x:c r="Y29" s="64"/>
      <x:c r="Z29" s="64"/>
      <x:c r="AA29" s="64"/>
      <x:c r="AB29" s="64"/>
      <x:c r="AC29" s="64"/>
      <x:c r="AD29" s="64"/>
      <x:c r="AE29" s="64"/>
      <x:c r="AF29" s="64"/>
      <x:c r="AG29" s="64"/>
      <x:c r="AH29" s="64"/>
      <x:c r="AI29" s="64"/>
      <x:c r="AJ29" s="64"/>
      <x:c r="AK29" s="64"/>
      <x:c r="AL29" s="64"/>
      <x:c r="AM29" s="64"/>
      <x:c r="AN29" s="64"/>
      <x:c r="AO29" s="64"/>
      <x:c r="AP29" s="64"/>
      <x:c r="AQ29" s="64"/>
      <x:c r="AR29" s="64"/>
    </x:row>
    <x:row r="30" spans="1:44" ht="16.399999999999999">
      <x:c r="A30" s="485" t="s">
        <x:v>16</x:v>
      </x:c>
      <x:c r="B30" s="19">
        <x:f>C30+D30</x:f>
        <x:v>20834</x:v>
      </x:c>
      <x:c r="C30" s="19">
        <x:f>SUM(E30,G30,I30,K30,M30,Q30,S30,U30,W30,Y30,AA30,AC30,AE30,AG30,AI30,AK30,AM30,AO30,AQ30)</x:f>
        <x:v>11953</x:v>
      </x:c>
      <x:c r="D30" s="19">
        <x:f>SUM(F30,H30,J30,L30,N30,P30,R30,T30,V30,X30,Z30,AB30,AD30,AF30,AH30,AJ30,AL30,AN30,AP30,AR30)</x:f>
        <x:v>8881</x:v>
      </x:c>
      <x:c r="E30" s="31">
        <x:v>1828</x:v>
      </x:c>
      <x:c r="F30" s="119">
        <x:v>643</x:v>
      </x:c>
      <x:c r="G30" s="31">
        <x:v>1423</x:v>
      </x:c>
      <x:c r="H30" s="31">
        <x:v>1644</x:v>
      </x:c>
      <x:c r="I30" s="8">
        <x:v>1143</x:v>
      </x:c>
      <x:c r="J30" s="8">
        <x:v>1001</x:v>
      </x:c>
      <x:c r="K30" s="8">
        <x:f>VLOOKUP(A30,'[2]국내종별~국제특수'!$B$2:$C$29,2,0)</x:f>
        <x:v>1130</x:v>
      </x:c>
      <x:c r="L30" s="8">
        <x:v>934</x:v>
      </x:c>
      <x:c r="M30" s="8">
        <x:v>579</x:v>
      </x:c>
      <x:c r="N30" s="8">
        <x:v>941</x:v>
      </x:c>
      <x:c r="O30" s="8">
        <x:v>0</x:v>
      </x:c>
      <x:c r="P30" s="8">
        <x:v>751</x:v>
      </x:c>
      <x:c r="Q30" s="8"/>
      <x:c r="R30" s="8"/>
      <x:c r="S30" s="8">
        <x:v>1774</x:v>
      </x:c>
      <x:c r="T30" s="8">
        <x:v>337</x:v>
      </x:c>
      <x:c r="U30" s="537">
        <x:f>VLOOKUP(A30,'[3]국내종별~국제특수'!$B$2:$C$29,2,0)</x:f>
        <x:v>1863</x:v>
      </x:c>
      <x:c r="V30" s="64">
        <x:v>1380</x:v>
      </x:c>
      <x:c r="W30" s="64">
        <x:f>VLOOKUP(A30,'[4]국내종별~국제특수'!$B$2:$C$29,2,0)</x:f>
        <x:v>2213</x:v>
      </x:c>
      <x:c r="X30" s="64">
        <x:v>1250</x:v>
      </x:c>
      <x:c r="Y30" s="64"/>
      <x:c r="Z30" s="64"/>
      <x:c r="AA30" s="64"/>
      <x:c r="AB30" s="64"/>
      <x:c r="AC30" s="64"/>
      <x:c r="AD30" s="64"/>
      <x:c r="AE30" s="64"/>
      <x:c r="AF30" s="64"/>
      <x:c r="AG30" s="64"/>
      <x:c r="AH30" s="64"/>
      <x:c r="AI30" s="64"/>
      <x:c r="AJ30" s="64"/>
      <x:c r="AK30" s="64"/>
      <x:c r="AL30" s="64"/>
      <x:c r="AM30" s="64"/>
      <x:c r="AN30" s="64"/>
      <x:c r="AO30" s="64"/>
      <x:c r="AP30" s="64"/>
      <x:c r="AQ30" s="64"/>
      <x:c r="AR30" s="64"/>
    </x:row>
    <x:row r="31" spans="1:44" ht="16.399999999999999">
      <x:c r="A31" s="486" t="s">
        <x:v>62</x:v>
      </x:c>
      <x:c r="B31" s="20">
        <x:f>C31+D31</x:f>
        <x:v>70179</x:v>
      </x:c>
      <x:c r="C31" s="20">
        <x:f>SUM(E31,G31,I31,K31,M31,Q31,S31,U31,W31,Y31,AA31,AC31,AE31,AG31,AI31,AK31,AM31,AO31,AQ31)</x:f>
        <x:v>70179</x:v>
      </x:c>
      <x:c r="D31" s="20">
        <x:f>SUM(F31,H31,J31,L31,N31,P31,R31,T31,V31,X31,Z31,AB31,AD31,AF31,AH31,AJ31,AL31,AN31,AP31,AR31)</x:f>
        <x:v>0</x:v>
      </x:c>
      <x:c r="E31" s="31">
        <x:v>9972</x:v>
      </x:c>
      <x:c r="F31" s="119"/>
      <x:c r="G31" s="31">
        <x:v>6579</x:v>
      </x:c>
      <x:c r="H31" s="31"/>
      <x:c r="I31" s="8">
        <x:v>6846</x:v>
      </x:c>
      <x:c r="J31" s="8"/>
      <x:c r="K31" s="8">
        <x:v>6079</x:v>
      </x:c>
      <x:c r="L31" s="15"/>
      <x:c r="M31" s="8">
        <x:v>6549</x:v>
      </x:c>
      <x:c r="N31" s="8"/>
      <x:c r="O31" s="8">
        <x:v>868</x:v>
      </x:c>
      <x:c r="P31" s="8"/>
      <x:c r="Q31" s="8"/>
      <x:c r="R31" s="8"/>
      <x:c r="S31" s="8">
        <x:v>11688</x:v>
      </x:c>
      <x:c r="T31" s="8">
        <x:v>0</x:v>
      </x:c>
      <x:c r="U31" s="537">
        <x:v>10747</x:v>
      </x:c>
      <x:c r="V31" s="64"/>
      <x:c r="W31" s="64">
        <x:v>11719</x:v>
      </x:c>
      <x:c r="X31" s="64"/>
      <x:c r="Y31" s="64"/>
      <x:c r="Z31" s="64"/>
      <x:c r="AA31" s="64"/>
      <x:c r="AB31" s="64"/>
      <x:c r="AC31" s="64"/>
      <x:c r="AD31" s="64"/>
      <x:c r="AE31" s="64"/>
      <x:c r="AF31" s="64"/>
      <x:c r="AG31" s="64"/>
      <x:c r="AH31" s="64"/>
      <x:c r="AI31" s="64"/>
      <x:c r="AJ31" s="64"/>
      <x:c r="AK31" s="64"/>
      <x:c r="AL31" s="64"/>
      <x:c r="AM31" s="64"/>
      <x:c r="AN31" s="64"/>
      <x:c r="AO31" s="64"/>
      <x:c r="AP31" s="64"/>
      <x:c r="AQ31" s="64"/>
      <x:c r="AR31" s="64"/>
    </x:row>
    <x:row r="32" spans="1:44" ht="16.75">
      <x:c r="A32" s="16" t="s">
        <x:v>158</x:v>
      </x:c>
      <x:c r="B32" s="21">
        <x:f>C32+D32</x:f>
        <x:v>7089</x:v>
      </x:c>
      <x:c r="C32" s="21">
        <x:f>SUM(E32,G32,I32,K32,M32,Q32,S32,U32,W32,Y32,AA32,AC32,AE32,AG32,AI32,AK32,AM32,AO32,AQ32)</x:f>
        <x:v>746</x:v>
      </x:c>
      <x:c r="D32" s="21">
        <x:f>SUM(F32,H32,J32,L32,N32,P32,R32,T32,V32,X32,Z32,AB32,AD32,AF32,AH32,AJ32,AL32,AN32,AP32,AR32)</x:f>
        <x:v>6343</x:v>
      </x:c>
      <x:c r="E32" s="37">
        <x:v>116</x:v>
      </x:c>
      <x:c r="F32" s="121">
        <x:v>603</x:v>
      </x:c>
      <x:c r="G32" s="37">
        <x:v>61</x:v>
      </x:c>
      <x:c r="H32" s="37">
        <x:v>946</x:v>
      </x:c>
      <x:c r="I32" s="17">
        <x:v>85</x:v>
      </x:c>
      <x:c r="J32" s="17">
        <x:v>786</x:v>
      </x:c>
      <x:c r="K32" s="17">
        <x:v>78</x:v>
      </x:c>
      <x:c r="L32" s="17">
        <x:v>638</x:v>
      </x:c>
      <x:c r="M32" s="17">
        <x:v>69</x:v>
      </x:c>
      <x:c r="N32" s="17">
        <x:v>825</x:v>
      </x:c>
      <x:c r="O32" s="17"/>
      <x:c r="P32" s="17">
        <x:v>359</x:v>
      </x:c>
      <x:c r="Q32" s="17"/>
      <x:c r="R32" s="17"/>
      <x:c r="S32" s="17">
        <x:v>113</x:v>
      </x:c>
      <x:c r="T32" s="17">
        <x:v>399</x:v>
      </x:c>
      <x:c r="U32" s="537">
        <x:v>132</x:v>
      </x:c>
      <x:c r="V32" s="537">
        <x:v>932</x:v>
      </x:c>
      <x:c r="W32" s="64">
        <x:v>92</x:v>
      </x:c>
      <x:c r="X32" s="64">
        <x:v>855</x:v>
      </x:c>
      <x:c r="Y32" s="64"/>
      <x:c r="Z32" s="64"/>
      <x:c r="AA32" s="64"/>
      <x:c r="AB32" s="64"/>
      <x:c r="AC32" s="64"/>
      <x:c r="AD32" s="64"/>
      <x:c r="AE32" s="64"/>
      <x:c r="AF32" s="64"/>
      <x:c r="AG32" s="64"/>
      <x:c r="AH32" s="64"/>
      <x:c r="AI32" s="64"/>
      <x:c r="AJ32" s="64"/>
      <x:c r="AK32" s="64"/>
      <x:c r="AL32" s="64"/>
      <x:c r="AM32" s="64"/>
      <x:c r="AN32" s="64"/>
      <x:c r="AO32" s="64"/>
      <x:c r="AP32" s="64"/>
      <x:c r="AQ32" s="64"/>
      <x:c r="AR32" s="64"/>
    </x:row>
    <x:row r="33" spans="1:14" s="22" customFormat="1" ht="16.75" hidden="1">
      <x:c r="A33" s="53" t="s">
        <x:v>157</x:v>
      </x:c>
      <x:c r="B33" s="54" t="e">
        <x:f>SUM(B34:B36)</x:f>
        <x:v>#REF!</x:v>
      </x:c>
      <x:c r="C33" s="54" t="e">
        <x:f>SUM(C34:C36)</x:f>
        <x:v>#REF!</x:v>
      </x:c>
      <x:c r="D33" s="54" t="e">
        <x:f>SUM(D34:D36)</x:f>
        <x:v>#REF!</x:v>
      </x:c>
      <x:c r="E33" s="54">
        <x:f>SUM(E34:E36)</x:f>
        <x:v>91813</x:v>
      </x:c>
      <x:c r="F33" s="54">
        <x:f>SUM(F34:F36)</x:f>
        <x:v>44255</x:v>
      </x:c>
      <x:c r="G33" s="54">
        <x:f>SUM(G34:G36)</x:f>
        <x:v>64973</x:v>
      </x:c>
      <x:c r="H33" s="54">
        <x:f>SUM(H34:H36)</x:f>
        <x:v>86149</x:v>
      </x:c>
      <x:c r="I33" s="54">
        <x:f>SUM(I34:I36)</x:f>
        <x:v>66066</x:v>
      </x:c>
      <x:c r="J33" s="54">
        <x:f>SUM(J34:J36)</x:f>
        <x:v>56230</x:v>
      </x:c>
      <x:c r="K33" s="54">
        <x:f>SUM(K34:K36)</x:f>
        <x:v>74097</x:v>
      </x:c>
      <x:c r="L33" s="55">
        <x:f>SUM(L34:L36)</x:f>
        <x:v>59021</x:v>
      </x:c>
      <x:c r="M33" s="55">
        <x:f>SUM(M34:M36)</x:f>
        <x:v>65492</x:v>
      </x:c>
      <x:c r="N33" s="55">
        <x:f>SUM(N34:N36)</x:f>
        <x:v>57425</x:v>
      </x:c>
    </x:row>
    <x:row r="34" spans="1:14" s="22" customFormat="1" ht="16.399999999999999" hidden="1">
      <x:c r="A34" s="56" t="s">
        <x:v>62</x:v>
      </x:c>
      <x:c r="B34" s="19" t="e">
        <x:f>C34+D34</x:f>
        <x:v>#REF!</x:v>
      </x:c>
      <x:c r="C34" s="19" t="e">
        <x:f>#REF!+#REF!+#REF!+#REF!+#REF!+#REF!+E34+G34+I34+K34+M34</x:f>
        <x:v>#REF!</x:v>
      </x:c>
      <x:c r="D34" s="19" t="e">
        <x:f>#REF!+#REF!+#REF!+#REF!+#REF!+#REF!+F34+H34+J34+L34+N34</x:f>
        <x:v>#REF!</x:v>
      </x:c>
      <x:c r="E34" s="57">
        <x:f>SUM(E6:E9)+E15+SUM(E17:E19)+E22+E25+E28+E30+E31</x:f>
        <x:v>47688</x:v>
      </x:c>
      <x:c r="F34" s="57">
        <x:f>SUM(F6:F9)+F15+SUM(F17:F19)+F22+F25+F28+F30+F31</x:f>
        <x:v>23747</x:v>
      </x:c>
      <x:c r="G34" s="57">
        <x:f>SUM(G6:G9)+G15+SUM(G17:G19)+G22+G25+G28+G30+G31</x:f>
        <x:v>34515</x:v>
      </x:c>
      <x:c r="H34" s="57">
        <x:f>SUM(H6:H9)+H15+SUM(H17:H19)+H22+H25+H28+H30+H31</x:f>
        <x:v>49002</x:v>
      </x:c>
      <x:c r="I34" s="57">
        <x:f>SUM(I6:I9)+I15+SUM(I17:I19)+I22+I25+I28+I30+I31</x:f>
        <x:v>34666</x:v>
      </x:c>
      <x:c r="J34" s="57">
        <x:f>SUM(J6:J9)+J15+SUM(J17:J19)+J22+J25+J28+J30+J31</x:f>
        <x:v>30647</x:v>
      </x:c>
      <x:c r="K34" s="57">
        <x:f>SUM(K6:K9)+K15+SUM(K17:K19)+K22+K25+K28+K30+K31</x:f>
        <x:v>35960</x:v>
      </x:c>
      <x:c r="L34" s="58">
        <x:f>SUM(L6:L9)+L15+SUM(L17:L19)+L22+L25+L28+L30+L31</x:f>
        <x:v>31460</x:v>
      </x:c>
      <x:c r="M34" s="58">
        <x:f>SUM(M6:M9)+M15+SUM(M17:M19)+M22+M25+M28+M30+M31</x:f>
        <x:v>34464</x:v>
      </x:c>
      <x:c r="N34" s="58">
        <x:f>SUM(N6:N9)+N15+SUM(N17:N19)+N22+N25+N28+N30+N31</x:f>
        <x:v>31403</x:v>
      </x:c>
    </x:row>
    <x:row r="35" spans="1:14" s="22" customFormat="1" ht="16.399999999999999" hidden="1">
      <x:c r="A35" s="56" t="s">
        <x:v>60</x:v>
      </x:c>
      <x:c r="B35" s="20" t="e">
        <x:f>C35+D35</x:f>
        <x:v>#REF!</x:v>
      </x:c>
      <x:c r="C35" s="20" t="e">
        <x:f>#REF!+#REF!+#REF!+#REF!+#REF!+#REF!+E35+G35+I35+K35+M35</x:f>
        <x:v>#REF!</x:v>
      </x:c>
      <x:c r="D35" s="20" t="e">
        <x:f>#REF!+#REF!+#REF!+#REF!+#REF!+#REF!+F35+H35+J35+L35+N35</x:f>
        <x:v>#REF!</x:v>
      </x:c>
      <x:c r="E35" s="57">
        <x:f>E11+E14+E12+E21+E16</x:f>
        <x:v>17519</x:v>
      </x:c>
      <x:c r="F35" s="57">
        <x:f>F11+F14+F12+F21+F16</x:f>
        <x:v>11053</x:v>
      </x:c>
      <x:c r="G35" s="57">
        <x:f>G11+G14+G12+G21+G16</x:f>
        <x:v>11585</x:v>
      </x:c>
      <x:c r="H35" s="57">
        <x:f>H11+H14+H12+H21+H16</x:f>
        <x:v>20103</x:v>
      </x:c>
      <x:c r="I35" s="57">
        <x:f>I11+I14+I12+I21+I16</x:f>
        <x:v>10400</x:v>
      </x:c>
      <x:c r="J35" s="57">
        <x:f>J11+J14+J12+J21+J16</x:f>
        <x:v>13499</x:v>
      </x:c>
      <x:c r="K35" s="57">
        <x:f>K11+K14+K12+K21+K16</x:f>
        <x:v>14934</x:v>
      </x:c>
      <x:c r="L35" s="58">
        <x:f>L11+L14+L12+L21+L16</x:f>
        <x:v>14741</x:v>
      </x:c>
      <x:c r="M35" s="58">
        <x:f>M11+M14+M12+M21+M16</x:f>
        <x:v>12831</x:v>
      </x:c>
      <x:c r="N35" s="58">
        <x:f>N11+N14+N12+N21+N16</x:f>
        <x:v>13829</x:v>
      </x:c>
    </x:row>
    <x:row r="36" spans="1:14" s="22" customFormat="1" ht="16.75" hidden="1">
      <x:c r="A36" s="59" t="s">
        <x:v>158</x:v>
      </x:c>
      <x:c r="B36" s="60" t="e">
        <x:f>C36+D36</x:f>
        <x:v>#REF!</x:v>
      </x:c>
      <x:c r="C36" s="21" t="e">
        <x:f>#REF!+#REF!+#REF!+#REF!+#REF!+#REF!+E36+G36+I36+K36+M36</x:f>
        <x:v>#REF!</x:v>
      </x:c>
      <x:c r="D36" s="21" t="e">
        <x:f>#REF!+#REF!+#REF!+#REF!+#REF!+#REF!+F36+H36+J36+L36+N36</x:f>
        <x:v>#REF!</x:v>
      </x:c>
      <x:c r="E36" s="61">
        <x:f>E10+E13+E20+E23+E24+E26+E27+E29+E32</x:f>
        <x:v>26606</x:v>
      </x:c>
      <x:c r="F36" s="61">
        <x:f>F10+F13+F20+F23+F24+F26+F27+F29+F32</x:f>
        <x:v>9455</x:v>
      </x:c>
      <x:c r="G36" s="61">
        <x:f>G10+G13+G20+G23+G24+G26+G27+G29+G32</x:f>
        <x:v>18873</x:v>
      </x:c>
      <x:c r="H36" s="61">
        <x:f>H10+H13+H20+H23+H24+H26+H27+H29+H32</x:f>
        <x:v>17044</x:v>
      </x:c>
      <x:c r="I36" s="61">
        <x:f>I10+I13+I20+I23+I24+I26+I27+I29+I32</x:f>
        <x:v>21000</x:v>
      </x:c>
      <x:c r="J36" s="61">
        <x:f>J10+J13+J20+J23+J24+J26+J27+J29+J32</x:f>
        <x:v>12084</x:v>
      </x:c>
      <x:c r="K36" s="61">
        <x:f>K10+K13+K20+K23+K24+K26+K27+K29+K32</x:f>
        <x:v>23203</x:v>
      </x:c>
      <x:c r="L36" s="62">
        <x:f>L10+L13+L20+L23+L24+L26+L27+L29+L32</x:f>
        <x:v>12820</x:v>
      </x:c>
      <x:c r="M36" s="62">
        <x:f>M10+M13+M20+M23+M24+M26+M27+M29+M32</x:f>
        <x:v>18197</x:v>
      </x:c>
      <x:c r="N36" s="62">
        <x:f>N10+N13+N20+N23+N24+N26+N27+N29+N32</x:f>
        <x:v>12193</x:v>
      </x:c>
    </x:row>
    <x:row r="37" spans="1:23" s="483" customFormat="1">
      <x:c r="A37" s="483" t="s">
        <x:v>171</x:v>
      </x:c>
      <x:c r="C37" s="483">
        <x:f>SUM(E37,G37,I37,K37,M37,Q37,S37,U37,W37,Y37,AA37,AC37,AE37,AG37,AI37,AK37,AM37,AO37,AQ37)</x:f>
        <x:v>7761844</x:v>
      </x:c>
      <x:c r="E37" s="483">
        <x:v>1029582</x:v>
      </x:c>
      <x:c r="G37" s="483">
        <x:v>803470</x:v>
      </x:c>
      <x:c r="I37" s="483">
        <x:v>758817</x:v>
      </x:c>
      <x:c r="K37" s="483">
        <x:v>772452</x:v>
      </x:c>
      <x:c r="M37" s="483">
        <x:v>737414</x:v>
      </x:c>
      <x:c r="O37" s="483">
        <x:v>135900</x:v>
      </x:c>
      <x:c r="Q37" s="483">
        <x:v>26076</x:v>
      </x:c>
      <x:c r="S37" s="483">
        <x:v>1323934</x:v>
      </x:c>
      <x:c r="U37" s="483">
        <x:v>1077108</x:v>
      </x:c>
      <x:c r="W37" s="483">
        <x:v>1232991</x:v>
      </x:c>
    </x:row>
    <x:row r="39" spans="1:4" ht="17.899999999999999">
      <x:c r="A39" s="32" t="s">
        <x:v>108</x:v>
      </x:c>
      <x:c r="B39" s="18"/>
      <x:c r="C39" s="7"/>
      <x:c r="D39" s="7"/>
    </x:row>
    <x:row r="40" spans="1:14" s="22" customFormat="1" ht="16.75" hidden="1">
      <x:c r="A40" s="53" t="s">
        <x:v>157</x:v>
      </x:c>
      <x:c r="B40" s="54" t="e">
        <x:f>SUM(B41:B43)</x:f>
        <x:v>#REF!</x:v>
      </x:c>
      <x:c r="C40" s="54" t="e">
        <x:f>SUM(C41:C43)</x:f>
        <x:v>#REF!</x:v>
      </x:c>
      <x:c r="D40" s="54" t="e">
        <x:f>SUM(D41:D43)</x:f>
        <x:v>#REF!</x:v>
      </x:c>
      <x:c r="E40" s="54" t="e">
        <x:f>SUM(E41:E43)</x:f>
        <x:v>#REF!</x:v>
      </x:c>
      <x:c r="F40" s="54" t="e">
        <x:f>SUM(F41:F43)</x:f>
        <x:v>#REF!</x:v>
      </x:c>
      <x:c r="G40" s="54" t="e">
        <x:f>SUM(G41:G43)</x:f>
        <x:v>#REF!</x:v>
      </x:c>
      <x:c r="H40" s="54" t="e">
        <x:f>SUM(H41:H43)</x:f>
        <x:v>#REF!</x:v>
      </x:c>
      <x:c r="I40" s="54" t="e">
        <x:f>SUM(I41:I43)</x:f>
        <x:v>#REF!</x:v>
      </x:c>
      <x:c r="J40" s="54" t="e">
        <x:f>SUM(J41:J43)</x:f>
        <x:v>#REF!</x:v>
      </x:c>
      <x:c r="K40" s="54" t="e">
        <x:f>SUM(K41:K43)</x:f>
        <x:v>#REF!</x:v>
      </x:c>
      <x:c r="L40" s="55" t="e">
        <x:f>SUM(L41:L43)</x:f>
        <x:v>#REF!</x:v>
      </x:c>
      <x:c r="M40" s="55" t="e">
        <x:f>SUM(M41:M43)</x:f>
        <x:v>#REF!</x:v>
      </x:c>
      <x:c r="N40" s="55" t="e">
        <x:f>SUM(N41:N43)</x:f>
        <x:v>#REF!</x:v>
      </x:c>
    </x:row>
    <x:row r="41" spans="1:14" s="22" customFormat="1" ht="16.399999999999999" hidden="1">
      <x:c r="A41" s="56" t="s">
        <x:v>62</x:v>
      </x:c>
      <x:c r="B41" s="19" t="e">
        <x:f>C41+D41</x:f>
        <x:v>#REF!</x:v>
      </x:c>
      <x:c r="C41" s="19" t="e">
        <x:f>#REF!+#REF!+#REF!+#REF!+#REF!+#REF!+E41+G41+I41+K41+M41</x:f>
        <x:v>#REF!</x:v>
      </x:c>
      <x:c r="D41" s="19" t="e">
        <x:f>#REF!+#REF!+#REF!+#REF!+#REF!+#REF!+F41+H41+J41+L41+N41</x:f>
        <x:v>#REF!</x:v>
      </x:c>
      <x:c r="E41" s="57" t="e">
        <x:f>SUM(#REF!)+#REF!+SUM(#REF!)+#REF!+#REF!+#REF!+#REF!+#REF!</x:f>
        <x:v>#REF!</x:v>
      </x:c>
      <x:c r="F41" s="57" t="e">
        <x:f>SUM(#REF!)+#REF!+SUM(#REF!)+#REF!+#REF!+#REF!+#REF!+#REF!</x:f>
        <x:v>#REF!</x:v>
      </x:c>
      <x:c r="G41" s="57" t="e">
        <x:f>SUM(#REF!)+#REF!+SUM(#REF!)+#REF!+#REF!+#REF!+#REF!+#REF!</x:f>
        <x:v>#REF!</x:v>
      </x:c>
      <x:c r="H41" s="57" t="e">
        <x:f>SUM(#REF!)+#REF!+SUM(#REF!)+#REF!+#REF!+#REF!+#REF!+#REF!</x:f>
        <x:v>#REF!</x:v>
      </x:c>
      <x:c r="I41" s="57" t="e">
        <x:f>SUM(#REF!)+#REF!+SUM(#REF!)+#REF!+#REF!+#REF!+#REF!+#REF!</x:f>
        <x:v>#REF!</x:v>
      </x:c>
      <x:c r="J41" s="57" t="e">
        <x:f>SUM(#REF!)+#REF!+SUM(#REF!)+#REF!+#REF!+#REF!+#REF!+#REF!</x:f>
        <x:v>#REF!</x:v>
      </x:c>
      <x:c r="K41" s="57" t="e">
        <x:f>SUM(#REF!)+#REF!+SUM(#REF!)+#REF!+#REF!+#REF!+#REF!+#REF!</x:f>
        <x:v>#REF!</x:v>
      </x:c>
      <x:c r="L41" s="58" t="e">
        <x:f>SUM(#REF!)+#REF!+SUM(#REF!)+#REF!+#REF!+#REF!+#REF!+#REF!</x:f>
        <x:v>#REF!</x:v>
      </x:c>
      <x:c r="M41" s="58" t="e">
        <x:f>SUM(#REF!)+#REF!+SUM(#REF!)+#REF!+#REF!+#REF!+#REF!+#REF!</x:f>
        <x:v>#REF!</x:v>
      </x:c>
      <x:c r="N41" s="58" t="e">
        <x:f>SUM(#REF!)+#REF!+SUM(#REF!)+#REF!+#REF!+#REF!+#REF!+#REF!</x:f>
        <x:v>#REF!</x:v>
      </x:c>
    </x:row>
    <x:row r="42" spans="1:14" s="22" customFormat="1" ht="16.399999999999999" hidden="1">
      <x:c r="A42" s="56" t="s">
        <x:v>60</x:v>
      </x:c>
      <x:c r="B42" s="20" t="e">
        <x:f>C42+D42</x:f>
        <x:v>#REF!</x:v>
      </x:c>
      <x:c r="C42" s="20" t="e">
        <x:f>#REF!+#REF!+#REF!+#REF!+#REF!+#REF!+E42+G42+I42+K42+M42</x:f>
        <x:v>#REF!</x:v>
      </x:c>
      <x:c r="D42" s="20" t="e">
        <x:f>#REF!+#REF!+#REF!+#REF!+#REF!+#REF!+F42+H42+J42+L42+N42</x:f>
        <x:v>#REF!</x:v>
      </x:c>
      <x:c r="E42" s="57" t="e">
        <x:f>#REF!+#REF!+#REF!+#REF!+#REF!</x:f>
        <x:v>#REF!</x:v>
      </x:c>
      <x:c r="F42" s="57" t="e">
        <x:f>#REF!+#REF!+#REF!+#REF!+#REF!</x:f>
        <x:v>#REF!</x:v>
      </x:c>
      <x:c r="G42" s="57" t="e">
        <x:f>#REF!+#REF!+#REF!+#REF!+#REF!</x:f>
        <x:v>#REF!</x:v>
      </x:c>
      <x:c r="H42" s="57" t="e">
        <x:f>#REF!+#REF!+#REF!+#REF!+#REF!</x:f>
        <x:v>#REF!</x:v>
      </x:c>
      <x:c r="I42" s="57" t="e">
        <x:f>#REF!+#REF!+#REF!+#REF!+#REF!</x:f>
        <x:v>#REF!</x:v>
      </x:c>
      <x:c r="J42" s="57" t="e">
        <x:f>#REF!+#REF!+#REF!+#REF!+#REF!</x:f>
        <x:v>#REF!</x:v>
      </x:c>
      <x:c r="K42" s="57" t="e">
        <x:f>#REF!+#REF!+#REF!+#REF!+#REF!</x:f>
        <x:v>#REF!</x:v>
      </x:c>
      <x:c r="L42" s="58" t="e">
        <x:f>#REF!+#REF!+#REF!+#REF!+#REF!</x:f>
        <x:v>#REF!</x:v>
      </x:c>
      <x:c r="M42" s="58" t="e">
        <x:f>#REF!+#REF!+#REF!+#REF!+#REF!</x:f>
        <x:v>#REF!</x:v>
      </x:c>
      <x:c r="N42" s="58" t="e">
        <x:f>#REF!+#REF!+#REF!+#REF!+#REF!</x:f>
        <x:v>#REF!</x:v>
      </x:c>
    </x:row>
    <x:row r="43" spans="1:14" s="22" customFormat="1" ht="16.75" hidden="1">
      <x:c r="A43" s="59" t="s">
        <x:v>158</x:v>
      </x:c>
      <x:c r="B43" s="60" t="e">
        <x:f>C43+D43</x:f>
        <x:v>#REF!</x:v>
      </x:c>
      <x:c r="C43" s="21" t="e">
        <x:f>#REF!+#REF!+#REF!+#REF!+#REF!+#REF!+E43+G43+I43+K43+M43</x:f>
        <x:v>#REF!</x:v>
      </x:c>
      <x:c r="D43" s="21" t="e">
        <x:f>#REF!+#REF!+#REF!+#REF!+#REF!+#REF!+F43+H43+J43+L43+N43</x:f>
        <x:v>#REF!</x:v>
      </x:c>
      <x:c r="E43" s="61" t="e">
        <x:f>#REF!+#REF!+#REF!+#REF!+#REF!+#REF!+#REF!+#REF!+#REF!</x:f>
        <x:v>#REF!</x:v>
      </x:c>
      <x:c r="F43" s="61" t="e">
        <x:f>#REF!+#REF!+#REF!+#REF!+#REF!+#REF!+#REF!+#REF!+#REF!</x:f>
        <x:v>#REF!</x:v>
      </x:c>
      <x:c r="G43" s="61" t="e">
        <x:f>#REF!+#REF!+#REF!+#REF!+#REF!+#REF!+#REF!+#REF!+#REF!</x:f>
        <x:v>#REF!</x:v>
      </x:c>
      <x:c r="H43" s="61" t="e">
        <x:f>#REF!+#REF!+#REF!+#REF!+#REF!+#REF!+#REF!+#REF!+#REF!</x:f>
        <x:v>#REF!</x:v>
      </x:c>
      <x:c r="I43" s="61" t="e">
        <x:f>#REF!+#REF!+#REF!+#REF!+#REF!+#REF!+#REF!+#REF!+#REF!</x:f>
        <x:v>#REF!</x:v>
      </x:c>
      <x:c r="J43" s="61" t="e">
        <x:f>#REF!+#REF!+#REF!+#REF!+#REF!+#REF!+#REF!+#REF!+#REF!</x:f>
        <x:v>#REF!</x:v>
      </x:c>
      <x:c r="K43" s="61" t="e">
        <x:f>#REF!+#REF!+#REF!+#REF!+#REF!+#REF!+#REF!+#REF!+#REF!</x:f>
        <x:v>#REF!</x:v>
      </x:c>
      <x:c r="L43" s="62" t="e">
        <x:f>#REF!+#REF!+#REF!+#REF!+#REF!+#REF!+#REF!+#REF!+#REF!</x:f>
        <x:v>#REF!</x:v>
      </x:c>
      <x:c r="M43" s="62" t="e">
        <x:f>#REF!+#REF!+#REF!+#REF!+#REF!+#REF!+#REF!+#REF!+#REF!</x:f>
        <x:v>#REF!</x:v>
      </x:c>
      <x:c r="N43" s="62" t="e">
        <x:f>#REF!+#REF!+#REF!+#REF!+#REF!+#REF!+#REF!+#REF!+#REF!</x:f>
        <x:v>#REF!</x:v>
      </x:c>
    </x:row>
    <x:row r="44" spans="1:46" ht="16.75">
      <x:c r="A44" s="621" t="s">
        <x:v>179</x:v>
      </x:c>
      <x:c r="B44" s="623" t="s">
        <x:v>196</x:v>
      </x:c>
      <x:c r="C44" s="624"/>
      <x:c r="D44" s="625"/>
      <x:c r="E44" s="618" t="s">
        <x:v>212</x:v>
      </x:c>
      <x:c r="F44" s="618"/>
      <x:c r="G44" s="618" t="s">
        <x:v>231</x:v>
      </x:c>
      <x:c r="H44" s="618"/>
      <x:c r="I44" s="618" t="s">
        <x:v>301</x:v>
      </x:c>
      <x:c r="J44" s="618"/>
      <x:c r="K44" s="618" t="s">
        <x:v>218</x:v>
      </x:c>
      <x:c r="L44" s="618"/>
      <x:c r="M44" s="618" t="s">
        <x:v>314</x:v>
      </x:c>
      <x:c r="N44" s="618"/>
      <x:c r="O44" s="618" t="s">
        <x:v>222</x:v>
      </x:c>
      <x:c r="P44" s="618"/>
      <x:c r="Q44" s="618" t="s">
        <x:v>303</x:v>
      </x:c>
      <x:c r="R44" s="618"/>
      <x:c r="S44" s="618" t="s">
        <x:v>225</x:v>
      </x:c>
      <x:c r="T44" s="618"/>
      <x:c r="U44" s="618" t="s">
        <x:v>288</x:v>
      </x:c>
      <x:c r="V44" s="618"/>
      <x:c r="W44" s="618" t="s">
        <x:v>210</x:v>
      </x:c>
      <x:c r="X44" s="618"/>
      <x:c r="Y44" s="618" t="s">
        <x:v>129</x:v>
      </x:c>
      <x:c r="Z44" s="618"/>
      <x:c r="AA44" s="618" t="s">
        <x:v>134</x:v>
      </x:c>
      <x:c r="AB44" s="618"/>
      <x:c r="AC44" s="618" t="s">
        <x:v>136</x:v>
      </x:c>
      <x:c r="AD44" s="618"/>
      <x:c r="AE44" s="618" t="s">
        <x:v>310</x:v>
      </x:c>
      <x:c r="AF44" s="618"/>
      <x:c r="AG44" s="618" t="s">
        <x:v>138</x:v>
      </x:c>
      <x:c r="AH44" s="618"/>
      <x:c r="AI44" s="618" t="s">
        <x:v>208</x:v>
      </x:c>
      <x:c r="AJ44" s="618"/>
      <x:c r="AK44" s="618" t="s">
        <x:v>216</x:v>
      </x:c>
      <x:c r="AL44" s="618"/>
      <x:c r="AM44" s="618" t="s">
        <x:v>232</x:v>
      </x:c>
      <x:c r="AN44" s="618"/>
      <x:c r="AO44" s="618" t="s">
        <x:v>294</x:v>
      </x:c>
      <x:c r="AP44" s="618"/>
      <x:c r="AQ44" s="618" t="s">
        <x:v>143</x:v>
      </x:c>
      <x:c r="AR44" s="618"/>
      <x:c r="AS44" s="618" t="s">
        <x:v>229</x:v>
      </x:c>
      <x:c r="AT44" s="618"/>
    </x:row>
    <x:row r="45" spans="1:46" ht="16.399999999999999">
      <x:c r="A45" s="622"/>
      <x:c r="B45" s="626"/>
      <x:c r="C45" s="627"/>
      <x:c r="D45" s="628"/>
      <x:c r="E45" s="619" t="s">
        <x:v>261</x:v>
      </x:c>
      <x:c r="F45" s="620"/>
      <x:c r="G45" s="619" t="s">
        <x:v>243</x:v>
      </x:c>
      <x:c r="H45" s="620"/>
      <x:c r="I45" s="619" t="s">
        <x:v>256</x:v>
      </x:c>
      <x:c r="J45" s="620"/>
      <x:c r="K45" s="619" t="s">
        <x:v>52</x:v>
      </x:c>
      <x:c r="L45" s="620"/>
      <x:c r="M45" s="619" t="s">
        <x:v>53</x:v>
      </x:c>
      <x:c r="N45" s="620"/>
      <x:c r="O45" s="619" t="s">
        <x:v>235</x:v>
      </x:c>
      <x:c r="P45" s="620"/>
      <x:c r="Q45" s="619" t="s">
        <x:v>49</x:v>
      </x:c>
      <x:c r="R45" s="620"/>
      <x:c r="S45" s="619" t="s">
        <x:v>269</x:v>
      </x:c>
      <x:c r="T45" s="620"/>
      <x:c r="U45" s="619" t="s">
        <x:v>266</x:v>
      </x:c>
      <x:c r="V45" s="620"/>
      <x:c r="W45" s="619" t="s">
        <x:v>258</x:v>
      </x:c>
      <x:c r="X45" s="620"/>
      <x:c r="Y45" s="619" t="s">
        <x:v>259</x:v>
      </x:c>
      <x:c r="Z45" s="620"/>
      <x:c r="AA45" s="619" t="s">
        <x:v>172</x:v>
      </x:c>
      <x:c r="AB45" s="620"/>
      <x:c r="AC45" s="619" t="s">
        <x:v>187</x:v>
      </x:c>
      <x:c r="AD45" s="620"/>
      <x:c r="AE45" s="619" t="s">
        <x:v>169</x:v>
      </x:c>
      <x:c r="AF45" s="620"/>
      <x:c r="AG45" s="619" t="s">
        <x:v>185</x:v>
      </x:c>
      <x:c r="AH45" s="620"/>
      <x:c r="AI45" s="619" t="s">
        <x:v>202</x:v>
      </x:c>
      <x:c r="AJ45" s="620"/>
      <x:c r="AK45" s="619" t="s">
        <x:v>173</x:v>
      </x:c>
      <x:c r="AL45" s="620"/>
      <x:c r="AM45" s="619" t="s">
        <x:v>186</x:v>
      </x:c>
      <x:c r="AN45" s="620"/>
      <x:c r="AO45" s="619" t="s">
        <x:v>195</x:v>
      </x:c>
      <x:c r="AP45" s="620"/>
      <x:c r="AQ45" s="619" t="s">
        <x:v>174</x:v>
      </x:c>
      <x:c r="AR45" s="620"/>
      <x:c r="AS45" s="619" t="s">
        <x:v>195</x:v>
      </x:c>
      <x:c r="AT45" s="620"/>
    </x:row>
    <x:row r="46" spans="1:46" ht="16.399999999999999">
      <x:c r="A46" s="622"/>
      <x:c r="B46" s="11" t="s">
        <x:v>30</x:v>
      </x:c>
      <x:c r="C46" s="11" t="s">
        <x:v>162</x:v>
      </x:c>
      <x:c r="D46" s="11" t="s">
        <x:v>175</x:v>
      </x:c>
      <x:c r="E46" s="6" t="s">
        <x:v>162</x:v>
      </x:c>
      <x:c r="F46" s="6" t="s">
        <x:v>175</x:v>
      </x:c>
      <x:c r="G46" s="6" t="s">
        <x:v>162</x:v>
      </x:c>
      <x:c r="H46" s="6" t="s">
        <x:v>175</x:v>
      </x:c>
      <x:c r="I46" s="6" t="s">
        <x:v>162</x:v>
      </x:c>
      <x:c r="J46" s="6" t="s">
        <x:v>175</x:v>
      </x:c>
      <x:c r="K46" s="6" t="s">
        <x:v>162</x:v>
      </x:c>
      <x:c r="L46" s="6" t="s">
        <x:v>175</x:v>
      </x:c>
      <x:c r="M46" s="6" t="s">
        <x:v>162</x:v>
      </x:c>
      <x:c r="N46" s="6" t="s">
        <x:v>175</x:v>
      </x:c>
      <x:c r="O46" s="6" t="s">
        <x:v>162</x:v>
      </x:c>
      <x:c r="P46" s="6" t="s">
        <x:v>175</x:v>
      </x:c>
      <x:c r="Q46" s="6" t="s">
        <x:v>162</x:v>
      </x:c>
      <x:c r="R46" s="6" t="s">
        <x:v>175</x:v>
      </x:c>
      <x:c r="S46" s="6" t="s">
        <x:v>162</x:v>
      </x:c>
      <x:c r="T46" s="6" t="s">
        <x:v>175</x:v>
      </x:c>
      <x:c r="U46" s="6" t="s">
        <x:v>162</x:v>
      </x:c>
      <x:c r="V46" s="6" t="s">
        <x:v>175</x:v>
      </x:c>
      <x:c r="W46" s="6" t="s">
        <x:v>162</x:v>
      </x:c>
      <x:c r="X46" s="6" t="s">
        <x:v>175</x:v>
      </x:c>
      <x:c r="Y46" s="6" t="s">
        <x:v>162</x:v>
      </x:c>
      <x:c r="Z46" s="6" t="s">
        <x:v>175</x:v>
      </x:c>
      <x:c r="AA46" s="6" t="s">
        <x:v>162</x:v>
      </x:c>
      <x:c r="AB46" s="6" t="s">
        <x:v>175</x:v>
      </x:c>
      <x:c r="AC46" s="6" t="s">
        <x:v>162</x:v>
      </x:c>
      <x:c r="AD46" s="6" t="s">
        <x:v>175</x:v>
      </x:c>
      <x:c r="AE46" s="6" t="s">
        <x:v>162</x:v>
      </x:c>
      <x:c r="AF46" s="6" t="s">
        <x:v>175</x:v>
      </x:c>
      <x:c r="AG46" s="6" t="s">
        <x:v>162</x:v>
      </x:c>
      <x:c r="AH46" s="6" t="s">
        <x:v>175</x:v>
      </x:c>
      <x:c r="AI46" s="6" t="s">
        <x:v>162</x:v>
      </x:c>
      <x:c r="AJ46" s="6" t="s">
        <x:v>175</x:v>
      </x:c>
      <x:c r="AK46" s="6" t="s">
        <x:v>162</x:v>
      </x:c>
      <x:c r="AL46" s="6" t="s">
        <x:v>175</x:v>
      </x:c>
      <x:c r="AM46" s="6" t="s">
        <x:v>162</x:v>
      </x:c>
      <x:c r="AN46" s="6" t="s">
        <x:v>175</x:v>
      </x:c>
      <x:c r="AO46" s="6" t="s">
        <x:v>162</x:v>
      </x:c>
      <x:c r="AP46" s="6" t="s">
        <x:v>175</x:v>
      </x:c>
      <x:c r="AQ46" s="6" t="s">
        <x:v>162</x:v>
      </x:c>
      <x:c r="AR46" s="6" t="s">
        <x:v>175</x:v>
      </x:c>
      <x:c r="AS46" s="6" t="s">
        <x:v>162</x:v>
      </x:c>
      <x:c r="AT46" s="6" t="s">
        <x:v>175</x:v>
      </x:c>
    </x:row>
    <x:row r="47" spans="1:46" ht="16.399999999999999">
      <x:c r="A47" s="13" t="s">
        <x:v>30</x:v>
      </x:c>
      <x:c r="B47" s="23">
        <x:f>C47+D47</x:f>
        <x:v>2888984</x:v>
      </x:c>
      <x:c r="C47" s="9">
        <x:f>SUM(C48:C74)</x:f>
        <x:v>1687148</x:v>
      </x:c>
      <x:c r="D47" s="9">
        <x:f>SUM(D48:D74)</x:f>
        <x:v>1201836</x:v>
      </x:c>
      <x:c r="E47" s="10">
        <x:f>SUM(E48:E74)</x:f>
        <x:v>65625</x:v>
      </x:c>
      <x:c r="F47" s="9">
        <x:f>SUM(F48:F74)</x:f>
        <x:v>29339</x:v>
      </x:c>
      <x:c r="G47" s="10">
        <x:f>SUM(G48:G74)</x:f>
        <x:v>48736</x:v>
      </x:c>
      <x:c r="H47" s="9">
        <x:f>SUM(H48:H74)</x:f>
        <x:v>58016</x:v>
      </x:c>
      <x:c r="I47" s="10">
        <x:f>SUM(I48:I74)</x:f>
        <x:v>49347</x:v>
      </x:c>
      <x:c r="J47" s="9">
        <x:f>SUM(J48:J74)</x:f>
        <x:v>46660</x:v>
      </x:c>
      <x:c r="K47" s="10">
        <x:f>SUM(K48:K74)</x:f>
        <x:v>51230</x:v>
      </x:c>
      <x:c r="L47" s="9">
        <x:f>SUM(L48:L74)</x:f>
        <x:v>43800</x:v>
      </x:c>
      <x:c r="M47" s="10">
        <x:f>SUM(M48:M74)</x:f>
        <x:v>44811</x:v>
      </x:c>
      <x:c r="N47" s="9">
        <x:f>SUM(N48:N74)</x:f>
        <x:v>45788</x:v>
      </x:c>
      <x:c r="O47" s="10">
        <x:f>SUM(O48:O74)</x:f>
        <x:v>2618</x:v>
      </x:c>
      <x:c r="P47" s="9">
        <x:f>SUM(P48:P74)</x:f>
        <x:v>36375</x:v>
      </x:c>
      <x:c r="Q47" s="10">
        <x:f>SUM(Q48:Q74)</x:f>
        <x:v>7420</x:v>
      </x:c>
      <x:c r="R47" s="9">
        <x:f>SUM(R48:R74)</x:f>
        <x:v>4226</x:v>
      </x:c>
      <x:c r="S47" s="10">
        <x:f>SUM(S48:S74)</x:f>
        <x:v>91755</x:v>
      </x:c>
      <x:c r="T47" s="9">
        <x:f>SUM(T48:T74)</x:f>
        <x:v>11458</x:v>
      </x:c>
      <x:c r="U47" s="10">
        <x:f>SUM(U48:U74)</x:f>
        <x:v>106757</x:v>
      </x:c>
      <x:c r="V47" s="9">
        <x:f>SUM(V48:V74)</x:f>
        <x:v>71326</x:v>
      </x:c>
      <x:c r="W47" s="10">
        <x:f>SUM(W48:W74)</x:f>
        <x:v>132079</x:v>
      </x:c>
      <x:c r="X47" s="9">
        <x:f>SUM(X48:X74)</x:f>
        <x:v>69836</x:v>
      </x:c>
      <x:c r="Y47" s="10">
        <x:f>SUM(Y48:Y74)</x:f>
        <x:v>158629</x:v>
      </x:c>
      <x:c r="Z47" s="9">
        <x:f>SUM(Z48:Z74)</x:f>
        <x:v>87244</x:v>
      </x:c>
      <x:c r="AA47" s="10">
        <x:f>SUM(AA48:AA74)</x:f>
        <x:v>155761</x:v>
      </x:c>
      <x:c r="AB47" s="9">
        <x:f>SUM(AB48:AB74)</x:f>
        <x:v>95758</x:v>
      </x:c>
      <x:c r="AC47" s="10">
        <x:f>SUM(AC48:AC74)</x:f>
        <x:v>42203</x:v>
      </x:c>
      <x:c r="AD47" s="9">
        <x:f>SUM(AD48:AD74)</x:f>
        <x:v>98375</x:v>
      </x:c>
      <x:c r="AE47" s="10">
        <x:f>SUM(AE48:AE74)</x:f>
        <x:v>78611</x:v>
      </x:c>
      <x:c r="AF47" s="9">
        <x:f>SUM(AF48:AF74)</x:f>
        <x:v>26089</x:v>
      </x:c>
      <x:c r="AG47" s="10">
        <x:f>SUM(AG48:AG74)</x:f>
        <x:v>211808</x:v>
      </x:c>
      <x:c r="AH47" s="9">
        <x:f>SUM(AH48:AH74)</x:f>
        <x:v>48835</x:v>
      </x:c>
      <x:c r="AI47" s="10">
        <x:f>SUM(AI48:AI74)</x:f>
        <x:v>179052</x:v>
      </x:c>
      <x:c r="AJ47" s="9">
        <x:f>SUM(AJ48:AJ74)</x:f>
        <x:v>123322</x:v>
      </x:c>
      <x:c r="AK47" s="10">
        <x:f>SUM(AK48:AK74)</x:f>
        <x:v>132768</x:v>
      </x:c>
      <x:c r="AL47" s="9">
        <x:f>SUM(AL48:AL74)</x:f>
        <x:v>117721</x:v>
      </x:c>
      <x:c r="AM47" s="10">
        <x:f>SUM(AM48:AM74)</x:f>
        <x:v>93842</x:v>
      </x:c>
      <x:c r="AN47" s="9">
        <x:f>SUM(AN48:AN74)</x:f>
        <x:v>93210</x:v>
      </x:c>
      <x:c r="AO47" s="10">
        <x:f>SUM(AO48:AO74)</x:f>
        <x:v>34093</x:v>
      </x:c>
      <x:c r="AP47" s="9">
        <x:f>SUM(AP48:AP74)</x:f>
        <x:v>66794</x:v>
      </x:c>
      <x:c r="AQ47" s="10">
        <x:f>SUM(AQ48:AQ74)</x:f>
        <x:v>3</x:v>
      </x:c>
      <x:c r="AR47" s="9">
        <x:f>SUM(AR48:AR74)</x:f>
        <x:v>27664</x:v>
      </x:c>
      <x:c r="AS47" s="10">
        <x:f>SUM(AS48:AS74)</x:f>
        <x:v>0</x:v>
      </x:c>
      <x:c r="AT47" s="9">
        <x:f>SUM(AT48:AT74)</x:f>
        <x:v>0</x:v>
      </x:c>
    </x:row>
    <x:row r="48" spans="1:46" ht="16.399999999999999">
      <x:c r="A48" s="485" t="s">
        <x:v>7</x:v>
      </x:c>
      <x:c r="B48" s="220">
        <x:f>C48+D48</x:f>
        <x:v>265122</x:v>
      </x:c>
      <x:c r="C48" s="220">
        <x:f>SUM(E48,G48,I48,K48,M48,O48,Q48,S48,U48,W48,Y48,AA48,AC48,AE48,AG48,AI48,AK48,AM48,AO48,AQ48,AS48)</x:f>
        <x:v>132692</x:v>
      </x:c>
      <x:c r="D48" s="220">
        <x:f>SUM(F48,H48,J48,L48,N48,P48,R48,T48,V48,X48,Z48,AB48,AD48,AF48,AH48,AJ48,AL48,AN48,AP48,AR48,AT48,AV48)</x:f>
        <x:v>132430</x:v>
      </x:c>
      <x:c r="E48" s="221">
        <x:f>VLOOKUP(A48,'(참고)예상물량'!A5:C31,3,0)</x:f>
        <x:v>7535</x:v>
      </x:c>
      <x:c r="F48" s="221">
        <x:v>3391</x:v>
      </x:c>
      <x:c r="G48" s="221">
        <x:v>8356</x:v>
      </x:c>
      <x:c r="H48" s="221">
        <x:v>5942</x:v>
      </x:c>
      <x:c r="I48" s="222">
        <x:v>8427</x:v>
      </x:c>
      <x:c r="J48" s="222">
        <x:v>4544</x:v>
      </x:c>
      <x:c r="K48" s="222">
        <x:v>9171</x:v>
      </x:c>
      <x:c r="L48" s="222">
        <x:v>4572</x:v>
      </x:c>
      <x:c r="M48" s="222">
        <x:v>7443</x:v>
      </x:c>
      <x:c r="N48" s="222">
        <x:v>4392</x:v>
      </x:c>
      <x:c r="O48" s="222">
        <x:v>1455</x:v>
      </x:c>
      <x:c r="P48" s="222">
        <x:v>4126</x:v>
      </x:c>
      <x:c r="Q48" s="222">
        <x:v>0</x:v>
      </x:c>
      <x:c r="R48" s="222">
        <x:v>404</x:v>
      </x:c>
      <x:c r="S48" s="222">
        <x:v>10041</x:v>
      </x:c>
      <x:c r="T48" s="222">
        <x:v>1299</x:v>
      </x:c>
      <x:c r="U48" s="222">
        <x:v>7383</x:v>
      </x:c>
      <x:c r="V48" s="222">
        <x:v>8069</x:v>
      </x:c>
      <x:c r="W48" s="222">
        <x:v>8187</x:v>
      </x:c>
      <x:c r="X48" s="222">
        <x:v>8189</x:v>
      </x:c>
      <x:c r="Y48" s="223">
        <x:v>9194</x:v>
      </x:c>
      <x:c r="Z48" s="223">
        <x:v>9184</x:v>
      </x:c>
      <x:c r="AA48" s="223">
        <x:v>10376</x:v>
      </x:c>
      <x:c r="AB48" s="223">
        <x:v>10002</x:v>
      </x:c>
      <x:c r="AC48" s="223">
        <x:v>2426</x:v>
      </x:c>
      <x:c r="AD48" s="223">
        <x:v>12780</x:v>
      </x:c>
      <x:c r="AE48" s="223">
        <x:v>1276</x:v>
      </x:c>
      <x:c r="AF48" s="223">
        <x:v>3285</x:v>
      </x:c>
      <x:c r="AG48" s="223">
        <x:v>12589</x:v>
      </x:c>
      <x:c r="AH48" s="223">
        <x:v>5227</x:v>
      </x:c>
      <x:c r="AI48" s="223">
        <x:v>9314</x:v>
      </x:c>
      <x:c r="AJ48" s="223">
        <x:v>13237</x:v>
      </x:c>
      <x:c r="AK48" s="223">
        <x:v>8686</x:v>
      </x:c>
      <x:c r="AL48" s="223">
        <x:v>12832</x:v>
      </x:c>
      <x:c r="AM48" s="223">
        <x:v>6568</x:v>
      </x:c>
      <x:c r="AN48" s="223">
        <x:v>9970</x:v>
      </x:c>
      <x:c r="AO48" s="223">
        <x:v>4265</x:v>
      </x:c>
      <x:c r="AP48" s="223">
        <x:v>7380</x:v>
      </x:c>
      <x:c r="AQ48" s="223">
        <x:v>0</x:v>
      </x:c>
      <x:c r="AR48" s="223">
        <x:v>3605</x:v>
      </x:c>
      <x:c r="AS48" s="64"/>
      <x:c r="AT48" s="64"/>
    </x:row>
    <x:row r="49" spans="1:46" ht="16.399999999999999">
      <x:c r="A49" s="485" t="s">
        <x:v>6</x:v>
      </x:c>
      <x:c r="B49" s="220">
        <x:f>C49+D49</x:f>
        <x:v>256302</x:v>
      </x:c>
      <x:c r="C49" s="220">
        <x:f>SUM(E49,G49,I49,K49,M49,O49,Q49,S49,U49,W49,Y49,AA49,AC49,AE49,AG49,AI49,AK49,AM49,AO49,AQ49,AS49)</x:f>
        <x:v>93851</x:v>
      </x:c>
      <x:c r="D49" s="220">
        <x:f>SUM(F49,H49,J49,L49,N49,P49,R49,T49,V49,X49,Z49,AB49,AD49,AF49,AH49,AJ49,AL49,AN49,AP49,AR49,AT49,AV49)</x:f>
        <x:v>162451</x:v>
      </x:c>
      <x:c r="E49" s="221">
        <x:f>VLOOKUP(A49,'(참고)예상물량'!A6:C32,3,0)</x:f>
        <x:v>6702</x:v>
      </x:c>
      <x:c r="F49" s="221">
        <x:v>4113</x:v>
      </x:c>
      <x:c r="G49" s="221">
        <x:v>5169</x:v>
      </x:c>
      <x:c r="H49" s="221">
        <x:v>8141</x:v>
      </x:c>
      <x:c r="I49" s="222">
        <x:v>4275</x:v>
      </x:c>
      <x:c r="J49" s="222">
        <x:v>6308</x:v>
      </x:c>
      <x:c r="K49" s="222">
        <x:v>4393</x:v>
      </x:c>
      <x:c r="L49" s="222">
        <x:v>5869</x:v>
      </x:c>
      <x:c r="M49" s="222">
        <x:v>2963</x:v>
      </x:c>
      <x:c r="N49" s="222">
        <x:v>5822</x:v>
      </x:c>
      <x:c r="O49" s="222">
        <x:v>644</x:v>
      </x:c>
      <x:c r="P49" s="222">
        <x:v>4584</x:v>
      </x:c>
      <x:c r="Q49" s="222">
        <x:v>0</x:v>
      </x:c>
      <x:c r="R49" s="222">
        <x:v>790</x:v>
      </x:c>
      <x:c r="S49" s="222">
        <x:v>6889</x:v>
      </x:c>
      <x:c r="T49" s="222">
        <x:v>1380</x:v>
      </x:c>
      <x:c r="U49" s="222">
        <x:v>6131</x:v>
      </x:c>
      <x:c r="V49" s="222">
        <x:v>9291</x:v>
      </x:c>
      <x:c r="W49" s="222">
        <x:v>6037</x:v>
      </x:c>
      <x:c r="X49" s="222">
        <x:v>10218</x:v>
      </x:c>
      <x:c r="Y49" s="223">
        <x:v>6431</x:v>
      </x:c>
      <x:c r="Z49" s="223">
        <x:v>10652</x:v>
      </x:c>
      <x:c r="AA49" s="223">
        <x:v>6248</x:v>
      </x:c>
      <x:c r="AB49" s="223">
        <x:v>13103</x:v>
      </x:c>
      <x:c r="AC49" s="223">
        <x:v>2136</x:v>
      </x:c>
      <x:c r="AD49" s="223">
        <x:v>12470</x:v>
      </x:c>
      <x:c r="AE49" s="223">
        <x:v>1852</x:v>
      </x:c>
      <x:c r="AF49" s="223">
        <x:v>3571</x:v>
      </x:c>
      <x:c r="AG49" s="223">
        <x:v>9470</x:v>
      </x:c>
      <x:c r="AH49" s="223">
        <x:v>6376</x:v>
      </x:c>
      <x:c r="AI49" s="223">
        <x:v>8266</x:v>
      </x:c>
      <x:c r="AJ49" s="223">
        <x:v>17167</x:v>
      </x:c>
      <x:c r="AK49" s="223">
        <x:v>7269</x:v>
      </x:c>
      <x:c r="AL49" s="223">
        <x:v>15867</x:v>
      </x:c>
      <x:c r="AM49" s="223">
        <x:v>5878</x:v>
      </x:c>
      <x:c r="AN49" s="223">
        <x:v>12661</x:v>
      </x:c>
      <x:c r="AO49" s="223">
        <x:v>3098</x:v>
      </x:c>
      <x:c r="AP49" s="223">
        <x:v>9615</x:v>
      </x:c>
      <x:c r="AQ49" s="223">
        <x:v>0</x:v>
      </x:c>
      <x:c r="AR49" s="223">
        <x:v>4453</x:v>
      </x:c>
      <x:c r="AS49" s="64"/>
      <x:c r="AT49" s="64"/>
    </x:row>
    <x:row r="50" spans="1:46" ht="16.399999999999999">
      <x:c r="A50" s="485" t="s">
        <x:v>8</x:v>
      </x:c>
      <x:c r="B50" s="220">
        <x:f>C50+D50</x:f>
        <x:v>258890</x:v>
      </x:c>
      <x:c r="C50" s="220">
        <x:f>SUM(E50,G50,I50,K50,M50,O50,Q50,S50,U50,W50,Y50,AA50,AC50,AE50,AG50,AI50,AK50,AM50,AO50,AQ50,AS50)</x:f>
        <x:v>124104</x:v>
      </x:c>
      <x:c r="D50" s="220">
        <x:f>SUM(F50,H50,J50,L50,N50,P50,R50,T50,V50,X50,Z50,AB50,AD50,AF50,AH50,AJ50,AL50,AN50,AP50,AR50,AT50,AV50)</x:f>
        <x:v>134786</x:v>
      </x:c>
      <x:c r="E50" s="221">
        <x:f>VLOOKUP(A50,'(참고)예상물량'!A7:C33,3,0)</x:f>
        <x:v>5513</x:v>
      </x:c>
      <x:c r="F50" s="221">
        <x:v>3259</x:v>
      </x:c>
      <x:c r="G50" s="221">
        <x:v>4599</x:v>
      </x:c>
      <x:c r="H50" s="221">
        <x:v>5916</x:v>
      </x:c>
      <x:c r="I50" s="222">
        <x:v>4047</x:v>
      </x:c>
      <x:c r="J50" s="222">
        <x:v>4692</x:v>
      </x:c>
      <x:c r="K50" s="222">
        <x:v>3895</x:v>
      </x:c>
      <x:c r="L50" s="222">
        <x:v>4738</x:v>
      </x:c>
      <x:c r="M50" s="222">
        <x:v>4057</x:v>
      </x:c>
      <x:c r="N50" s="222">
        <x:v>4686</x:v>
      </x:c>
      <x:c r="O50" s="222">
        <x:v>283</x:v>
      </x:c>
      <x:c r="P50" s="222">
        <x:v>3868</x:v>
      </x:c>
      <x:c r="Q50" s="222">
        <x:v>0</x:v>
      </x:c>
      <x:c r="R50" s="222">
        <x:v>449</x:v>
      </x:c>
      <x:c r="S50" s="222">
        <x:v>7331</x:v>
      </x:c>
      <x:c r="T50" s="222">
        <x:v>1211</x:v>
      </x:c>
      <x:c r="U50" s="222">
        <x:v>6573</x:v>
      </x:c>
      <x:c r="V50" s="222">
        <x:v>8448</x:v>
      </x:c>
      <x:c r="W50" s="222">
        <x:v>8597</x:v>
      </x:c>
      <x:c r="X50" s="222">
        <x:v>7903</x:v>
      </x:c>
      <x:c r="Y50" s="223">
        <x:v>11192</x:v>
      </x:c>
      <x:c r="Z50" s="223">
        <x:v>10658</x:v>
      </x:c>
      <x:c r="AA50" s="223">
        <x:v>10484</x:v>
      </x:c>
      <x:c r="AB50" s="223">
        <x:v>10672</x:v>
      </x:c>
      <x:c r="AC50" s="223">
        <x:v>3816</x:v>
      </x:c>
      <x:c r="AD50" s="223">
        <x:v>10982</x:v>
      </x:c>
      <x:c r="AE50" s="223">
        <x:v>5012</x:v>
      </x:c>
      <x:c r="AF50" s="223">
        <x:v>2648</x:v>
      </x:c>
      <x:c r="AG50" s="223">
        <x:v>14488</x:v>
      </x:c>
      <x:c r="AH50" s="223">
        <x:v>5318</x:v>
      </x:c>
      <x:c r="AI50" s="223">
        <x:v>12259</x:v>
      </x:c>
      <x:c r="AJ50" s="223">
        <x:v>14370</x:v>
      </x:c>
      <x:c r="AK50" s="223">
        <x:v>10958</x:v>
      </x:c>
      <x:c r="AL50" s="223">
        <x:v>13254</x:v>
      </x:c>
      <x:c r="AM50" s="223">
        <x:v>8695</x:v>
      </x:c>
      <x:c r="AN50" s="223">
        <x:v>10485</x:v>
      </x:c>
      <x:c r="AO50" s="223">
        <x:v>2305</x:v>
      </x:c>
      <x:c r="AP50" s="223">
        <x:v>7819</x:v>
      </x:c>
      <x:c r="AQ50" s="223">
        <x:v>0</x:v>
      </x:c>
      <x:c r="AR50" s="223">
        <x:v>3410</x:v>
      </x:c>
      <x:c r="AS50" s="64"/>
      <x:c r="AT50" s="64"/>
    </x:row>
    <x:row r="51" spans="1:46" ht="16.399999999999999">
      <x:c r="A51" s="485" t="s">
        <x:v>31</x:v>
      </x:c>
      <x:c r="B51" s="220">
        <x:f>C51+D51</x:f>
        <x:v>250385</x:v>
      </x:c>
      <x:c r="C51" s="220">
        <x:f>SUM(E51,G51,I51,K51,M51,O51,Q51,S51,U51,W51,Y51,AA51,AC51,AE51,AG51,AI51,AK51,AM51,AO51,AQ51,AS51)</x:f>
        <x:v>124633</x:v>
      </x:c>
      <x:c r="D51" s="220">
        <x:f>SUM(F51,H51,J51,L51,N51,P51,R51,T51,V51,X51,Z51,AB51,AD51,AF51,AH51,AJ51,AL51,AN51,AP51,AR51,AT51,AV51)</x:f>
        <x:v>125752</x:v>
      </x:c>
      <x:c r="E51" s="221">
        <x:f>VLOOKUP(A51,'(참고)예상물량'!A8:C34,3,0)</x:f>
        <x:v>6076</x:v>
      </x:c>
      <x:c r="F51" s="221">
        <x:v>3517</x:v>
      </x:c>
      <x:c r="G51" s="221">
        <x:v>5002</x:v>
      </x:c>
      <x:c r="H51" s="221">
        <x:v>7026</x:v>
      </x:c>
      <x:c r="I51" s="222">
        <x:v>4543</x:v>
      </x:c>
      <x:c r="J51" s="222">
        <x:v>5266</x:v>
      </x:c>
      <x:c r="K51" s="222">
        <x:v>3760</x:v>
      </x:c>
      <x:c r="L51" s="222">
        <x:v>5114</x:v>
      </x:c>
      <x:c r="M51" s="222">
        <x:v>2971</x:v>
      </x:c>
      <x:c r="N51" s="222">
        <x:v>4964</x:v>
      </x:c>
      <x:c r="O51" s="222">
        <x:v>235</x:v>
      </x:c>
      <x:c r="P51" s="222">
        <x:v>4081</x:v>
      </x:c>
      <x:c r="Q51" s="222">
        <x:v>159</x:v>
      </x:c>
      <x:c r="R51" s="222">
        <x:v>420</x:v>
      </x:c>
      <x:c r="S51" s="222">
        <x:v>5306</x:v>
      </x:c>
      <x:c r="T51" s="222">
        <x:v>712</x:v>
      </x:c>
      <x:c r="U51" s="222">
        <x:v>5981</x:v>
      </x:c>
      <x:c r="V51" s="222">
        <x:v>7788</x:v>
      </x:c>
      <x:c r="W51" s="222">
        <x:v>6726</x:v>
      </x:c>
      <x:c r="X51" s="222">
        <x:v>7371</x:v>
      </x:c>
      <x:c r="Y51" s="223">
        <x:v>8842</x:v>
      </x:c>
      <x:c r="Z51" s="223">
        <x:v>8172</x:v>
      </x:c>
      <x:c r="AA51" s="223">
        <x:v>8619</x:v>
      </x:c>
      <x:c r="AB51" s="223">
        <x:v>9926</x:v>
      </x:c>
      <x:c r="AC51" s="223">
        <x:v>3865</x:v>
      </x:c>
      <x:c r="AD51" s="223">
        <x:v>9195</x:v>
      </x:c>
      <x:c r="AE51" s="223">
        <x:v>7121</x:v>
      </x:c>
      <x:c r="AF51" s="223">
        <x:v>2248</x:v>
      </x:c>
      <x:c r="AG51" s="223">
        <x:v>13840</x:v>
      </x:c>
      <x:c r="AH51" s="223">
        <x:v>4317</x:v>
      </x:c>
      <x:c r="AI51" s="223">
        <x:v>15873</x:v>
      </x:c>
      <x:c r="AJ51" s="223">
        <x:v>12637</x:v>
      </x:c>
      <x:c r="AK51" s="223">
        <x:v>14196</x:v>
      </x:c>
      <x:c r="AL51" s="223">
        <x:v>12592</x:v>
      </x:c>
      <x:c r="AM51" s="223">
        <x:v>9080</x:v>
      </x:c>
      <x:c r="AN51" s="223">
        <x:v>9999</x:v>
      </x:c>
      <x:c r="AO51" s="223">
        <x:v>2438</x:v>
      </x:c>
      <x:c r="AP51" s="223">
        <x:v>7098</x:v>
      </x:c>
      <x:c r="AQ51" s="223">
        <x:v>0</x:v>
      </x:c>
      <x:c r="AR51" s="223">
        <x:v>3309</x:v>
      </x:c>
      <x:c r="AS51" s="64"/>
      <x:c r="AT51" s="64"/>
    </x:row>
    <x:row r="52" spans="1:46" ht="16.399999999999999">
      <x:c r="A52" s="14" t="s">
        <x:v>9</x:v>
      </x:c>
      <x:c r="B52" s="220">
        <x:f>C52+D52</x:f>
        <x:v>203610</x:v>
      </x:c>
      <x:c r="C52" s="220">
        <x:f>SUM(E52,G52,I52,K52,M52,O52,Q52,S52,U52,W52,Y52,AA52,AC52,AE52,AG52,AI52,AK52,AM52,AO52,AQ52,AS52)</x:f>
        <x:v>98570</x:v>
      </x:c>
      <x:c r="D52" s="220">
        <x:f>SUM(F52,H52,J52,L52,N52,P52,R52,T52,V52,X52,Z52,AB52,AD52,AF52,AH52,AJ52,AL52,AN52,AP52,AR52,AT52,AV52)</x:f>
        <x:v>105040</x:v>
      </x:c>
      <x:c r="E52" s="221">
        <x:f>VLOOKUP(A52,'(참고)예상물량'!A9:C35,3,0)</x:f>
        <x:v>3836</x:v>
      </x:c>
      <x:c r="F52" s="221">
        <x:v>2818</x:v>
      </x:c>
      <x:c r="G52" s="221">
        <x:v>2623</x:v>
      </x:c>
      <x:c r="H52" s="221">
        <x:v>5444</x:v>
      </x:c>
      <x:c r="I52" s="222">
        <x:v>3109</x:v>
      </x:c>
      <x:c r="J52" s="222">
        <x:v>4475</x:v>
      </x:c>
      <x:c r="K52" s="222">
        <x:v>3111</x:v>
      </x:c>
      <x:c r="L52" s="222">
        <x:v>4181</x:v>
      </x:c>
      <x:c r="M52" s="222">
        <x:v>2326</x:v>
      </x:c>
      <x:c r="N52" s="222">
        <x:v>4593</x:v>
      </x:c>
      <x:c r="O52" s="222">
        <x:v>0</x:v>
      </x:c>
      <x:c r="P52" s="222">
        <x:v>3386</x:v>
      </x:c>
      <x:c r="Q52" s="222">
        <x:v>0</x:v>
      </x:c>
      <x:c r="R52" s="222">
        <x:v>96</x:v>
      </x:c>
      <x:c r="S52" s="222">
        <x:v>5491</x:v>
      </x:c>
      <x:c r="T52" s="222">
        <x:v>1267</x:v>
      </x:c>
      <x:c r="U52" s="222">
        <x:v>5957</x:v>
      </x:c>
      <x:c r="V52" s="222">
        <x:v>5962</x:v>
      </x:c>
      <x:c r="W52" s="222">
        <x:v>7428</x:v>
      </x:c>
      <x:c r="X52" s="222">
        <x:v>5495</x:v>
      </x:c>
      <x:c r="Y52" s="223">
        <x:v>10127</x:v>
      </x:c>
      <x:c r="Z52" s="223">
        <x:v>7226</x:v>
      </x:c>
      <x:c r="AA52" s="223">
        <x:v>11314</x:v>
      </x:c>
      <x:c r="AB52" s="223">
        <x:v>8201</x:v>
      </x:c>
      <x:c r="AC52" s="223">
        <x:v>2397</x:v>
      </x:c>
      <x:c r="AD52" s="223">
        <x:v>9249</x:v>
      </x:c>
      <x:c r="AE52" s="223">
        <x:v>859</x:v>
      </x:c>
      <x:c r="AF52" s="223">
        <x:v>3090</x:v>
      </x:c>
      <x:c r="AG52" s="223">
        <x:v>11986</x:v>
      </x:c>
      <x:c r="AH52" s="223">
        <x:v>3289</x:v>
      </x:c>
      <x:c r="AI52" s="223">
        <x:v>12098</x:v>
      </x:c>
      <x:c r="AJ52" s="223">
        <x:v>9741</x:v>
      </x:c>
      <x:c r="AK52" s="223">
        <x:v>7982</x:v>
      </x:c>
      <x:c r="AL52" s="223">
        <x:v>9796</x:v>
      </x:c>
      <x:c r="AM52" s="223">
        <x:v>5638</x:v>
      </x:c>
      <x:c r="AN52" s="223">
        <x:v>8578</x:v>
      </x:c>
      <x:c r="AO52" s="223">
        <x:v>2288</x:v>
      </x:c>
      <x:c r="AP52" s="223">
        <x:v>5588</x:v>
      </x:c>
      <x:c r="AQ52" s="223">
        <x:v>0</x:v>
      </x:c>
      <x:c r="AR52" s="223">
        <x:v>2565</x:v>
      </x:c>
      <x:c r="AS52" s="64"/>
      <x:c r="AT52" s="64"/>
    </x:row>
    <x:row r="53" spans="1:46" ht="16.399999999999999">
      <x:c r="A53" s="487" t="s">
        <x:v>11</x:v>
      </x:c>
      <x:c r="B53" s="220">
        <x:f>C53+D53</x:f>
        <x:v>227619</x:v>
      </x:c>
      <x:c r="C53" s="220">
        <x:f>SUM(E53,G53,I53,K53,M53,O53,Q53,S53,U53,W53,Y53,AA53,AC53,AE53,AG53,AI53,AK53,AM53,AO53,AQ53,AS53)</x:f>
        <x:v>136638</x:v>
      </x:c>
      <x:c r="D53" s="220">
        <x:f>SUM(F53,H53,J53,L53,N53,P53,R53,T53,V53,X53,Z53,AB53,AD53,AF53,AH53,AJ53,AL53,AN53,AP53,AR53,AT53,AV53)</x:f>
        <x:v>90981</x:v>
      </x:c>
      <x:c r="E53" s="221">
        <x:f>VLOOKUP(A53,'(참고)예상물량'!A10:C36,3,0)</x:f>
        <x:v>4718</x:v>
      </x:c>
      <x:c r="F53" s="221">
        <x:v>2252</x:v>
      </x:c>
      <x:c r="G53" s="221">
        <x:v>3514</x:v>
      </x:c>
      <x:c r="H53" s="221">
        <x:v>4715</x:v>
      </x:c>
      <x:c r="I53" s="222">
        <x:v>3546</x:v>
      </x:c>
      <x:c r="J53" s="222">
        <x:v>3966</x:v>
      </x:c>
      <x:c r="K53" s="222">
        <x:v>4373</x:v>
      </x:c>
      <x:c r="L53" s="222">
        <x:v>3496</x:v>
      </x:c>
      <x:c r="M53" s="222">
        <x:v>3963</x:v>
      </x:c>
      <x:c r="N53" s="222">
        <x:v>4171</x:v>
      </x:c>
      <x:c r="O53" s="222">
        <x:v>0</x:v>
      </x:c>
      <x:c r="P53" s="222">
        <x:v>2910</x:v>
      </x:c>
      <x:c r="Q53" s="222">
        <x:v>1301</x:v>
      </x:c>
      <x:c r="R53" s="222">
        <x:v>260</x:v>
      </x:c>
      <x:c r="S53" s="222">
        <x:v>9052</x:v>
      </x:c>
      <x:c r="T53" s="222">
        <x:v>780</x:v>
      </x:c>
      <x:c r="U53" s="222">
        <x:v>11271</x:v>
      </x:c>
      <x:c r="V53" s="222">
        <x:v>5619</x:v>
      </x:c>
      <x:c r="W53" s="222">
        <x:v>13403</x:v>
      </x:c>
      <x:c r="X53" s="222">
        <x:v>5649</x:v>
      </x:c>
      <x:c r="Y53" s="223">
        <x:v>13443</x:v>
      </x:c>
      <x:c r="Z53" s="223">
        <x:v>6708</x:v>
      </x:c>
      <x:c r="AA53" s="223">
        <x:v>14458</x:v>
      </x:c>
      <x:c r="AB53" s="223">
        <x:v>7302</x:v>
      </x:c>
      <x:c r="AC53" s="223">
        <x:v>0</x:v>
      </x:c>
      <x:c r="AD53" s="223">
        <x:v>7804</x:v>
      </x:c>
      <x:c r="AE53" s="223">
        <x:v>9906</x:v>
      </x:c>
      <x:c r="AF53" s="223">
        <x:v>1270</x:v>
      </x:c>
      <x:c r="AG53" s="223">
        <x:v>14479</x:v>
      </x:c>
      <x:c r="AH53" s="223">
        <x:v>4100</x:v>
      </x:c>
      <x:c r="AI53" s="223">
        <x:v>13197</x:v>
      </x:c>
      <x:c r="AJ53" s="223">
        <x:v>8186</x:v>
      </x:c>
      <x:c r="AK53" s="223">
        <x:v>8842</x:v>
      </x:c>
      <x:c r="AL53" s="223">
        <x:v>8502</x:v>
      </x:c>
      <x:c r="AM53" s="223">
        <x:v>5954</x:v>
      </x:c>
      <x:c r="AN53" s="223">
        <x:v>6455</x:v>
      </x:c>
      <x:c r="AO53" s="223">
        <x:v>1218</x:v>
      </x:c>
      <x:c r="AP53" s="223">
        <x:v>4909</x:v>
      </x:c>
      <x:c r="AQ53" s="223">
        <x:v>0</x:v>
      </x:c>
      <x:c r="AR53" s="223">
        <x:v>1927</x:v>
      </x:c>
      <x:c r="AS53" s="64"/>
      <x:c r="AT53" s="64"/>
    </x:row>
    <x:row r="54" spans="1:46" ht="16.399999999999999">
      <x:c r="A54" s="487" t="s">
        <x:v>10</x:v>
      </x:c>
      <x:c r="B54" s="220">
        <x:f>C54+D54</x:f>
        <x:v>165505</x:v>
      </x:c>
      <x:c r="C54" s="220">
        <x:f>SUM(E54,G54,I54,K54,M54,O54,Q54,S54,U54,W54,Y54,AA54,AC54,AE54,AG54,AI54,AK54,AM54,AO54,AQ54,AS54)</x:f>
        <x:v>68789</x:v>
      </x:c>
      <x:c r="D54" s="220">
        <x:f>SUM(F54,H54,J54,L54,N54,P54,R54,T54,V54,X54,Z54,AB54,AD54,AF54,AH54,AJ54,AL54,AN54,AP54,AR54,AT54,AV54)</x:f>
        <x:v>96716</x:v>
      </x:c>
      <x:c r="E54" s="221">
        <x:f>VLOOKUP(A54,'(참고)예상물량'!A11:C37,3,0)</x:f>
        <x:v>3027</x:v>
      </x:c>
      <x:c r="F54" s="221">
        <x:v>2245</x:v>
      </x:c>
      <x:c r="G54" s="221">
        <x:v>2374</x:v>
      </x:c>
      <x:c r="H54" s="221">
        <x:v>4592</x:v>
      </x:c>
      <x:c r="I54" s="222">
        <x:v>2211</x:v>
      </x:c>
      <x:c r="J54" s="222">
        <x:v>3818</x:v>
      </x:c>
      <x:c r="K54" s="222">
        <x:v>2325</x:v>
      </x:c>
      <x:c r="L54" s="222">
        <x:v>3288</x:v>
      </x:c>
      <x:c r="M54" s="222">
        <x:v>1606</x:v>
      </x:c>
      <x:c r="N54" s="222">
        <x:v>3366</x:v>
      </x:c>
      <x:c r="O54" s="222">
        <x:v>0</x:v>
      </x:c>
      <x:c r="P54" s="222">
        <x:v>2570</x:v>
      </x:c>
      <x:c r="Q54" s="222">
        <x:v>0</x:v>
      </x:c>
      <x:c r="R54" s="222">
        <x:v>208</x:v>
      </x:c>
      <x:c r="S54" s="222">
        <x:v>5083</x:v>
      </x:c>
      <x:c r="T54" s="222">
        <x:v>1053</x:v>
      </x:c>
      <x:c r="U54" s="222">
        <x:v>5059</x:v>
      </x:c>
      <x:c r="V54" s="222">
        <x:v>5560</x:v>
      </x:c>
      <x:c r="W54" s="222">
        <x:v>4878</x:v>
      </x:c>
      <x:c r="X54" s="222">
        <x:v>5175</x:v>
      </x:c>
      <x:c r="Y54" s="223">
        <x:v>6851</x:v>
      </x:c>
      <x:c r="Z54" s="223">
        <x:v>6380</x:v>
      </x:c>
      <x:c r="AA54" s="223">
        <x:v>4258</x:v>
      </x:c>
      <x:c r="AB54" s="223">
        <x:v>8583</x:v>
      </x:c>
      <x:c r="AC54" s="223">
        <x:v>3036</x:v>
      </x:c>
      <x:c r="AD54" s="223">
        <x:v>8267</x:v>
      </x:c>
      <x:c r="AE54" s="223">
        <x:v>1578</x:v>
      </x:c>
      <x:c r="AF54" s="223">
        <x:v>2408</x:v>
      </x:c>
      <x:c r="AG54" s="223">
        <x:v>9165</x:v>
      </x:c>
      <x:c r="AH54" s="223">
        <x:v>5248</x:v>
      </x:c>
      <x:c r="AI54" s="223">
        <x:v>7233</x:v>
      </x:c>
      <x:c r="AJ54" s="223">
        <x:v>10231</x:v>
      </x:c>
      <x:c r="AK54" s="223">
        <x:v>4854</x:v>
      </x:c>
      <x:c r="AL54" s="223">
        <x:v>9864</x:v>
      </x:c>
      <x:c r="AM54" s="223">
        <x:v>3825</x:v>
      </x:c>
      <x:c r="AN54" s="223">
        <x:v>7420</x:v>
      </x:c>
      <x:c r="AO54" s="223">
        <x:v>1426</x:v>
      </x:c>
      <x:c r="AP54" s="223">
        <x:v>5346</x:v>
      </x:c>
      <x:c r="AQ54" s="223">
        <x:v>0</x:v>
      </x:c>
      <x:c r="AR54" s="223">
        <x:v>1094</x:v>
      </x:c>
      <x:c r="AS54" s="64"/>
      <x:c r="AT54" s="64"/>
    </x:row>
    <x:row r="55" spans="1:46" ht="16.399999999999999">
      <x:c r="A55" s="14" t="s">
        <x:v>20</x:v>
      </x:c>
      <x:c r="B55" s="220">
        <x:f>C55+D55</x:f>
        <x:v>33044</x:v>
      </x:c>
      <x:c r="C55" s="220">
        <x:f>SUM(E55,G55,I55,K55,M55,O55,Q55,S55,U55,W55,Y55,AA55,AC55,AE55,AG55,AI55,AK55,AM55,AO55,AQ55,AS55)</x:f>
        <x:v>20188</x:v>
      </x:c>
      <x:c r="D55" s="220">
        <x:f>SUM(F55,H55,J55,L55,N55,P55,R55,T55,V55,X55,Z55,AB55,AD55,AF55,AH55,AJ55,AL55,AN55,AP55,AR55,AT55,AV55)</x:f>
        <x:v>12856</x:v>
      </x:c>
      <x:c r="E55" s="221">
        <x:f>VLOOKUP(A55,'(참고)예상물량'!A12:C38,3,0)</x:f>
        <x:v>992</x:v>
      </x:c>
      <x:c r="F55" s="221">
        <x:v>233</x:v>
      </x:c>
      <x:c r="G55" s="221">
        <x:v>603</x:v>
      </x:c>
      <x:c r="H55" s="221">
        <x:v>514</x:v>
      </x:c>
      <x:c r="I55" s="222">
        <x:v>463</x:v>
      </x:c>
      <x:c r="J55" s="222">
        <x:v>446</x:v>
      </x:c>
      <x:c r="K55" s="222">
        <x:v>765</x:v>
      </x:c>
      <x:c r="L55" s="222">
        <x:v>384</x:v>
      </x:c>
      <x:c r="M55" s="222">
        <x:v>391</x:v>
      </x:c>
      <x:c r="N55" s="222">
        <x:v>462</x:v>
      </x:c>
      <x:c r="O55" s="222">
        <x:v>0</x:v>
      </x:c>
      <x:c r="P55" s="222">
        <x:v>342</x:v>
      </x:c>
      <x:c r="Q55" s="222">
        <x:v>0</x:v>
      </x:c>
      <x:c r="R55" s="222">
        <x:v>57</x:v>
      </x:c>
      <x:c r="S55" s="222">
        <x:v>1062</x:v>
      </x:c>
      <x:c r="T55" s="222">
        <x:v>135</x:v>
      </x:c>
      <x:c r="U55" s="222">
        <x:v>1351</x:v>
      </x:c>
      <x:c r="V55" s="222">
        <x:v>829</x:v>
      </x:c>
      <x:c r="W55" s="222">
        <x:v>1823</x:v>
      </x:c>
      <x:c r="X55" s="222">
        <x:v>812</x:v>
      </x:c>
      <x:c r="Y55" s="223">
        <x:v>1670</x:v>
      </x:c>
      <x:c r="Z55" s="223">
        <x:v>852</x:v>
      </x:c>
      <x:c r="AA55" s="223">
        <x:v>1851</x:v>
      </x:c>
      <x:c r="AB55" s="223">
        <x:v>1101</x:v>
      </x:c>
      <x:c r="AC55" s="223">
        <x:v>0</x:v>
      </x:c>
      <x:c r="AD55" s="223">
        <x:v>1157</x:v>
      </x:c>
      <x:c r="AE55" s="223">
        <x:v>0</x:v>
      </x:c>
      <x:c r="AF55" s="223">
        <x:v>386</x:v>
      </x:c>
      <x:c r="AG55" s="223">
        <x:v>3826</x:v>
      </x:c>
      <x:c r="AH55" s="223">
        <x:v>569</x:v>
      </x:c>
      <x:c r="AI55" s="223">
        <x:v>2567</x:v>
      </x:c>
      <x:c r="AJ55" s="223">
        <x:v>1573</x:v>
      </x:c>
      <x:c r="AK55" s="223">
        <x:v>1777</x:v>
      </x:c>
      <x:c r="AL55" s="223">
        <x:v>1245</x:v>
      </x:c>
      <x:c r="AM55" s="223">
        <x:v>833</x:v>
      </x:c>
      <x:c r="AN55" s="223">
        <x:v>848</x:v>
      </x:c>
      <x:c r="AO55" s="223">
        <x:v>214</x:v>
      </x:c>
      <x:c r="AP55" s="223">
        <x:v>678</x:v>
      </x:c>
      <x:c r="AQ55" s="223">
        <x:v>0</x:v>
      </x:c>
      <x:c r="AR55" s="223">
        <x:v>233</x:v>
      </x:c>
      <x:c r="AS55" s="64"/>
      <x:c r="AT55" s="64"/>
    </x:row>
    <x:row r="56" spans="1:46" ht="16.399999999999999">
      <x:c r="A56" s="487" t="s">
        <x:v>29</x:v>
      </x:c>
      <x:c r="B56" s="220">
        <x:f>C56+D56</x:f>
        <x:v>55245</x:v>
      </x:c>
      <x:c r="C56" s="220">
        <x:f>SUM(E56,G56,I56,K56,M56,O56,Q56,S56,U56,W56,Y56,AA56,AC56,AE56,AG56,AI56,AK56,AM56,AO56,AQ56,AS56)</x:f>
        <x:v>30546</x:v>
      </x:c>
      <x:c r="D56" s="220">
        <x:f>SUM(F56,H56,J56,L56,N56,P56,R56,T56,V56,X56,Z56,AB56,AD56,AF56,AH56,AJ56,AL56,AN56,AP56,AR56,AT56,AV56)</x:f>
        <x:v>24699</x:v>
      </x:c>
      <x:c r="E56" s="221">
        <x:f>VLOOKUP(A56,'(참고)예상물량'!A13:C39,3,0)</x:f>
        <x:v>882</x:v>
      </x:c>
      <x:c r="F56" s="221">
        <x:v>395</x:v>
      </x:c>
      <x:c r="G56" s="221">
        <x:v>816</x:v>
      </x:c>
      <x:c r="H56" s="221">
        <x:v>1001</x:v>
      </x:c>
      <x:c r="I56" s="222">
        <x:v>926</x:v>
      </x:c>
      <x:c r="J56" s="222">
        <x:v>876</x:v>
      </x:c>
      <x:c r="K56" s="222">
        <x:v>890</x:v>
      </x:c>
      <x:c r="L56" s="222">
        <x:v>651</x:v>
      </x:c>
      <x:c r="M56" s="222">
        <x:v>3294</x:v>
      </x:c>
      <x:c r="N56" s="222">
        <x:v>684</x:v>
      </x:c>
      <x:c r="O56" s="222">
        <x:v>0</x:v>
      </x:c>
      <x:c r="P56" s="222">
        <x:v>458</x:v>
      </x:c>
      <x:c r="Q56" s="222">
        <x:v>0</x:v>
      </x:c>
      <x:c r="R56" s="222">
        <x:v>14</x:v>
      </x:c>
      <x:c r="S56" s="222">
        <x:v>2268</x:v>
      </x:c>
      <x:c r="T56" s="222">
        <x:v>107</x:v>
      </x:c>
      <x:c r="U56" s="222">
        <x:v>1930</x:v>
      </x:c>
      <x:c r="V56" s="222">
        <x:v>1428</x:v>
      </x:c>
      <x:c r="W56" s="222">
        <x:v>3071</x:v>
      </x:c>
      <x:c r="X56" s="222">
        <x:v>1348</x:v>
      </x:c>
      <x:c r="Y56" s="223">
        <x:v>2831</x:v>
      </x:c>
      <x:c r="Z56" s="223">
        <x:v>4516</x:v>
      </x:c>
      <x:c r="AA56" s="223">
        <x:v>3552</x:v>
      </x:c>
      <x:c r="AB56" s="223">
        <x:v>1787</x:v>
      </x:c>
      <x:c r="AC56" s="223">
        <x:v>0</x:v>
      </x:c>
      <x:c r="AD56" s="223">
        <x:v>1554</x:v>
      </x:c>
      <x:c r="AE56" s="223">
        <x:v>0</x:v>
      </x:c>
      <x:c r="AF56" s="223">
        <x:v>127</x:v>
      </x:c>
      <x:c r="AG56" s="223">
        <x:v>3824</x:v>
      </x:c>
      <x:c r="AH56" s="223">
        <x:v>1356</x:v>
      </x:c>
      <x:c r="AI56" s="223">
        <x:v>2818</x:v>
      </x:c>
      <x:c r="AJ56" s="223">
        <x:v>2745</x:v>
      </x:c>
      <x:c r="AK56" s="223">
        <x:v>1737</x:v>
      </x:c>
      <x:c r="AL56" s="223">
        <x:v>2313</x:v>
      </x:c>
      <x:c r="AM56" s="223">
        <x:v>1276</x:v>
      </x:c>
      <x:c r="AN56" s="223">
        <x:v>1643</x:v>
      </x:c>
      <x:c r="AO56" s="223">
        <x:v>431</x:v>
      </x:c>
      <x:c r="AP56" s="223">
        <x:v>1331</x:v>
      </x:c>
      <x:c r="AQ56" s="223">
        <x:v>0</x:v>
      </x:c>
      <x:c r="AR56" s="223">
        <x:v>365</x:v>
      </x:c>
      <x:c r="AS56" s="64"/>
      <x:c r="AT56" s="64"/>
    </x:row>
    <x:row r="57" spans="1:46" ht="16.399999999999999">
      <x:c r="A57" s="485" t="s">
        <x:v>14</x:v>
      </x:c>
      <x:c r="B57" s="220">
        <x:f>C57+D57</x:f>
        <x:v>24621</x:v>
      </x:c>
      <x:c r="C57" s="220">
        <x:f>SUM(E57,G57,I57,K57,M57,O57,Q57,S57,U57,W57,Y57,AA57,AC57,AE57,AG57,AI57,AK57,AM57,AO57,AQ57,AS57)</x:f>
        <x:v>13714</x:v>
      </x:c>
      <x:c r="D57" s="220">
        <x:f>SUM(F57,H57,J57,L57,N57,P57,R57,T57,V57,X57,Z57,AB57,AD57,AF57,AH57,AJ57,AL57,AN57,AP57,AR57,AT57,AV57)</x:f>
        <x:v>10907</x:v>
      </x:c>
      <x:c r="E57" s="221">
        <x:f>VLOOKUP(A57,'(참고)예상물량'!A14:C40,3,0)</x:f>
        <x:v>524</x:v>
      </x:c>
      <x:c r="F57" s="221">
        <x:v>204</x:v>
      </x:c>
      <x:c r="G57" s="221">
        <x:v>487</x:v>
      </x:c>
      <x:c r="H57" s="221">
        <x:v>363</x:v>
      </x:c>
      <x:c r="I57" s="222">
        <x:v>294</x:v>
      </x:c>
      <x:c r="J57" s="222">
        <x:v>266</x:v>
      </x:c>
      <x:c r="K57" s="222">
        <x:v>401</x:v>
      </x:c>
      <x:c r="L57" s="222">
        <x:v>289</x:v>
      </x:c>
      <x:c r="M57" s="222">
        <x:v>251</x:v>
      </x:c>
      <x:c r="N57" s="222">
        <x:v>272</x:v>
      </x:c>
      <x:c r="O57" s="222">
        <x:v>0</x:v>
      </x:c>
      <x:c r="P57" s="222">
        <x:v>222</x:v>
      </x:c>
      <x:c r="Q57" s="222">
        <x:v>0</x:v>
      </x:c>
      <x:c r="R57" s="222">
        <x:v>50</x:v>
      </x:c>
      <x:c r="S57" s="222">
        <x:v>797</x:v>
      </x:c>
      <x:c r="T57" s="222">
        <x:v>51</x:v>
      </x:c>
      <x:c r="U57" s="222">
        <x:v>643</x:v>
      </x:c>
      <x:c r="V57" s="222">
        <x:v>385</x:v>
      </x:c>
      <x:c r="W57" s="222">
        <x:v>1112</x:v>
      </x:c>
      <x:c r="X57" s="222">
        <x:v>788</x:v>
      </x:c>
      <x:c r="Y57" s="223">
        <x:v>1062</x:v>
      </x:c>
      <x:c r="Z57" s="223">
        <x:v>997</x:v>
      </x:c>
      <x:c r="AA57" s="223">
        <x:v>911</x:v>
      </x:c>
      <x:c r="AB57" s="223">
        <x:v>953</x:v>
      </x:c>
      <x:c r="AC57" s="223">
        <x:v>0</x:v>
      </x:c>
      <x:c r="AD57" s="223">
        <x:v>1197</x:v>
      </x:c>
      <x:c r="AE57" s="223">
        <x:v>0</x:v>
      </x:c>
      <x:c r="AF57" s="223">
        <x:v>526</x:v>
      </x:c>
      <x:c r="AG57" s="223">
        <x:v>3513</x:v>
      </x:c>
      <x:c r="AH57" s="223">
        <x:v>511</x:v>
      </x:c>
      <x:c r="AI57" s="223">
        <x:v>1579</x:v>
      </x:c>
      <x:c r="AJ57" s="223">
        <x:v>1375</x:v>
      </x:c>
      <x:c r="AK57" s="223">
        <x:v>1294</x:v>
      </x:c>
      <x:c r="AL57" s="223">
        <x:v>993</x:v>
      </x:c>
      <x:c r="AM57" s="223">
        <x:v>733</x:v>
      </x:c>
      <x:c r="AN57" s="223">
        <x:v>757</x:v>
      </x:c>
      <x:c r="AO57" s="223">
        <x:v>113</x:v>
      </x:c>
      <x:c r="AP57" s="223">
        <x:v>521</x:v>
      </x:c>
      <x:c r="AQ57" s="223">
        <x:v>0</x:v>
      </x:c>
      <x:c r="AR57" s="223">
        <x:v>187</x:v>
      </x:c>
      <x:c r="AS57" s="64"/>
      <x:c r="AT57" s="64"/>
    </x:row>
    <x:row r="58" spans="1:46" ht="16.399999999999999">
      <x:c r="A58" s="487" t="s">
        <x:v>27</x:v>
      </x:c>
      <x:c r="B58" s="220">
        <x:f>C58+D58</x:f>
        <x:v>83891</x:v>
      </x:c>
      <x:c r="C58" s="220">
        <x:f>SUM(E58,G58,I58,K58,M58,O58,Q58,S58,U58,W58,Y58,AA58,AC58,AE58,AG58,AI58,AK58,AM58,AO58,AQ58,AS58)</x:f>
        <x:v>30280</x:v>
      </x:c>
      <x:c r="D58" s="220">
        <x:f>SUM(F58,H58,J58,L58,N58,P58,R58,T58,V58,X58,Z58,AB58,AD58,AF58,AH58,AJ58,AL58,AN58,AP58,AR58,AT58,AV58)</x:f>
        <x:v>53611</x:v>
      </x:c>
      <x:c r="E58" s="221">
        <x:f>VLOOKUP(A58,'(참고)예상물량'!A15:C41,3,0)</x:f>
        <x:v>1306</x:v>
      </x:c>
      <x:c r="F58" s="221">
        <x:v>1282</x:v>
      </x:c>
      <x:c r="G58" s="221">
        <x:v>1256</x:v>
      </x:c>
      <x:c r="H58" s="221">
        <x:v>2716</x:v>
      </x:c>
      <x:c r="I58" s="222">
        <x:v>1206</x:v>
      </x:c>
      <x:c r="J58" s="222">
        <x:v>2671</x:v>
      </x:c>
      <x:c r="K58" s="222">
        <x:v>1476</x:v>
      </x:c>
      <x:c r="L58" s="222">
        <x:v>2217</x:v>
      </x:c>
      <x:c r="M58" s="222">
        <x:v>1195</x:v>
      </x:c>
      <x:c r="N58" s="222">
        <x:v>2822</x:v>
      </x:c>
      <x:c r="O58" s="222">
        <x:v>0</x:v>
      </x:c>
      <x:c r="P58" s="222">
        <x:v>3022</x:v>
      </x:c>
      <x:c r="Q58" s="222">
        <x:v>0</x:v>
      </x:c>
      <x:c r="R58" s="222">
        <x:v>1052</x:v>
      </x:c>
      <x:c r="S58" s="222">
        <x:v>2064</x:v>
      </x:c>
      <x:c r="T58" s="222">
        <x:v>718</x:v>
      </x:c>
      <x:c r="U58" s="222">
        <x:v>2428</x:v>
      </x:c>
      <x:c r="V58" s="222">
        <x:v>3500</x:v>
      </x:c>
      <x:c r="W58" s="222">
        <x:v>2849</x:v>
      </x:c>
      <x:c r="X58" s="222">
        <x:v>3283</x:v>
      </x:c>
      <x:c r="Y58" s="223">
        <x:v>2513</x:v>
      </x:c>
      <x:c r="Z58" s="223">
        <x:v>4581</x:v>
      </x:c>
      <x:c r="AA58" s="223">
        <x:v>2889</x:v>
      </x:c>
      <x:c r="AB58" s="223">
        <x:v>3708</x:v>
      </x:c>
      <x:c r="AC58" s="223">
        <x:v>0</x:v>
      </x:c>
      <x:c r="AD58" s="223">
        <x:v>3544</x:v>
      </x:c>
      <x:c r="AE58" s="223">
        <x:v>1875</x:v>
      </x:c>
      <x:c r="AF58" s="223">
        <x:v>1325</x:v>
      </x:c>
      <x:c r="AG58" s="223">
        <x:v>3076</x:v>
      </x:c>
      <x:c r="AH58" s="223">
        <x:v>1852</x:v>
      </x:c>
      <x:c r="AI58" s="223">
        <x:v>2705</x:v>
      </x:c>
      <x:c r="AJ58" s="223">
        <x:v>4219</x:v>
      </x:c>
      <x:c r="AK58" s="223">
        <x:v>1577</x:v>
      </x:c>
      <x:c r="AL58" s="223">
        <x:v>4071</x:v>
      </x:c>
      <x:c r="AM58" s="223">
        <x:v>1289</x:v>
      </x:c>
      <x:c r="AN58" s="223">
        <x:v>3358</x:v>
      </x:c>
      <x:c r="AO58" s="223">
        <x:v>576</x:v>
      </x:c>
      <x:c r="AP58" s="223">
        <x:v>2536</x:v>
      </x:c>
      <x:c r="AQ58" s="223">
        <x:v>0</x:v>
      </x:c>
      <x:c r="AR58" s="223">
        <x:v>1134</x:v>
      </x:c>
      <x:c r="AS58" s="64"/>
      <x:c r="AT58" s="64"/>
    </x:row>
    <x:row r="59" spans="1:46" ht="16.399999999999999">
      <x:c r="A59" s="485" t="s">
        <x:v>26</x:v>
      </x:c>
      <x:c r="B59" s="220">
        <x:f>C59+D59</x:f>
        <x:v>19509</x:v>
      </x:c>
      <x:c r="C59" s="220">
        <x:f>SUM(E59,G59,I59,K59,M59,O59,Q59,S59,U59,W59,Y59,AA59,AC59,AE59,AG59,AI59,AK59,AM59,AO59,AQ59,AS59)</x:f>
        <x:v>11544</x:v>
      </x:c>
      <x:c r="D59" s="220">
        <x:f>SUM(F59,H59,J59,L59,N59,P59,R59,T59,V59,X59,Z59,AB59,AD59,AF59,AH59,AJ59,AL59,AN59,AP59,AR59,AT59,AV59)</x:f>
        <x:v>7965</x:v>
      </x:c>
      <x:c r="E59" s="221">
        <x:f>VLOOKUP(A59,'(참고)예상물량'!A16:C42,3,0)</x:f>
        <x:v>503</x:v>
      </x:c>
      <x:c r="F59" s="221">
        <x:v>160</x:v>
      </x:c>
      <x:c r="G59" s="221">
        <x:v>257</x:v>
      </x:c>
      <x:c r="H59" s="221">
        <x:v>352</x:v>
      </x:c>
      <x:c r="I59" s="222">
        <x:v>241</x:v>
      </x:c>
      <x:c r="J59" s="222">
        <x:v>350</x:v>
      </x:c>
      <x:c r="K59" s="222">
        <x:v>349</x:v>
      </x:c>
      <x:c r="L59" s="222">
        <x:v>289</x:v>
      </x:c>
      <x:c r="M59" s="222">
        <x:v>166</x:v>
      </x:c>
      <x:c r="N59" s="222">
        <x:v>268</x:v>
      </x:c>
      <x:c r="O59" s="222">
        <x:v>0</x:v>
      </x:c>
      <x:c r="P59" s="222">
        <x:v>269</x:v>
      </x:c>
      <x:c r="Q59" s="222">
        <x:v>0</x:v>
      </x:c>
      <x:c r="R59" s="222">
        <x:v>17</x:v>
      </x:c>
      <x:c r="S59" s="222">
        <x:v>417</x:v>
      </x:c>
      <x:c r="T59" s="222">
        <x:v>106</x:v>
      </x:c>
      <x:c r="U59" s="222">
        <x:v>447</x:v>
      </x:c>
      <x:c r="V59" s="222">
        <x:v>390</x:v>
      </x:c>
      <x:c r="W59" s="222">
        <x:v>1088</x:v>
      </x:c>
      <x:c r="X59" s="222">
        <x:v>435</x:v>
      </x:c>
      <x:c r="Y59" s="223">
        <x:v>1718</x:v>
      </x:c>
      <x:c r="Z59" s="223">
        <x:v>643</x:v>
      </x:c>
      <x:c r="AA59" s="223">
        <x:v>926</x:v>
      </x:c>
      <x:c r="AB59" s="223">
        <x:v>804</x:v>
      </x:c>
      <x:c r="AC59" s="223">
        <x:v>0</x:v>
      </x:c>
      <x:c r="AD59" s="223">
        <x:v>551</x:v>
      </x:c>
      <x:c r="AE59" s="223">
        <x:v>962</x:v>
      </x:c>
      <x:c r="AF59" s="223">
        <x:v>87</x:v>
      </x:c>
      <x:c r="AG59" s="223">
        <x:v>1752</x:v>
      </x:c>
      <x:c r="AH59" s="223">
        <x:v>252</x:v>
      </x:c>
      <x:c r="AI59" s="223">
        <x:v>1265</x:v>
      </x:c>
      <x:c r="AJ59" s="223">
        <x:v>825</x:v>
      </x:c>
      <x:c r="AK59" s="223">
        <x:v>777</x:v>
      </x:c>
      <x:c r="AL59" s="223">
        <x:v>761</x:v>
      </x:c>
      <x:c r="AM59" s="223">
        <x:v>519</x:v>
      </x:c>
      <x:c r="AN59" s="223">
        <x:v>733</x:v>
      </x:c>
      <x:c r="AO59" s="223">
        <x:v>157</x:v>
      </x:c>
      <x:c r="AP59" s="223">
        <x:v>496</x:v>
      </x:c>
      <x:c r="AQ59" s="223">
        <x:v>0</x:v>
      </x:c>
      <x:c r="AR59" s="223">
        <x:v>177</x:v>
      </x:c>
      <x:c r="AS59" s="64"/>
      <x:c r="AT59" s="64"/>
    </x:row>
    <x:row r="60" spans="1:46" ht="16.399999999999999">
      <x:c r="A60" s="485" t="s">
        <x:v>17</x:v>
      </x:c>
      <x:c r="B60" s="220">
        <x:f>C60+D60</x:f>
        <x:v>159430</x:v>
      </x:c>
      <x:c r="C60" s="220">
        <x:f>SUM(E60,G60,I60,K60,M60,O60,Q60,S60,U60,W60,Y60,AA60,AC60,AE60,AG60,AI60,AK60,AM60,AO60,AQ60,AS60)</x:f>
        <x:v>133191</x:v>
      </x:c>
      <x:c r="D60" s="220">
        <x:f>SUM(F60,H60,J60,L60,N60,P60,R60,T60,V60,X60,Z60,AB60,AD60,AF60,AH60,AJ60,AL60,AN60,AP60,AR60,AT60,AV60)</x:f>
        <x:v>26239</x:v>
      </x:c>
      <x:c r="E60" s="221">
        <x:f>VLOOKUP(A60,'(참고)예상물량'!A17:C43,3,0)</x:f>
        <x:v>2127</x:v>
      </x:c>
      <x:c r="F60" s="221">
        <x:v>613</x:v>
      </x:c>
      <x:c r="G60" s="221">
        <x:v>1255</x:v>
      </x:c>
      <x:c r="H60" s="221">
        <x:v>1179</x:v>
      </x:c>
      <x:c r="I60" s="222">
        <x:v>1777</x:v>
      </x:c>
      <x:c r="J60" s="222">
        <x:v>947</x:v>
      </x:c>
      <x:c r="K60" s="222">
        <x:v>1682</x:v>
      </x:c>
      <x:c r="L60" s="222">
        <x:v>898</x:v>
      </x:c>
      <x:c r="M60" s="222">
        <x:v>1466</x:v>
      </x:c>
      <x:c r="N60" s="222">
        <x:v>976</x:v>
      </x:c>
      <x:c r="O60" s="222">
        <x:v>0</x:v>
      </x:c>
      <x:c r="P60" s="222">
        <x:v>719</x:v>
      </x:c>
      <x:c r="Q60" s="222">
        <x:v>695</x:v>
      </x:c>
      <x:c r="R60" s="222">
        <x:v>62</x:v>
      </x:c>
      <x:c r="S60" s="222">
        <x:v>3175</x:v>
      </x:c>
      <x:c r="T60" s="222">
        <x:v>218</x:v>
      </x:c>
      <x:c r="U60" s="222">
        <x:v>5005</x:v>
      </x:c>
      <x:c r="V60" s="222">
        <x:v>1679</x:v>
      </x:c>
      <x:c r="W60" s="222">
        <x:v>8378</x:v>
      </x:c>
      <x:c r="X60" s="222">
        <x:v>1551</x:v>
      </x:c>
      <x:c r="Y60" s="223">
        <x:v>11948</x:v>
      </x:c>
      <x:c r="Z60" s="223">
        <x:v>1917</x:v>
      </x:c>
      <x:c r="AA60" s="223">
        <x:v>12502</x:v>
      </x:c>
      <x:c r="AB60" s="223">
        <x:v>2180</x:v>
      </x:c>
      <x:c r="AC60" s="223">
        <x:v>8573</x:v>
      </x:c>
      <x:c r="AD60" s="223">
        <x:v>1806</x:v>
      </x:c>
      <x:c r="AE60" s="223">
        <x:v>11828</x:v>
      </x:c>
      <x:c r="AF60" s="223">
        <x:v>565</x:v>
      </x:c>
      <x:c r="AG60" s="223">
        <x:v>22394</x:v>
      </x:c>
      <x:c r="AH60" s="223">
        <x:v>982</x:v>
      </x:c>
      <x:c r="AI60" s="223">
        <x:v>19363</x:v>
      </x:c>
      <x:c r="AJ60" s="223">
        <x:v>2830</x:v>
      </x:c>
      <x:c r="AK60" s="223">
        <x:v>13607</x:v>
      </x:c>
      <x:c r="AL60" s="223">
        <x:v>2846</x:v>
      </x:c>
      <x:c r="AM60" s="223">
        <x:v>5595</x:v>
      </x:c>
      <x:c r="AN60" s="223">
        <x:v>2104</x:v>
      </x:c>
      <x:c r="AO60" s="223">
        <x:v>1821</x:v>
      </x:c>
      <x:c r="AP60" s="223">
        <x:v>1490</x:v>
      </x:c>
      <x:c r="AQ60" s="223">
        <x:v>0</x:v>
      </x:c>
      <x:c r="AR60" s="223">
        <x:v>677</x:v>
      </x:c>
      <x:c r="AS60" s="64"/>
      <x:c r="AT60" s="64"/>
    </x:row>
    <x:row r="61" spans="1:46" ht="16.399999999999999">
      <x:c r="A61" s="485" t="s">
        <x:v>15</x:v>
      </x:c>
      <x:c r="B61" s="220">
        <x:f>C61+D61</x:f>
        <x:v>56762</x:v>
      </x:c>
      <x:c r="C61" s="220">
        <x:f>SUM(E61,G61,I61,K61,M61,O61,Q61,S61,U61,W61,Y61,AA61,AC61,AE61,AG61,AI61,AK61,AM61,AO61,AQ61,AS61)</x:f>
        <x:v>42369</x:v>
      </x:c>
      <x:c r="D61" s="220">
        <x:f>SUM(F61,H61,J61,L61,N61,P61,R61,T61,V61,X61,Z61,AB61,AD61,AF61,AH61,AJ61,AL61,AN61,AP61,AR61,AT61,AV61)</x:f>
        <x:v>14393</x:v>
      </x:c>
      <x:c r="E61" s="221">
        <x:f>VLOOKUP(A61,'(참고)예상물량'!A18:C44,3,0)</x:f>
        <x:v>1739</x:v>
      </x:c>
      <x:c r="F61" s="221">
        <x:v>266</x:v>
      </x:c>
      <x:c r="G61" s="221">
        <x:v>791</x:v>
      </x:c>
      <x:c r="H61" s="221">
        <x:v>631</x:v>
      </x:c>
      <x:c r="I61" s="222">
        <x:v>957</x:v>
      </x:c>
      <x:c r="J61" s="222">
        <x:v>460</x:v>
      </x:c>
      <x:c r="K61" s="222">
        <x:v>836</x:v>
      </x:c>
      <x:c r="L61" s="222">
        <x:v>499</x:v>
      </x:c>
      <x:c r="M61" s="222">
        <x:v>749</x:v>
      </x:c>
      <x:c r="N61" s="222">
        <x:v>756</x:v>
      </x:c>
      <x:c r="O61" s="222">
        <x:v>0</x:v>
      </x:c>
      <x:c r="P61" s="222">
        <x:v>356</x:v>
      </x:c>
      <x:c r="Q61" s="222">
        <x:v>0</x:v>
      </x:c>
      <x:c r="R61" s="222">
        <x:v>13</x:v>
      </x:c>
      <x:c r="S61" s="222">
        <x:v>2674</x:v>
      </x:c>
      <x:c r="T61" s="222">
        <x:v>266</x:v>
      </x:c>
      <x:c r="U61" s="222">
        <x:v>2475</x:v>
      </x:c>
      <x:c r="V61" s="222">
        <x:v>798</x:v>
      </x:c>
      <x:c r="W61" s="222">
        <x:v>6184</x:v>
      </x:c>
      <x:c r="X61" s="222">
        <x:v>1031</x:v>
      </x:c>
      <x:c r="Y61" s="223">
        <x:v>4795</x:v>
      </x:c>
      <x:c r="Z61" s="223">
        <x:v>861</x:v>
      </x:c>
      <x:c r="AA61" s="223">
        <x:v>4206</x:v>
      </x:c>
      <x:c r="AB61" s="223">
        <x:v>1456</x:v>
      </x:c>
      <x:c r="AC61" s="223">
        <x:v>823</x:v>
      </x:c>
      <x:c r="AD61" s="223">
        <x:v>1010</x:v>
      </x:c>
      <x:c r="AE61" s="223">
        <x:v>348</x:v>
      </x:c>
      <x:c r="AF61" s="223">
        <x:v>241</x:v>
      </x:c>
      <x:c r="AG61" s="223">
        <x:v>5719</x:v>
      </x:c>
      <x:c r="AH61" s="223">
        <x:v>881</x:v>
      </x:c>
      <x:c r="AI61" s="223">
        <x:v>5286</x:v>
      </x:c>
      <x:c r="AJ61" s="223">
        <x:v>1604</x:v>
      </x:c>
      <x:c r="AK61" s="223">
        <x:v>2955</x:v>
      </x:c>
      <x:c r="AL61" s="223">
        <x:v>1239</x:v>
      </x:c>
      <x:c r="AM61" s="223">
        <x:v>1415</x:v>
      </x:c>
      <x:c r="AN61" s="223">
        <x:v>1052</x:v>
      </x:c>
      <x:c r="AO61" s="223">
        <x:v>417</x:v>
      </x:c>
      <x:c r="AP61" s="223">
        <x:v>711</x:v>
      </x:c>
      <x:c r="AQ61" s="223">
        <x:v>0</x:v>
      </x:c>
      <x:c r="AR61" s="223">
        <x:v>262</x:v>
      </x:c>
      <x:c r="AS61" s="64"/>
      <x:c r="AT61" s="64"/>
    </x:row>
    <x:row r="62" spans="1:46" ht="16.399999999999999">
      <x:c r="A62" s="14" t="s">
        <x:v>22</x:v>
      </x:c>
      <x:c r="B62" s="220">
        <x:f>C62+D62</x:f>
        <x:v>50012</x:v>
      </x:c>
      <x:c r="C62" s="220">
        <x:f>SUM(E62,G62,I62,K62,M62,O62,Q62,S62,U62,W62,Y62,AA62,AC62,AE62,AG62,AI62,AK62,AM62,AO62,AQ62,AS62)</x:f>
        <x:v>21863</x:v>
      </x:c>
      <x:c r="D62" s="220">
        <x:f>SUM(F62,H62,J62,L62,N62,P62,R62,T62,V62,X62,Z62,AB62,AD62,AF62,AH62,AJ62,AL62,AN62,AP62,AR62,AT62,AV62)</x:f>
        <x:v>28149</x:v>
      </x:c>
      <x:c r="E62" s="221">
        <x:f>VLOOKUP(A62,'(참고)예상물량'!A19:C45,3,0)</x:f>
        <x:v>1099</x:v>
      </x:c>
      <x:c r="F62" s="221">
        <x:v>727</x:v>
      </x:c>
      <x:c r="G62" s="221">
        <x:v>711</x:v>
      </x:c>
      <x:c r="H62" s="221">
        <x:v>1289</x:v>
      </x:c>
      <x:c r="I62" s="222">
        <x:v>696</x:v>
      </x:c>
      <x:c r="J62" s="222">
        <x:v>1005</x:v>
      </x:c>
      <x:c r="K62" s="222">
        <x:v>522</x:v>
      </x:c>
      <x:c r="L62" s="222">
        <x:v>1035</x:v>
      </x:c>
      <x:c r="M62" s="222">
        <x:v>610</x:v>
      </x:c>
      <x:c r="N62" s="222">
        <x:v>1282</x:v>
      </x:c>
      <x:c r="O62" s="222">
        <x:v>0</x:v>
      </x:c>
      <x:c r="P62" s="222">
        <x:v>1079</x:v>
      </x:c>
      <x:c r="Q62" s="222">
        <x:v>0</x:v>
      </x:c>
      <x:c r="R62" s="222">
        <x:v>0</x:v>
      </x:c>
      <x:c r="S62" s="222">
        <x:v>1198</x:v>
      </x:c>
      <x:c r="T62" s="222">
        <x:v>368</x:v>
      </x:c>
      <x:c r="U62" s="222">
        <x:v>1508</x:v>
      </x:c>
      <x:c r="V62" s="222">
        <x:v>1588</x:v>
      </x:c>
      <x:c r="W62" s="222">
        <x:v>2240</x:v>
      </x:c>
      <x:c r="X62" s="222">
        <x:v>1521</x:v>
      </x:c>
      <x:c r="Y62" s="223">
        <x:v>2016</x:v>
      </x:c>
      <x:c r="Z62" s="223">
        <x:v>1826</x:v>
      </x:c>
      <x:c r="AA62" s="223">
        <x:v>2592</x:v>
      </x:c>
      <x:c r="AB62" s="223">
        <x:v>2208</x:v>
      </x:c>
      <x:c r="AC62" s="223">
        <x:v>194</x:v>
      </x:c>
      <x:c r="AD62" s="223">
        <x:v>2489</x:v>
      </x:c>
      <x:c r="AE62" s="223">
        <x:v>0</x:v>
      </x:c>
      <x:c r="AF62" s="223">
        <x:v>508</x:v>
      </x:c>
      <x:c r="AG62" s="223">
        <x:v>2894</x:v>
      </x:c>
      <x:c r="AH62" s="223">
        <x:v>1147</x:v>
      </x:c>
      <x:c r="AI62" s="223">
        <x:v>2314</x:v>
      </x:c>
      <x:c r="AJ62" s="223">
        <x:v>2927</x:v>
      </x:c>
      <x:c r="AK62" s="223">
        <x:v>1897</x:v>
      </x:c>
      <x:c r="AL62" s="223">
        <x:v>2659</x:v>
      </x:c>
      <x:c r="AM62" s="223">
        <x:v>1009</x:v>
      </x:c>
      <x:c r="AN62" s="223">
        <x:v>2351</x:v>
      </x:c>
      <x:c r="AO62" s="223">
        <x:v>363</x:v>
      </x:c>
      <x:c r="AP62" s="223">
        <x:v>1467</x:v>
      </x:c>
      <x:c r="AQ62" s="223">
        <x:v>0</x:v>
      </x:c>
      <x:c r="AR62" s="223">
        <x:v>673</x:v>
      </x:c>
      <x:c r="AS62" s="64"/>
      <x:c r="AT62" s="64"/>
    </x:row>
    <x:row r="63" spans="1:46" ht="16.399999999999999">
      <x:c r="A63" s="487" t="s">
        <x:v>28</x:v>
      </x:c>
      <x:c r="B63" s="220">
        <x:f>C63+D63</x:f>
        <x:v>31597</x:v>
      </x:c>
      <x:c r="C63" s="220">
        <x:f>SUM(E63,G63,I63,K63,M63,O63,Q63,S63,U63,W63,Y63,AA63,AC63,AE63,AG63,AI63,AK63,AM63,AO63,AQ63,AS63)</x:f>
        <x:v>16999</x:v>
      </x:c>
      <x:c r="D63" s="220">
        <x:f>SUM(F63,H63,J63,L63,N63,P63,R63,T63,V63,X63,Z63,AB63,AD63,AF63,AH63,AJ63,AL63,AN63,AP63,AR63,AT63,AV63)</x:f>
        <x:v>14598</x:v>
      </x:c>
      <x:c r="E63" s="221">
        <x:f>VLOOKUP(A63,'(참고)예상물량'!A20:C46,3,0)</x:f>
        <x:v>895</x:v>
      </x:c>
      <x:c r="F63" s="221">
        <x:v>243</x:v>
      </x:c>
      <x:c r="G63" s="221">
        <x:v>483</x:v>
      </x:c>
      <x:c r="H63" s="221">
        <x:v>600</x:v>
      </x:c>
      <x:c r="I63" s="222">
        <x:v>442</x:v>
      </x:c>
      <x:c r="J63" s="222">
        <x:v>447</x:v>
      </x:c>
      <x:c r="K63" s="222">
        <x:v>304</x:v>
      </x:c>
      <x:c r="L63" s="222">
        <x:v>410</x:v>
      </x:c>
      <x:c r="M63" s="222">
        <x:v>206</x:v>
      </x:c>
      <x:c r="N63" s="222">
        <x:v>465</x:v>
      </x:c>
      <x:c r="O63" s="222">
        <x:v>0</x:v>
      </x:c>
      <x:c r="P63" s="222">
        <x:v>345</x:v>
      </x:c>
      <x:c r="Q63" s="222">
        <x:v>0</x:v>
      </x:c>
      <x:c r="R63" s="222">
        <x:v>11</x:v>
      </x:c>
      <x:c r="S63" s="222">
        <x:v>1098</x:v>
      </x:c>
      <x:c r="T63" s="222">
        <x:v>127</x:v>
      </x:c>
      <x:c r="U63" s="222">
        <x:v>497</x:v>
      </x:c>
      <x:c r="V63" s="222">
        <x:v>701</x:v>
      </x:c>
      <x:c r="W63" s="222">
        <x:v>827</x:v>
      </x:c>
      <x:c r="X63" s="222">
        <x:v>873</x:v>
      </x:c>
      <x:c r="Y63" s="223">
        <x:v>1793</x:v>
      </x:c>
      <x:c r="Z63" s="223">
        <x:v>900</x:v>
      </x:c>
      <x:c r="AA63" s="223">
        <x:v>1976</x:v>
      </x:c>
      <x:c r="AB63" s="223">
        <x:v>1170</x:v>
      </x:c>
      <x:c r="AC63" s="223">
        <x:v>0</x:v>
      </x:c>
      <x:c r="AD63" s="223">
        <x:v>1508</x:v>
      </x:c>
      <x:c r="AE63" s="223">
        <x:v>0</x:v>
      </x:c>
      <x:c r="AF63" s="223">
        <x:v>503</x:v>
      </x:c>
      <x:c r="AG63" s="223">
        <x:v>3422</x:v>
      </x:c>
      <x:c r="AH63" s="223">
        <x:v>619</x:v>
      </x:c>
      <x:c r="AI63" s="223">
        <x:v>2141</x:v>
      </x:c>
      <x:c r="AJ63" s="223">
        <x:v>1832</x:v>
      </x:c>
      <x:c r="AK63" s="223">
        <x:v>1546</x:v>
      </x:c>
      <x:c r="AL63" s="223">
        <x:v>1600</x:v>
      </x:c>
      <x:c r="AM63" s="223">
        <x:v>1108</x:v>
      </x:c>
      <x:c r="AN63" s="223">
        <x:v>1116</x:v>
      </x:c>
      <x:c r="AO63" s="223">
        <x:v>261</x:v>
      </x:c>
      <x:c r="AP63" s="223">
        <x:v>830</x:v>
      </x:c>
      <x:c r="AQ63" s="223">
        <x:v>0</x:v>
      </x:c>
      <x:c r="AR63" s="223">
        <x:v>298</x:v>
      </x:c>
      <x:c r="AS63" s="64"/>
      <x:c r="AT63" s="64"/>
    </x:row>
    <x:row r="64" spans="1:46" ht="16.399999999999999">
      <x:c r="A64" s="485" t="s">
        <x:v>12</x:v>
      </x:c>
      <x:c r="B64" s="220">
        <x:f>C64+D64</x:f>
        <x:v>162077</x:v>
      </x:c>
      <x:c r="C64" s="220">
        <x:f>SUM(E64,G64,I64,K64,M64,O64,Q64,S64,U64,W64,Y64,AA64,AC64,AE64,AG64,AI64,AK64,AM64,AO64,AQ64,AS64)</x:f>
        <x:v>146152</x:v>
      </x:c>
      <x:c r="D64" s="220">
        <x:f>SUM(F64,H64,J64,L64,N64,P64,R64,T64,V64,X64,Z64,AB64,AD64,AF64,AH64,AJ64,AL64,AN64,AP64,AR64,AT64,AV64)</x:f>
        <x:v>15925</x:v>
      </x:c>
      <x:c r="E64" s="221">
        <x:f>VLOOKUP(A64,'(참고)예상물량'!A21:C47,3,0)</x:f>
        <x:v>2267</x:v>
      </x:c>
      <x:c r="F64" s="221">
        <x:v>393</x:v>
      </x:c>
      <x:c r="G64" s="221">
        <x:v>1934</x:v>
      </x:c>
      <x:c r="H64" s="221">
        <x:v>800</x:v>
      </x:c>
      <x:c r="I64" s="222">
        <x:v>2372</x:v>
      </x:c>
      <x:c r="J64" s="222">
        <x:v>649</x:v>
      </x:c>
      <x:c r="K64" s="222">
        <x:v>2479</x:v>
      </x:c>
      <x:c r="L64" s="222">
        <x:v>635</x:v>
      </x:c>
      <x:c r="M64" s="222">
        <x:v>2130</x:v>
      </x:c>
      <x:c r="N64" s="222">
        <x:v>622</x:v>
      </x:c>
      <x:c r="O64" s="222">
        <x:v>0</x:v>
      </x:c>
      <x:c r="P64" s="222">
        <x:v>527</x:v>
      </x:c>
      <x:c r="Q64" s="222">
        <x:v>0</x:v>
      </x:c>
      <x:c r="R64" s="222">
        <x:v>68</x:v>
      </x:c>
      <x:c r="S64" s="222">
        <x:v>7939</x:v>
      </x:c>
      <x:c r="T64" s="222">
        <x:v>105</x:v>
      </x:c>
      <x:c r="U64" s="222">
        <x:v>9285</x:v>
      </x:c>
      <x:c r="V64" s="222">
        <x:v>969</x:v>
      </x:c>
      <x:c r="W64" s="222">
        <x:v>10366</x:v>
      </x:c>
      <x:c r="X64" s="222">
        <x:v>936</x:v>
      </x:c>
      <x:c r="Y64" s="223">
        <x:v>14276</x:v>
      </x:c>
      <x:c r="Z64" s="223">
        <x:v>867</x:v>
      </x:c>
      <x:c r="AA64" s="223">
        <x:v>10844</x:v>
      </x:c>
      <x:c r="AB64" s="223">
        <x:v>1068</x:v>
      </x:c>
      <x:c r="AC64" s="223">
        <x:v>0</x:v>
      </x:c>
      <x:c r="AD64" s="223">
        <x:v>1511</x:v>
      </x:c>
      <x:c r="AE64" s="223">
        <x:v>17364</x:v>
      </x:c>
      <x:c r="AF64" s="223">
        <x:v>287</x:v>
      </x:c>
      <x:c r="AG64" s="223">
        <x:v>15557</x:v>
      </x:c>
      <x:c r="AH64" s="223">
        <x:v>575</x:v>
      </x:c>
      <x:c r="AI64" s="223">
        <x:v>15981</x:v>
      </x:c>
      <x:c r="AJ64" s="223">
        <x:v>1440</x:v>
      </x:c>
      <x:c r="AK64" s="223">
        <x:v>13243</x:v>
      </x:c>
      <x:c r="AL64" s="223">
        <x:v>1803</x:v>
      </x:c>
      <x:c r="AM64" s="223">
        <x:v>14593</x:v>
      </x:c>
      <x:c r="AN64" s="223">
        <x:v>1327</x:v>
      </x:c>
      <x:c r="AO64" s="223">
        <x:v>5522</x:v>
      </x:c>
      <x:c r="AP64" s="223">
        <x:v>979</x:v>
      </x:c>
      <x:c r="AQ64" s="223">
        <x:v>0</x:v>
      </x:c>
      <x:c r="AR64" s="223">
        <x:v>364</x:v>
      </x:c>
      <x:c r="AS64" s="64"/>
      <x:c r="AT64" s="64"/>
    </x:row>
    <x:row r="65" spans="1:46" ht="16.399999999999999">
      <x:c r="A65" s="14" t="s">
        <x:v>19</x:v>
      </x:c>
      <x:c r="B65" s="220">
        <x:f>C65+D65</x:f>
        <x:v>21226</x:v>
      </x:c>
      <x:c r="C65" s="220">
        <x:f>SUM(E65,G65,I65,K65,M65,O65,Q65,S65,U65,W65,Y65,AA65,AC65,AE65,AG65,AI65,AK65,AM65,AO65,AQ65,AS65)</x:f>
        <x:v>12730</x:v>
      </x:c>
      <x:c r="D65" s="220">
        <x:f>SUM(F65,H65,J65,L65,N65,P65,R65,T65,V65,X65,Z65,AB65,AD65,AF65,AH65,AJ65,AL65,AN65,AP65,AR65,AT65,AV65)</x:f>
        <x:v>8496</x:v>
      </x:c>
      <x:c r="E65" s="221">
        <x:f>VLOOKUP(A65,'(참고)예상물량'!A22:C48,3,0)</x:f>
        <x:v>340</x:v>
      </x:c>
      <x:c r="F65" s="221">
        <x:v>154</x:v>
      </x:c>
      <x:c r="G65" s="221">
        <x:v>586</x:v>
      </x:c>
      <x:c r="H65" s="221">
        <x:v>377</x:v>
      </x:c>
      <x:c r="I65" s="222">
        <x:v>247</x:v>
      </x:c>
      <x:c r="J65" s="222">
        <x:v>349</x:v>
      </x:c>
      <x:c r="K65" s="222">
        <x:v>262</x:v>
      </x:c>
      <x:c r="L65" s="222">
        <x:v>259</x:v>
      </x:c>
      <x:c r="M65" s="222">
        <x:v>374</x:v>
      </x:c>
      <x:c r="N65" s="222">
        <x:v>283</x:v>
      </x:c>
      <x:c r="O65" s="222">
        <x:v>1</x:v>
      </x:c>
      <x:c r="P65" s="222">
        <x:v>223</x:v>
      </x:c>
      <x:c r="Q65" s="222">
        <x:v>0</x:v>
      </x:c>
      <x:c r="R65" s="222">
        <x:v>13</x:v>
      </x:c>
      <x:c r="S65" s="222">
        <x:v>612</x:v>
      </x:c>
      <x:c r="T65" s="222">
        <x:v>45</x:v>
      </x:c>
      <x:c r="U65" s="222">
        <x:v>1707</x:v>
      </x:c>
      <x:c r="V65" s="222">
        <x:v>561</x:v>
      </x:c>
      <x:c r="W65" s="222">
        <x:v>1070</x:v>
      </x:c>
      <x:c r="X65" s="222">
        <x:v>510</x:v>
      </x:c>
      <x:c r="Y65" s="223">
        <x:v>1965</x:v>
      </x:c>
      <x:c r="Z65" s="223">
        <x:v>893</x:v>
      </x:c>
      <x:c r="AA65" s="223">
        <x:v>1716</x:v>
      </x:c>
      <x:c r="AB65" s="223">
        <x:v>680</x:v>
      </x:c>
      <x:c r="AC65" s="223">
        <x:v>0</x:v>
      </x:c>
      <x:c r="AD65" s="223">
        <x:v>631</x:v>
      </x:c>
      <x:c r="AE65" s="223">
        <x:v>0</x:v>
      </x:c>
      <x:c r="AF65" s="223">
        <x:v>151</x:v>
      </x:c>
      <x:c r="AG65" s="223">
        <x:v>1376</x:v>
      </x:c>
      <x:c r="AH65" s="223">
        <x:v>376</x:v>
      </x:c>
      <x:c r="AI65" s="223">
        <x:v>1117</x:v>
      </x:c>
      <x:c r="AJ65" s="223">
        <x:v>885</x:v>
      </x:c>
      <x:c r="AK65" s="223">
        <x:v>709</x:v>
      </x:c>
      <x:c r="AL65" s="223">
        <x:v>841</x:v>
      </x:c>
      <x:c r="AM65" s="223">
        <x:v>504</x:v>
      </x:c>
      <x:c r="AN65" s="223">
        <x:v>709</x:v>
      </x:c>
      <x:c r="AO65" s="223">
        <x:v>144</x:v>
      </x:c>
      <x:c r="AP65" s="223">
        <x:v>414</x:v>
      </x:c>
      <x:c r="AQ65" s="223">
        <x:v>0</x:v>
      </x:c>
      <x:c r="AR65" s="223">
        <x:v>142</x:v>
      </x:c>
      <x:c r="AS65" s="64"/>
      <x:c r="AT65" s="64"/>
    </x:row>
    <x:row r="66" spans="1:46" ht="16.399999999999999">
      <x:c r="A66" s="14" t="s">
        <x:v>24</x:v>
      </x:c>
      <x:c r="B66" s="220">
        <x:f>C66+D66</x:f>
        <x:v>231117</x:v>
      </x:c>
      <x:c r="C66" s="220">
        <x:f>SUM(E66,G66,I66,K66,M66,O66,Q66,S66,U66,W66,Y66,AA66,AC66,AE66,AG66,AI66,AK66,AM66,AO66,AQ66,AS66)</x:f>
        <x:v>207536</x:v>
      </x:c>
      <x:c r="D66" s="220">
        <x:f>SUM(F66,H66,J66,L66,N66,P66,R66,T66,V66,X66,Z66,AB66,AD66,AF66,AH66,AJ66,AL66,AN66,AP66,AR66,AT66,AV66)</x:f>
        <x:v>23581</x:v>
      </x:c>
      <x:c r="E66" s="221">
        <x:f>VLOOKUP(A66,'(참고)예상물량'!A23:C49,3,0)</x:f>
        <x:v>7486</x:v>
      </x:c>
      <x:c r="F66" s="221">
        <x:v>565</x:v>
      </x:c>
      <x:c r="G66" s="221">
        <x:v>3277</x:v>
      </x:c>
      <x:c r="H66" s="221">
        <x:v>1226</x:v>
      </x:c>
      <x:c r="I66" s="222">
        <x:v>4249</x:v>
      </x:c>
      <x:c r="J66" s="222">
        <x:v>1013</x:v>
      </x:c>
      <x:c r="K66" s="222">
        <x:v>4536</x:v>
      </x:c>
      <x:c r="L66" s="222">
        <x:v>939</x:v>
      </x:c>
      <x:c r="M66" s="222">
        <x:v>3911</x:v>
      </x:c>
      <x:c r="N66" s="222">
        <x:v>980</x:v>
      </x:c>
      <x:c r="O66" s="222">
        <x:v>0</x:v>
      </x:c>
      <x:c r="P66" s="222">
        <x:v>617</x:v>
      </x:c>
      <x:c r="Q66" s="222">
        <x:v>5265</x:v>
      </x:c>
      <x:c r="R66" s="222">
        <x:v>6</x:v>
      </x:c>
      <x:c r="S66" s="222">
        <x:v>7650</x:v>
      </x:c>
      <x:c r="T66" s="222">
        <x:v>276</x:v>
      </x:c>
      <x:c r="U66" s="222">
        <x:v>16934</x:v>
      </x:c>
      <x:c r="V66" s="222">
        <x:v>1523</x:v>
      </x:c>
      <x:c r="W66" s="222">
        <x:v>19596</x:v>
      </x:c>
      <x:c r="X66" s="222">
        <x:v>1352</x:v>
      </x:c>
      <x:c r="Y66" s="223">
        <x:v>23250</x:v>
      </x:c>
      <x:c r="Z66" s="223">
        <x:v>1319</x:v>
      </x:c>
      <x:c r="AA66" s="223">
        <x:v>21708</x:v>
      </x:c>
      <x:c r="AB66" s="223">
        <x:v>1905</x:v>
      </x:c>
      <x:c r="AC66" s="223">
        <x:v>8884</x:v>
      </x:c>
      <x:c r="AD66" s="223">
        <x:v>1778</x:v>
      </x:c>
      <x:c r="AE66" s="223">
        <x:v>18630</x:v>
      </x:c>
      <x:c r="AF66" s="223">
        <x:v>430</x:v>
      </x:c>
      <x:c r="AG66" s="223">
        <x:v>16829</x:v>
      </x:c>
      <x:c r="AH66" s="223">
        <x:v>632</x:v>
      </x:c>
      <x:c r="AI66" s="223">
        <x:v>22382</x:v>
      </x:c>
      <x:c r="AJ66" s="223">
        <x:v>2431</x:v>
      </x:c>
      <x:c r="AK66" s="223">
        <x:v>13273</x:v>
      </x:c>
      <x:c r="AL66" s="223">
        <x:v>2700</x:v>
      </x:c>
      <x:c r="AM66" s="223">
        <x:v>7658</x:v>
      </x:c>
      <x:c r="AN66" s="223">
        <x:v>2004</x:v>
      </x:c>
      <x:c r="AO66" s="223">
        <x:v>2018</x:v>
      </x:c>
      <x:c r="AP66" s="223">
        <x:v>1382</x:v>
      </x:c>
      <x:c r="AQ66" s="223">
        <x:v>0</x:v>
      </x:c>
      <x:c r="AR66" s="223">
        <x:v>503</x:v>
      </x:c>
      <x:c r="AS66" s="64"/>
      <x:c r="AT66" s="64"/>
    </x:row>
    <x:row r="67" spans="1:46" ht="16.399999999999999">
      <x:c r="A67" s="485" t="s">
        <x:v>13</x:v>
      </x:c>
      <x:c r="B67" s="220">
        <x:f>C67+D67</x:f>
        <x:v>47773</x:v>
      </x:c>
      <x:c r="C67" s="220">
        <x:f>SUM(E67,G67,I67,K67,M67,O67,Q67,S67,U67,W67,Y67,AA67,AC67,AE67,AG67,AI67,AK67,AM67,AO67,AQ67,AS67)</x:f>
        <x:v>28588</x:v>
      </x:c>
      <x:c r="D67" s="220">
        <x:f>SUM(F67,H67,J67,L67,N67,P67,R67,T67,V67,X67,Z67,AB67,AD67,AF67,AH67,AJ67,AL67,AN67,AP67,AR67,AT67,AV67)</x:f>
        <x:v>19185</x:v>
      </x:c>
      <x:c r="E67" s="221">
        <x:f>VLOOKUP(A67,'(참고)예상물량'!A24:C50,3,0)</x:f>
        <x:v>1584</x:v>
      </x:c>
      <x:c r="F67" s="221">
        <x:v>521</x:v>
      </x:c>
      <x:c r="G67" s="221">
        <x:v>935</x:v>
      </x:c>
      <x:c r="H67" s="221">
        <x:v>941</x:v>
      </x:c>
      <x:c r="I67" s="222">
        <x:v>1100</x:v>
      </x:c>
      <x:c r="J67" s="222">
        <x:v>811</x:v>
      </x:c>
      <x:c r="K67" s="222">
        <x:v>942</x:v>
      </x:c>
      <x:c r="L67" s="222">
        <x:v>845</x:v>
      </x:c>
      <x:c r="M67" s="222">
        <x:v>1142</x:v>
      </x:c>
      <x:c r="N67" s="222">
        <x:v>789</x:v>
      </x:c>
      <x:c r="O67" s="222">
        <x:v>0</x:v>
      </x:c>
      <x:c r="P67" s="222">
        <x:v>375</x:v>
      </x:c>
      <x:c r="Q67" s="222">
        <x:v>0</x:v>
      </x:c>
      <x:c r="R67" s="222">
        <x:v>0</x:v>
      </x:c>
      <x:c r="S67" s="222">
        <x:v>2635</x:v>
      </x:c>
      <x:c r="T67" s="222">
        <x:v>600</x:v>
      </x:c>
      <x:c r="U67" s="222">
        <x:v>1230</x:v>
      </x:c>
      <x:c r="V67" s="222">
        <x:v>1105</x:v>
      </x:c>
      <x:c r="W67" s="222">
        <x:v>2627</x:v>
      </x:c>
      <x:c r="X67" s="222">
        <x:v>1125</x:v>
      </x:c>
      <x:c r="Y67" s="223">
        <x:v>2054</x:v>
      </x:c>
      <x:c r="Z67" s="223">
        <x:v>1738</x:v>
      </x:c>
      <x:c r="AA67" s="223">
        <x:v>1862</x:v>
      </x:c>
      <x:c r="AB67" s="223">
        <x:v>1755</x:v>
      </x:c>
      <x:c r="AC67" s="223">
        <x:v>0</x:v>
      </x:c>
      <x:c r="AD67" s="223">
        <x:v>1296</x:v>
      </x:c>
      <x:c r="AE67" s="223">
        <x:v>0</x:v>
      </x:c>
      <x:c r="AF67" s="223">
        <x:v>215</x:v>
      </x:c>
      <x:c r="AG67" s="223">
        <x:v>5944</x:v>
      </x:c>
      <x:c r="AH67" s="223">
        <x:v>829</x:v>
      </x:c>
      <x:c r="AI67" s="223">
        <x:v>3460</x:v>
      </x:c>
      <x:c r="AJ67" s="223">
        <x:v>1642</x:v>
      </x:c>
      <x:c r="AK67" s="223">
        <x:v>2229</x:v>
      </x:c>
      <x:c r="AL67" s="223">
        <x:v>1810</x:v>
      </x:c>
      <x:c r="AM67" s="223">
        <x:v>631</x:v>
      </x:c>
      <x:c r="AN67" s="223">
        <x:v>1604</x:v>
      </x:c>
      <x:c r="AO67" s="223">
        <x:v>213</x:v>
      </x:c>
      <x:c r="AP67" s="223">
        <x:v>936</x:v>
      </x:c>
      <x:c r="AQ67" s="223">
        <x:v>0</x:v>
      </x:c>
      <x:c r="AR67" s="223">
        <x:v>248</x:v>
      </x:c>
      <x:c r="AS67" s="64"/>
      <x:c r="AT67" s="64"/>
    </x:row>
    <x:row r="68" spans="1:46" ht="16.399999999999999">
      <x:c r="A68" s="14" t="s">
        <x:v>21</x:v>
      </x:c>
      <x:c r="B68" s="220">
        <x:f>C68+D68</x:f>
        <x:v>72314</x:v>
      </x:c>
      <x:c r="C68" s="220">
        <x:f>SUM(E68,G68,I68,K68,M68,O68,Q68,S68,U68,W68,Y68,AA68,AC68,AE68,AG68,AI68,AK68,AM68,AO68,AQ68,AS68)</x:f>
        <x:v>58597</x:v>
      </x:c>
      <x:c r="D68" s="220">
        <x:f>SUM(F68,H68,J68,L68,N68,P68,R68,T68,V68,X68,Z68,AB68,AD68,AF68,AH68,AJ68,AL68,AN68,AP68,AR68,AT68,AV68)</x:f>
        <x:v>13717</x:v>
      </x:c>
      <x:c r="E68" s="221">
        <x:f>VLOOKUP(A68,'(참고)예상물량'!A25:C51,3,0)</x:f>
        <x:v>981</x:v>
      </x:c>
      <x:c r="F68" s="221">
        <x:v>261</x:v>
      </x:c>
      <x:c r="G68" s="221">
        <x:v>656</x:v>
      </x:c>
      <x:c r="H68" s="221">
        <x:v>616</x:v>
      </x:c>
      <x:c r="I68" s="222">
        <x:v>1127</x:v>
      </x:c>
      <x:c r="J68" s="222">
        <x:v>435</x:v>
      </x:c>
      <x:c r="K68" s="222">
        <x:v>1292</x:v>
      </x:c>
      <x:c r="L68" s="222">
        <x:v>451</x:v>
      </x:c>
      <x:c r="M68" s="222">
        <x:v>903</x:v>
      </x:c>
      <x:c r="N68" s="222">
        <x:v>460</x:v>
      </x:c>
      <x:c r="O68" s="222">
        <x:v>0</x:v>
      </x:c>
      <x:c r="P68" s="222">
        <x:v>289</x:v>
      </x:c>
      <x:c r="Q68" s="222">
        <x:v>0</x:v>
      </x:c>
      <x:c r="R68" s="222">
        <x:v>51</x:v>
      </x:c>
      <x:c r="S68" s="222">
        <x:v>2862</x:v>
      </x:c>
      <x:c r="T68" s="222">
        <x:v>48</x:v>
      </x:c>
      <x:c r="U68" s="222">
        <x:v>3940</x:v>
      </x:c>
      <x:c r="V68" s="222">
        <x:v>707</x:v>
      </x:c>
      <x:c r="W68" s="222">
        <x:v>4742</x:v>
      </x:c>
      <x:c r="X68" s="222">
        <x:v>605</x:v>
      </x:c>
      <x:c r="Y68" s="223">
        <x:v>6764</x:v>
      </x:c>
      <x:c r="Z68" s="223">
        <x:v>730</x:v>
      </x:c>
      <x:c r="AA68" s="223">
        <x:v>5428</x:v>
      </x:c>
      <x:c r="AB68" s="223">
        <x:v>1397</x:v>
      </x:c>
      <x:c r="AC68" s="223">
        <x:v>4766</x:v>
      </x:c>
      <x:c r="AD68" s="223">
        <x:v>1283</x:v>
      </x:c>
      <x:c r="AE68" s="223">
        <x:v>0</x:v>
      </x:c>
      <x:c r="AF68" s="223">
        <x:v>441</x:v>
      </x:c>
      <x:c r="AG68" s="223">
        <x:v>9831</x:v>
      </x:c>
      <x:c r="AH68" s="223">
        <x:v>549</x:v>
      </x:c>
      <x:c r="AI68" s="223">
        <x:v>5304</x:v>
      </x:c>
      <x:c r="AJ68" s="223">
        <x:v>1679</x:v>
      </x:c>
      <x:c r="AK68" s="223">
        <x:v>4978</x:v>
      </x:c>
      <x:c r="AL68" s="223">
        <x:v>1614</x:v>
      </x:c>
      <x:c r="AM68" s="223">
        <x:v>4116</x:v>
      </x:c>
      <x:c r="AN68" s="223">
        <x:v>1013</x:v>
      </x:c>
      <x:c r="AO68" s="223">
        <x:v>907</x:v>
      </x:c>
      <x:c r="AP68" s="223">
        <x:v>764</x:v>
      </x:c>
      <x:c r="AQ68" s="223">
        <x:v>0</x:v>
      </x:c>
      <x:c r="AR68" s="223">
        <x:v>324</x:v>
      </x:c>
      <x:c r="AS68" s="64"/>
      <x:c r="AT68" s="64"/>
    </x:row>
    <x:row r="69" spans="1:46" ht="16.399999999999999">
      <x:c r="A69" s="14" t="s">
        <x:v>25</x:v>
      </x:c>
      <x:c r="B69" s="220">
        <x:f>C69+D69</x:f>
        <x:v>72091</x:v>
      </x:c>
      <x:c r="C69" s="220">
        <x:f>SUM(E69,G69,I69,K69,M69,O69,Q69,S69,U69,W69,Y69,AA69,AC69,AE69,AG69,AI69,AK69,AM69,AO69,AQ69,AS69)</x:f>
        <x:v>58630</x:v>
      </x:c>
      <x:c r="D69" s="220">
        <x:f>SUM(F69,H69,J69,L69,N69,P69,R69,T69,V69,X69,Z69,AB69,AD69,AF69,AH69,AJ69,AL69,AN69,AP69,AR69,AT69,AV69)</x:f>
        <x:v>13461</x:v>
      </x:c>
      <x:c r="E69" s="221">
        <x:f>VLOOKUP(A69,'(참고)예상물량'!A26:C52,3,0)</x:f>
        <x:v>1586</x:v>
      </x:c>
      <x:c r="F69" s="221">
        <x:v>277</x:v>
      </x:c>
      <x:c r="G69" s="221">
        <x:v>1140</x:v>
      </x:c>
      <x:c r="H69" s="221">
        <x:v>592</x:v>
      </x:c>
      <x:c r="I69" s="222">
        <x:v>933</x:v>
      </x:c>
      <x:c r="J69" s="222">
        <x:v>502</x:v>
      </x:c>
      <x:c r="K69" s="222">
        <x:v>905</x:v>
      </x:c>
      <x:c r="L69" s="222">
        <x:v>405</x:v>
      </x:c>
      <x:c r="M69" s="222">
        <x:v>1128</x:v>
      </x:c>
      <x:c r="N69" s="222">
        <x:v>403</x:v>
      </x:c>
      <x:c r="O69" s="222">
        <x:v>0</x:v>
      </x:c>
      <x:c r="P69" s="222">
        <x:v>298</x:v>
      </x:c>
      <x:c r="Q69" s="222">
        <x:v>0</x:v>
      </x:c>
      <x:c r="R69" s="222">
        <x:v>9</x:v>
      </x:c>
      <x:c r="S69" s="222">
        <x:v>2429</x:v>
      </x:c>
      <x:c r="T69" s="222">
        <x:v>88</x:v>
      </x:c>
      <x:c r="U69" s="222">
        <x:v>4301</x:v>
      </x:c>
      <x:c r="V69" s="222">
        <x:v>733</x:v>
      </x:c>
      <x:c r="W69" s="222">
        <x:v>5506</x:v>
      </x:c>
      <x:c r="X69" s="222">
        <x:v>585</x:v>
      </x:c>
      <x:c r="Y69" s="223">
        <x:v>6506</x:v>
      </x:c>
      <x:c r="Z69" s="223">
        <x:v>759</x:v>
      </x:c>
      <x:c r="AA69" s="223">
        <x:v>9734</x:v>
      </x:c>
      <x:c r="AB69" s="223">
        <x:v>832</x:v>
      </x:c>
      <x:c r="AC69" s="223">
        <x:v>0</x:v>
      </x:c>
      <x:c r="AD69" s="223">
        <x:v>753</x:v>
      </x:c>
      <x:c r="AE69" s="223">
        <x:v>0</x:v>
      </x:c>
      <x:c r="AF69" s="223">
        <x:v>183</x:v>
      </x:c>
      <x:c r="AG69" s="223">
        <x:v>13152</x:v>
      </x:c>
      <x:c r="AH69" s="223">
        <x:v>607</x:v>
      </x:c>
      <x:c r="AI69" s="223">
        <x:v>3868</x:v>
      </x:c>
      <x:c r="AJ69" s="223">
        <x:v>1740</x:v>
      </x:c>
      <x:c r="AK69" s="223">
        <x:v>2177</x:v>
      </x:c>
      <x:c r="AL69" s="223">
        <x:v>1215</x:v>
      </x:c>
      <x:c r="AM69" s="223">
        <x:v>2645</x:v>
      </x:c>
      <x:c r="AN69" s="223">
        <x:v>1898</x:v>
      </x:c>
      <x:c r="AO69" s="223">
        <x:v>2617</x:v>
      </x:c>
      <x:c r="AP69" s="223">
        <x:v>1238</x:v>
      </x:c>
      <x:c r="AQ69" s="223">
        <x:v>3</x:v>
      </x:c>
      <x:c r="AR69" s="223">
        <x:v>344</x:v>
      </x:c>
      <x:c r="AS69" s="64"/>
      <x:c r="AT69" s="64"/>
    </x:row>
    <x:row r="70" spans="1:46" ht="16.399999999999999">
      <x:c r="A70" s="485" t="s">
        <x:v>18</x:v>
      </x:c>
      <x:c r="B70" s="220">
        <x:f>C70+D70</x:f>
        <x:v>25133</x:v>
      </x:c>
      <x:c r="C70" s="220">
        <x:f>SUM(E70,G70,I70,K70,M70,O70,Q70,S70,U70,W70,Y70,AA70,AC70,AE70,AG70,AI70,AK70,AM70,AO70,AQ70,AS70)</x:f>
        <x:v>14252</x:v>
      </x:c>
      <x:c r="D70" s="220">
        <x:f>SUM(F70,H70,J70,L70,N70,P70,R70,T70,V70,X70,Z70,AB70,AD70,AF70,AH70,AJ70,AL70,AN70,AP70,AR70,AT70,AV70)</x:f>
        <x:v>10881</x:v>
      </x:c>
      <x:c r="E70" s="221">
        <x:f>VLOOKUP(A70,'(참고)예상물량'!A27:C53,3,0)</x:f>
        <x:v>588</x:v>
      </x:c>
      <x:c r="F70" s="221">
        <x:v>203</x:v>
      </x:c>
      <x:c r="G70" s="221">
        <x:v>302</x:v>
      </x:c>
      <x:c r="H70" s="221">
        <x:v>400</x:v>
      </x:c>
      <x:c r="I70" s="222">
        <x:v>369</x:v>
      </x:c>
      <x:c r="J70" s="222">
        <x:v>336</x:v>
      </x:c>
      <x:c r="K70" s="222">
        <x:v>417</x:v>
      </x:c>
      <x:c r="L70" s="222">
        <x:v>299</x:v>
      </x:c>
      <x:c r="M70" s="222">
        <x:v>269</x:v>
      </x:c>
      <x:c r="N70" s="222">
        <x:v>289</x:v>
      </x:c>
      <x:c r="O70" s="222">
        <x:v>0</x:v>
      </x:c>
      <x:c r="P70" s="222">
        <x:v>225</x:v>
      </x:c>
      <x:c r="Q70" s="222">
        <x:v>0</x:v>
      </x:c>
      <x:c r="R70" s="222">
        <x:v>6</x:v>
      </x:c>
      <x:c r="S70" s="222">
        <x:v>961</x:v>
      </x:c>
      <x:c r="T70" s="222">
        <x:v>79</x:v>
      </x:c>
      <x:c r="U70" s="222">
        <x:v>1127</x:v>
      </x:c>
      <x:c r="V70" s="222">
        <x:v>516</x:v>
      </x:c>
      <x:c r="W70" s="222">
        <x:v>931</x:v>
      </x:c>
      <x:c r="X70" s="222">
        <x:v>482</x:v>
      </x:c>
      <x:c r="Y70" s="223">
        <x:v>1110</x:v>
      </x:c>
      <x:c r="Z70" s="223">
        <x:v>1036</x:v>
      </x:c>
      <x:c r="AA70" s="223">
        <x:v>1484</x:v>
      </x:c>
      <x:c r="AB70" s="223">
        <x:v>924</x:v>
      </x:c>
      <x:c r="AC70" s="223">
        <x:v>0</x:v>
      </x:c>
      <x:c r="AD70" s="223">
        <x:v>1127</x:v>
      </x:c>
      <x:c r="AE70" s="223">
        <x:v>0</x:v>
      </x:c>
      <x:c r="AF70" s="223">
        <x:v>398</x:v>
      </x:c>
      <x:c r="AG70" s="223">
        <x:v>2337</x:v>
      </x:c>
      <x:c r="AH70" s="223">
        <x:v>707</x:v>
      </x:c>
      <x:c r="AI70" s="223">
        <x:v>1456</x:v>
      </x:c>
      <x:c r="AJ70" s="223">
        <x:v>1379</x:v>
      </x:c>
      <x:c r="AK70" s="223">
        <x:v>1175</x:v>
      </x:c>
      <x:c r="AL70" s="223">
        <x:v>987</x:v>
      </x:c>
      <x:c r="AM70" s="223">
        <x:v>1551</x:v>
      </x:c>
      <x:c r="AN70" s="223">
        <x:v>772</x:v>
      </x:c>
      <x:c r="AO70" s="223">
        <x:v>175</x:v>
      </x:c>
      <x:c r="AP70" s="223">
        <x:v>524</x:v>
      </x:c>
      <x:c r="AQ70" s="223">
        <x:v>0</x:v>
      </x:c>
      <x:c r="AR70" s="223">
        <x:v>192</x:v>
      </x:c>
      <x:c r="AS70" s="64"/>
      <x:c r="AT70" s="64"/>
    </x:row>
    <x:row r="71" spans="1:46" ht="16.399999999999999">
      <x:c r="A71" s="485" t="s">
        <x:v>23</x:v>
      </x:c>
      <x:c r="B71" s="220">
        <x:f>C71+D71</x:f>
        <x:v>53339</x:v>
      </x:c>
      <x:c r="C71" s="220">
        <x:f>SUM(E71,G71,I71,K71,M71,O71,Q71,S71,U71,W71,Y71,AA71,AC71,AE71,AG71,AI71,AK71,AM71,AO71,AQ71,AS71)</x:f>
        <x:v>29732</x:v>
      </x:c>
      <x:c r="D71" s="220">
        <x:f>SUM(F71,H71,J71,L71,N71,P71,R71,T71,V71,X71,Z71,AB71,AD71,AF71,AH71,AJ71,AL71,AN71,AP71,AR71,AT71,AV71)</x:f>
        <x:v>23607</x:v>
      </x:c>
      <x:c r="E71" s="221">
        <x:f>VLOOKUP(A71,'(참고)예상물량'!A28:C54,3,0)</x:f>
        <x:v>1313</x:v>
      </x:c>
      <x:c r="F71" s="221">
        <x:v>477</x:v>
      </x:c>
      <x:c r="G71" s="221">
        <x:v>587</x:v>
      </x:c>
      <x:c r="H71" s="221">
        <x:v>1032</x:v>
      </x:c>
      <x:c r="I71" s="222">
        <x:v>653</x:v>
      </x:c>
      <x:c r="J71" s="222">
        <x:v>827</x:v>
      </x:c>
      <x:c r="K71" s="222">
        <x:v>792</x:v>
      </x:c>
      <x:c r="L71" s="222">
        <x:v>783</x:v>
      </x:c>
      <x:c r="M71" s="222">
        <x:v>629</x:v>
      </x:c>
      <x:c r="N71" s="222">
        <x:v>765</x:v>
      </x:c>
      <x:c r="O71" s="222">
        <x:v>0</x:v>
      </x:c>
      <x:c r="P71" s="222">
        <x:v>539</x:v>
      </x:c>
      <x:c r="Q71" s="222">
        <x:v>0</x:v>
      </x:c>
      <x:c r="R71" s="222">
        <x:v>1</x:v>
      </x:c>
      <x:c r="S71" s="222">
        <x:v>1269</x:v>
      </x:c>
      <x:c r="T71" s="222">
        <x:v>200</x:v>
      </x:c>
      <x:c r="U71" s="222">
        <x:v>1548</x:v>
      </x:c>
      <x:c r="V71" s="222">
        <x:v>1165</x:v>
      </x:c>
      <x:c r="W71" s="222">
        <x:v>2249</x:v>
      </x:c>
      <x:c r="X71" s="222">
        <x:v>941</x:v>
      </x:c>
      <x:c r="Y71" s="223">
        <x:v>3875</x:v>
      </x:c>
      <x:c r="Z71" s="223">
        <x:v>1669</x:v>
      </x:c>
      <x:c r="AA71" s="223">
        <x:v>3429</x:v>
      </x:c>
      <x:c r="AB71" s="223">
        <x:v>1884</x:v>
      </x:c>
      <x:c r="AC71" s="223">
        <x:v>1287</x:v>
      </x:c>
      <x:c r="AD71" s="223">
        <x:v>1787</x:v>
      </x:c>
      <x:c r="AE71" s="223">
        <x:v>0</x:v>
      </x:c>
      <x:c r="AF71" s="223">
        <x:v>449</x:v>
      </x:c>
      <x:c r="AG71" s="223">
        <x:v>6007</x:v>
      </x:c>
      <x:c r="AH71" s="223">
        <x:v>1097</x:v>
      </x:c>
      <x:c r="AI71" s="223">
        <x:v>2705</x:v>
      </x:c>
      <x:c r="AJ71" s="223">
        <x:v>3487</x:v>
      </x:c>
      <x:c r="AK71" s="223">
        <x:v>1877</x:v>
      </x:c>
      <x:c r="AL71" s="223">
        <x:v>2853</x:v>
      </x:c>
      <x:c r="AM71" s="223">
        <x:v>1205</x:v>
      </x:c>
      <x:c r="AN71" s="223">
        <x:v>2034</x:v>
      </x:c>
      <x:c r="AO71" s="223">
        <x:v>307</x:v>
      </x:c>
      <x:c r="AP71" s="223">
        <x:v>1213</x:v>
      </x:c>
      <x:c r="AQ71" s="223">
        <x:v>0</x:v>
      </x:c>
      <x:c r="AR71" s="223">
        <x:v>404</x:v>
      </x:c>
      <x:c r="AS71" s="64"/>
      <x:c r="AT71" s="64"/>
    </x:row>
    <x:row r="72" spans="1:46" ht="16.399999999999999">
      <x:c r="A72" s="485" t="s">
        <x:v>16</x:v>
      </x:c>
      <x:c r="B72" s="220">
        <x:f>C72+D72</x:f>
        <x:v>47255</x:v>
      </x:c>
      <x:c r="C72" s="220">
        <x:f>SUM(E72,G72,I72,K72,M72,O72,Q72,S72,U72,W72,Y72,AA72,AC72,AE72,AG72,AI72,AK72,AM72,AO72,AQ72,AS72)</x:f>
        <x:v>28731</x:v>
      </x:c>
      <x:c r="D72" s="220">
        <x:f>SUM(F72,H72,J72,L72,N72,P72,R72,T72,V72,X72,Z72,AB72,AD72,AF72,AH72,AJ72,AL72,AN72,AP72,AR72,AT72,AV72)</x:f>
        <x:v>18524</x:v>
      </x:c>
      <x:c r="E72" s="221">
        <x:f>VLOOKUP(A72,'(참고)예상물량'!A29:C55,3,0)</x:f>
        <x:v>1881</x:v>
      </x:c>
      <x:c r="F72" s="221">
        <x:v>382</x:v>
      </x:c>
      <x:c r="G72" s="221">
        <x:v>927</x:v>
      </x:c>
      <x:c r="H72" s="221">
        <x:v>869</x:v>
      </x:c>
      <x:c r="I72" s="222">
        <x:v>959</x:v>
      </x:c>
      <x:c r="J72" s="222">
        <x:v>613</x:v>
      </x:c>
      <x:c r="K72" s="222">
        <x:v>1203</x:v>
      </x:c>
      <x:c r="L72" s="222">
        <x:v>677</x:v>
      </x:c>
      <x:c r="M72" s="222">
        <x:v>574</x:v>
      </x:c>
      <x:c r="N72" s="222">
        <x:v>587</x:v>
      </x:c>
      <x:c r="O72" s="222">
        <x:v>0</x:v>
      </x:c>
      <x:c r="P72" s="222">
        <x:v>461</x:v>
      </x:c>
      <x:c r="Q72" s="222">
        <x:v>0</x:v>
      </x:c>
      <x:c r="R72" s="222">
        <x:v>96</x:v>
      </x:c>
      <x:c r="S72" s="222">
        <x:v>1284</x:v>
      </x:c>
      <x:c r="T72" s="222">
        <x:v>95</x:v>
      </x:c>
      <x:c r="U72" s="222">
        <x:v>1928</x:v>
      </x:c>
      <x:c r="V72" s="222">
        <x:v>1005</x:v>
      </x:c>
      <x:c r="W72" s="222">
        <x:v>1977</x:v>
      </x:c>
      <x:c r="X72" s="222">
        <x:v>945</x:v>
      </x:c>
      <x:c r="Y72" s="223">
        <x:v>2213</x:v>
      </x:c>
      <x:c r="Z72" s="223">
        <x:v>1208</x:v>
      </x:c>
      <x:c r="AA72" s="223">
        <x:v>2209</x:v>
      </x:c>
      <x:c r="AB72" s="223">
        <x:v>1274</x:v>
      </x:c>
      <x:c r="AC72" s="223">
        <x:v>0</x:v>
      </x:c>
      <x:c r="AD72" s="223">
        <x:v>1541</x:v>
      </x:c>
      <x:c r="AE72" s="223">
        <x:v>0</x:v>
      </x:c>
      <x:c r="AF72" s="223">
        <x:v>505</x:v>
      </x:c>
      <x:c r="AG72" s="223">
        <x:v>4102</x:v>
      </x:c>
      <x:c r="AH72" s="223">
        <x:v>974</x:v>
      </x:c>
      <x:c r="AI72" s="223">
        <x:v>4328</x:v>
      </x:c>
      <x:c r="AJ72" s="223">
        <x:v>2028</x:v>
      </x:c>
      <x:c r="AK72" s="223">
        <x:v>3026</x:v>
      </x:c>
      <x:c r="AL72" s="223">
        <x:v>2303</x:v>
      </x:c>
      <x:c r="AM72" s="223">
        <x:v>1394</x:v>
      </x:c>
      <x:c r="AN72" s="223">
        <x:v>1549</x:v>
      </x:c>
      <x:c r="AO72" s="223">
        <x:v>726</x:v>
      </x:c>
      <x:c r="AP72" s="223">
        <x:v>957</x:v>
      </x:c>
      <x:c r="AQ72" s="223">
        <x:v>0</x:v>
      </x:c>
      <x:c r="AR72" s="223">
        <x:v>455</x:v>
      </x:c>
      <x:c r="AS72" s="64"/>
      <x:c r="AT72" s="64"/>
    </x:row>
    <x:row r="73" spans="1:46" ht="16.399999999999999">
      <x:c r="A73" s="486" t="s">
        <x:v>62</x:v>
      </x:c>
      <x:c r="B73" s="224">
        <x:f>C73+D73</x:f>
        <x:v>1729</x:v>
      </x:c>
      <x:c r="C73" s="220">
        <x:f>SUM(E73,G73,I73,K73,M73,O73,Q73,S73,U73,W73,Y73,AA73,AC73,AE73,AG73,AI73,AK73,AM73,AO73,AQ73,AS73)</x:f>
        <x:v>1439</x:v>
      </x:c>
      <x:c r="D73" s="220">
        <x:f>SUM(F73,H73,J73,L73,N73,P73,R73,T73,V73,X73,Z73,AB73,AD73,AF73,AH73,AJ73,AL73,AN73,AP73,AR73,AT73,AV73)</x:f>
        <x:v>290</x:v>
      </x:c>
      <x:c r="E73" s="221">
        <x:f>VLOOKUP(A73,'(참고)예상물량'!A30:C56,3,0)</x:f>
        <x:v>79</x:v>
      </x:c>
      <x:c r="F73" s="221">
        <x:v>24</x:v>
      </x:c>
      <x:c r="G73" s="221">
        <x:v>47</x:v>
      </x:c>
      <x:c r="H73" s="221">
        <x:v>20</x:v>
      </x:c>
      <x:c r="I73" s="222">
        <x:v>136</x:v>
      </x:c>
      <x:c r="J73" s="222">
        <x:v>51</x:v>
      </x:c>
      <x:c r="K73" s="222">
        <x:v>103</x:v>
      </x:c>
      <x:c r="L73" s="222">
        <x:v>6</x:v>
      </x:c>
      <x:c r="M73" s="222">
        <x:v>75</x:v>
      </x:c>
      <x:c r="N73" s="222">
        <x:v>10</x:v>
      </x:c>
      <x:c r="O73" s="222">
        <x:v>0</x:v>
      </x:c>
      <x:c r="P73" s="225">
        <x:v>0</x:v>
      </x:c>
      <x:c r="Q73" s="222">
        <x:v>0</x:v>
      </x:c>
      <x:c r="R73" s="222">
        <x:v>0</x:v>
      </x:c>
      <x:c r="S73" s="222">
        <x:v>127</x:v>
      </x:c>
      <x:c r="T73" s="222">
        <x:v>4</x:v>
      </x:c>
      <x:c r="U73" s="222">
        <x:v>62</x:v>
      </x:c>
      <x:c r="V73" s="222">
        <x:v>23</x:v>
      </x:c>
      <x:c r="W73" s="222">
        <x:v>135</x:v>
      </x:c>
      <x:c r="X73" s="222">
        <x:v>10</x:v>
      </x:c>
      <x:c r="Y73" s="223">
        <x:v>127</x:v>
      </x:c>
      <x:c r="Z73" s="223">
        <x:v>19</x:v>
      </x:c>
      <x:c r="AA73" s="223">
        <x:v>110</x:v>
      </x:c>
      <x:c r="AB73" s="223">
        <x:v>12</x:v>
      </x:c>
      <x:c r="AC73" s="223">
        <x:v>0</x:v>
      </x:c>
      <x:c r="AD73" s="223">
        <x:v>40</x:v>
      </x:c>
      <x:c r="AE73" s="223">
        <x:v>0</x:v>
      </x:c>
      <x:c r="AF73" s="223">
        <x:v>0</x:v>
      </x:c>
      <x:c r="AG73" s="223">
        <x:v>124</x:v>
      </x:c>
      <x:c r="AH73" s="223">
        <x:v>4</x:v>
      </x:c>
      <x:c r="AI73" s="223">
        <x:v>111</x:v>
      </x:c>
      <x:c r="AJ73" s="223">
        <x:v>16</x:v>
      </x:c>
      <x:c r="AK73" s="223">
        <x:v>81</x:v>
      </x:c>
      <x:c r="AL73" s="223">
        <x:v>25</x:v>
      </x:c>
      <x:c r="AM73" s="223">
        <x:v>88</x:v>
      </x:c>
      <x:c r="AN73" s="223">
        <x:v>16</x:v>
      </x:c>
      <x:c r="AO73" s="223">
        <x:v>34</x:v>
      </x:c>
      <x:c r="AP73" s="223">
        <x:v>10</x:v>
      </x:c>
      <x:c r="AQ73" s="223">
        <x:v>0</x:v>
      </x:c>
      <x:c r="AR73" s="223">
        <x:v>0</x:v>
      </x:c>
      <x:c r="AS73" s="64"/>
      <x:c r="AT73" s="64"/>
    </x:row>
    <x:row r="74" spans="1:46" ht="16.75">
      <x:c r="A74" s="16" t="s">
        <x:v>158</x:v>
      </x:c>
      <x:c r="B74" s="226">
        <x:f>C74+D74</x:f>
        <x:v>13386</x:v>
      </x:c>
      <x:c r="C74" s="220">
        <x:f>SUM(E74,G74,I74,K74,M74,O74,Q74,S74,U74,W74,Y74,AA74,AC74,AE74,AG74,AI74,AK74,AM74,AO74,AQ74,AS74)</x:f>
        <x:v>790</x:v>
      </x:c>
      <x:c r="D74" s="220">
        <x:f>SUM(F74,H74,J74,L74,N74,P74,R74,T74,V74,X74,Z74,AB74,AD74,AF74,AH74,AJ74,AL74,AN74,AP74,AR74,AT74,AV74)</x:f>
        <x:v>12596</x:v>
      </x:c>
      <x:c r="E74" s="227">
        <x:f>VLOOKUP(A74,'(참고)예상물량'!A31:C57,3,0)</x:f>
        <x:v>46</x:v>
      </x:c>
      <x:c r="F74" s="227">
        <x:v>364</x:v>
      </x:c>
      <x:c r="G74" s="227">
        <x:v>49</x:v>
      </x:c>
      <x:c r="H74" s="227">
        <x:v>722</x:v>
      </x:c>
      <x:c r="I74" s="228">
        <x:v>42</x:v>
      </x:c>
      <x:c r="J74" s="228">
        <x:v>537</x:v>
      </x:c>
      <x:c r="K74" s="228">
        <x:v>46</x:v>
      </x:c>
      <x:c r="L74" s="228">
        <x:v>571</x:v>
      </x:c>
      <x:c r="M74" s="228">
        <x:v>19</x:v>
      </x:c>
      <x:c r="N74" s="228">
        <x:v>619</x:v>
      </x:c>
      <x:c r="O74" s="228">
        <x:v>0</x:v>
      </x:c>
      <x:c r="P74" s="228">
        <x:v>484</x:v>
      </x:c>
      <x:c r="Q74" s="228">
        <x:v>0</x:v>
      </x:c>
      <x:c r="R74" s="228">
        <x:v>73</x:v>
      </x:c>
      <x:c r="S74" s="228">
        <x:v>41</x:v>
      </x:c>
      <x:c r="T74" s="228">
        <x:v>120</x:v>
      </x:c>
      <x:c r="U74" s="228">
        <x:v>56</x:v>
      </x:c>
      <x:c r="V74" s="228">
        <x:v>984</x:v>
      </x:c>
      <x:c r="W74" s="228">
        <x:v>52</x:v>
      </x:c>
      <x:c r="X74" s="228">
        <x:v>703</x:v>
      </x:c>
      <x:c r="Y74" s="223">
        <x:v>63</x:v>
      </x:c>
      <x:c r="Z74" s="223">
        <x:v>933</x:v>
      </x:c>
      <x:c r="AA74" s="223">
        <x:v>75</x:v>
      </x:c>
      <x:c r="AB74" s="223">
        <x:v>871</x:v>
      </x:c>
      <x:c r="AC74" s="223">
        <x:v>0</x:v>
      </x:c>
      <x:c r="AD74" s="223">
        <x:v>1065</x:v>
      </x:c>
      <x:c r="AE74" s="223">
        <x:v>0</x:v>
      </x:c>
      <x:c r="AF74" s="223">
        <x:v>242</x:v>
      </x:c>
      <x:c r="AG74" s="223">
        <x:v>112</x:v>
      </x:c>
      <x:c r="AH74" s="223">
        <x:v>441</x:v>
      </x:c>
      <x:c r="AI74" s="223">
        <x:v>62</x:v>
      </x:c>
      <x:c r="AJ74" s="223">
        <x:v>1096</x:v>
      </x:c>
      <x:c r="AK74" s="223">
        <x:v>46</x:v>
      </x:c>
      <x:c r="AL74" s="223">
        <x:v>1136</x:v>
      </x:c>
      <x:c r="AM74" s="223">
        <x:v>42</x:v>
      </x:c>
      <x:c r="AN74" s="223">
        <x:v>754</x:v>
      </x:c>
      <x:c r="AO74" s="223">
        <x:v>39</x:v>
      </x:c>
      <x:c r="AP74" s="223">
        <x:v>562</x:v>
      </x:c>
      <x:c r="AQ74" s="223">
        <x:v>0</x:v>
      </x:c>
      <x:c r="AR74" s="223">
        <x:v>319</x:v>
      </x:c>
      <x:c r="AS74" s="64"/>
      <x:c r="AT74" s="64"/>
    </x:row>
    <x:row r="75" spans="7:48">
      <x:c r="G75">
        <x:v>55864</x:v>
      </x:c>
      <x:c r="H75">
        <x:v>47132</x:v>
      </x:c>
      <x:c r="I75">
        <x:v>3299</x:v>
      </x:c>
      <x:c r="J75">
        <x:v>44395</x:v>
      </x:c>
      <x:c r="K75">
        <x:v>0</x:v>
      </x:c>
      <x:c r="L75">
        <x:v>188</x:v>
      </x:c>
      <x:c r="M75">
        <x:v>100143</x:v>
      </x:c>
      <x:c r="N75">
        <x:v>16286</x:v>
      </x:c>
      <x:c r="O75">
        <x:v>71898</x:v>
      </x:c>
      <x:c r="P75">
        <x:v>74110</x:v>
      </x:c>
      <x:c r="Q75">
        <x:v>78873</x:v>
      </x:c>
      <x:c r="R75">
        <x:v>60218</x:v>
      </x:c>
      <x:c r="S75">
        <x:v>90648</x:v>
      </x:c>
      <x:c r="T75">
        <x:v>60200</x:v>
      </x:c>
      <x:c r="U75">
        <x:v>117465</x:v>
      </x:c>
      <x:c r="V75">
        <x:v>67686</x:v>
      </x:c>
      <x:c r="W75">
        <x:v>11972</x:v>
      </x:c>
      <x:c r="X75">
        <x:v>76414</x:v>
      </x:c>
      <x:c r="Y75">
        <x:v>31694</x:v>
      </x:c>
      <x:c r="Z75">
        <x:v>15904</x:v>
      </x:c>
      <x:c r="AA75">
        <x:v>179852</x:v>
      </x:c>
      <x:c r="AB75">
        <x:v>28356</x:v>
      </x:c>
      <x:c r="AC75">
        <x:v>164803</x:v>
      </x:c>
      <x:c r="AD75">
        <x:v>112083</x:v>
      </x:c>
      <x:c r="AE75">
        <x:v>190124</x:v>
      </x:c>
      <x:c r="AF75">
        <x:v>103452</x:v>
      </x:c>
      <x:c r="AG75">
        <x:v>210223</x:v>
      </x:c>
      <x:c r="AH75">
        <x:v>109533</x:v>
      </x:c>
      <x:c r="AI75">
        <x:v>151434</x:v>
      </x:c>
      <x:c r="AJ75">
        <x:v>127136</x:v>
      </x:c>
      <x:c r="AK75">
        <x:v>31005</x:v>
      </x:c>
      <x:c r="AL75">
        <x:v>107673</x:v>
      </x:c>
      <x:c r="AM75">
        <x:v>45632</x:v>
      </x:c>
      <x:c r="AN75">
        <x:v>24265</x:v>
      </x:c>
      <x:c r="AO75">
        <x:v>140691</x:v>
      </x:c>
      <x:c r="AP75">
        <x:v>35549</x:v>
      </x:c>
      <x:c r="AQ75">
        <x:v>56530</x:v>
      </x:c>
      <x:c r="AR75">
        <x:v>102362</x:v>
      </x:c>
      <x:c r="AS75">
        <x:v>12488</x:v>
      </x:c>
      <x:c r="AT75">
        <x:v>49698</x:v>
      </x:c>
      <x:c r="AU75">
        <x:v>0</x:v>
      </x:c>
      <x:c r="AV75">
        <x:v>13846</x:v>
      </x:c>
    </x:row>
    <x:row r="76" spans="1:23">
      <x:c r="A76" t="s">
        <x:v>171</x:v>
      </x:c>
      <x:c r="C76" s="483">
        <x:f>SUM(E76,G76,I76,K76,M76,O76,Q76,S76,U76,W76,Y76,AA76,AC76,AE76,AG76,AI76,AK76,AM76,AO76,AQ76,AS76)</x:f>
        <x:v>7229347</x:v>
      </x:c>
      <x:c r="E76">
        <x:v>974829</x:v>
      </x:c>
      <x:c r="G76">
        <x:v>753681</x:v>
      </x:c>
      <x:c r="I76">
        <x:v>729782</x:v>
      </x:c>
      <x:c r="K76">
        <x:v>719912</x:v>
      </x:c>
      <x:c r="M76">
        <x:v>603081</x:v>
      </x:c>
      <x:c r="O76">
        <x:v>81069</x:v>
      </x:c>
      <x:c r="Q76">
        <x:v>18486</x:v>
      </x:c>
      <x:c r="S76">
        <x:v>1129579</x:v>
      </x:c>
      <x:c r="U76">
        <x:v>1016224</x:v>
      </x:c>
      <x:c r="W76">
        <x:v>1202704</x:v>
      </x:c>
    </x:row>
    <x:row r="78" spans="1:3">
      <x:c r="A78" t="s">
        <x:v>206</x:v>
      </x:c>
      <x:c r="C78" s="484">
        <x:f>(C37-C76)/C76%</x:f>
        <x:v>7.3657689968402398</x:v>
      </x:c>
    </x:row>
  </x:sheetData>
  <x:mergeCells count="86">
    <x:mergeCell ref="AA44:AB44"/>
    <x:mergeCell ref="AC44:AD44"/>
    <x:mergeCell ref="AE44:AF44"/>
    <x:mergeCell ref="AG44:AH44"/>
    <x:mergeCell ref="AI44:AJ44"/>
    <x:mergeCell ref="Q44:R44"/>
    <x:mergeCell ref="S44:T44"/>
    <x:mergeCell ref="U44:V44"/>
    <x:mergeCell ref="W44:X44"/>
    <x:mergeCell ref="Y44:Z44"/>
    <x:mergeCell ref="G44:H44"/>
    <x:mergeCell ref="I44:J44"/>
    <x:mergeCell ref="K44:L44"/>
    <x:mergeCell ref="M44:N44"/>
    <x:mergeCell ref="O44:P44"/>
    <x:mergeCell ref="AK2:AL2"/>
    <x:mergeCell ref="AM2:AN2"/>
    <x:mergeCell ref="AO2:AP2"/>
    <x:mergeCell ref="AQ2:AR2"/>
    <x:mergeCell ref="AS44:AT44"/>
    <x:mergeCell ref="AK44:AL44"/>
    <x:mergeCell ref="AM44:AN44"/>
    <x:mergeCell ref="AO44:AP44"/>
    <x:mergeCell ref="AQ44:AR44"/>
    <x:mergeCell ref="AA2:AB2"/>
    <x:mergeCell ref="AC2:AD2"/>
    <x:mergeCell ref="AE2:AF2"/>
    <x:mergeCell ref="AG2:AH2"/>
    <x:mergeCell ref="AI2:AJ2"/>
    <x:mergeCell ref="Q2:R2"/>
    <x:mergeCell ref="S2:T2"/>
    <x:mergeCell ref="U2:V2"/>
    <x:mergeCell ref="W2:X2"/>
    <x:mergeCell ref="Y2:Z2"/>
    <x:mergeCell ref="G2:H2"/>
    <x:mergeCell ref="I2:J2"/>
    <x:mergeCell ref="K2:L2"/>
    <x:mergeCell ref="M2:N2"/>
    <x:mergeCell ref="O2:P2"/>
    <x:mergeCell ref="AM45:AN45"/>
    <x:mergeCell ref="AO45:AP45"/>
    <x:mergeCell ref="AC45:AD45"/>
    <x:mergeCell ref="AE45:AF45"/>
    <x:mergeCell ref="Y45:Z45"/>
    <x:mergeCell ref="AA45:AB45"/>
    <x:mergeCell ref="AG45:AH45"/>
    <x:mergeCell ref="Q45:R45"/>
    <x:mergeCell ref="E45:F45"/>
    <x:mergeCell ref="G45:H45"/>
    <x:mergeCell ref="AI45:AJ45"/>
    <x:mergeCell ref="AK45:AL45"/>
    <x:mergeCell ref="S45:T45"/>
    <x:mergeCell ref="U45:V45"/>
    <x:mergeCell ref="W45:X45"/>
    <x:mergeCell ref="AS45:AT45"/>
    <x:mergeCell ref="I3:J3"/>
    <x:mergeCell ref="K3:L3"/>
    <x:mergeCell ref="M3:N3"/>
    <x:mergeCell ref="O3:P3"/>
    <x:mergeCell ref="Q3:R3"/>
    <x:mergeCell ref="AI3:AJ3"/>
    <x:mergeCell ref="AK3:AL3"/>
    <x:mergeCell ref="AM3:AN3"/>
    <x:mergeCell ref="AO3:AP3"/>
    <x:mergeCell ref="AC3:AD3"/>
    <x:mergeCell ref="AE3:AF3"/>
    <x:mergeCell ref="Y3:Z3"/>
    <x:mergeCell ref="AA3:AB3"/>
    <x:mergeCell ref="AG3:AH3"/>
    <x:mergeCell ref="S3:T3"/>
    <x:mergeCell ref="A44:A46"/>
    <x:mergeCell ref="A2:A4"/>
    <x:mergeCell ref="B2:D3"/>
    <x:mergeCell ref="E2:F2"/>
    <x:mergeCell ref="AQ3:AR3"/>
    <x:mergeCell ref="B44:D45"/>
    <x:mergeCell ref="E44:F44"/>
    <x:mergeCell ref="E3:F3"/>
    <x:mergeCell ref="G3:H3"/>
    <x:mergeCell ref="U3:V3"/>
    <x:mergeCell ref="W3:X3"/>
    <x:mergeCell ref="AQ45:AR45"/>
    <x:mergeCell ref="I45:J45"/>
    <x:mergeCell ref="K45:L45"/>
    <x:mergeCell ref="M45:N45"/>
    <x:mergeCell ref="O45:P45"/>
  </x:mergeCells>
  <x:pageMargins left="0.7086111307144165" right="0.7086111307144165" top="0.74750000238418579" bottom="0.74750000238418579" header="0.31486111879348755" footer="0.31486111879348755"/>
  <x:pageSetup paperSize="9" scale="91" firstPageNumber="1" fitToWidth="1" fitToHeight="1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Q15"/>
  <x:sheetViews>
    <x:sheetView topLeftCell="A1" zoomScale="75" zoomScaleNormal="75" workbookViewId="0">
      <x:selection activeCell="L21" activeCellId="0" sqref="L21:L21"/>
    </x:sheetView>
  </x:sheetViews>
  <x:sheetFormatPr defaultColWidth="8" defaultRowHeight="16.399999999999999"/>
  <x:cols>
    <x:col min="1" max="1" width="0.44140625" style="381" customWidth="1"/>
    <x:col min="2" max="2" width="9.44140625" style="381" customWidth="1"/>
    <x:col min="3" max="3" width="10.44140625" style="381" customWidth="1"/>
    <x:col min="4" max="6" width="10.21875" style="381" customWidth="1"/>
    <x:col min="7" max="7" width="10.33203125" style="381" customWidth="1"/>
    <x:col min="8" max="8" width="9.33203125" style="381" customWidth="1"/>
    <x:col min="9" max="9" width="10.44140625" style="381" customWidth="1"/>
    <x:col min="10" max="10" width="11.77734375" style="381" customWidth="1"/>
    <x:col min="11" max="11" width="9.44140625" style="381" customWidth="1"/>
    <x:col min="12" max="12" width="11.88671875" style="381" customWidth="1"/>
    <x:col min="13" max="13" width="10.21875" style="381" customWidth="1"/>
    <x:col min="14" max="14" width="12" style="381" customWidth="1"/>
    <x:col min="15" max="15" width="27" style="381" customWidth="1"/>
    <x:col min="16" max="16" width="1.33203125" style="381" customWidth="1"/>
    <x:col min="17" max="16384" width="8" style="381"/>
  </x:cols>
  <x:sheetData>
    <x:row r="1" spans="2:15" ht="31.25">
      <x:c r="B1" s="629" t="s">
        <x:v>148</x:v>
      </x:c>
      <x:c r="C1" s="629"/>
      <x:c r="D1" s="629"/>
      <x:c r="E1" s="629"/>
      <x:c r="F1" s="629"/>
      <x:c r="G1" s="629"/>
      <x:c r="H1" s="629"/>
      <x:c r="I1" s="629"/>
      <x:c r="J1" s="629"/>
      <x:c r="K1" s="629"/>
      <x:c r="L1" s="629"/>
      <x:c r="M1" s="629"/>
      <x:c r="N1" s="629"/>
      <x:c r="O1" s="629"/>
    </x:row>
    <x:row r="2" spans="2:15" ht="20.649999999999999">
      <x:c r="B2" s="382" t="s">
        <x:v>34</x:v>
      </x:c>
      <x:c r="C2" s="382" t="s">
        <x:v>59</x:v>
      </x:c>
      <x:c r="D2" s="383"/>
      <x:c r="E2" s="383"/>
      <x:c r="F2" s="383"/>
      <x:c r="G2" s="383"/>
      <x:c r="H2" s="383"/>
      <x:c r="I2" s="383"/>
      <x:c r="J2" s="383"/>
      <x:c r="K2" s="383"/>
      <x:c r="L2" s="383"/>
      <x:c r="M2" s="383"/>
      <x:c r="N2" s="383"/>
      <x:c r="O2" s="383"/>
    </x:row>
    <x:row r="3" spans="2:14" ht="20.100000000000001" customHeight="1">
      <x:c r="B3" s="384" t="s">
        <x:v>85</x:v>
      </x:c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</x:row>
    <x:row r="4" spans="2:15" ht="20.100000000000001" customHeight="1">
      <x:c r="B4" s="386"/>
      <x:c r="C4" s="385"/>
      <x:c r="D4" s="385"/>
      <x:c r="E4" s="385"/>
      <x:c r="F4" s="385"/>
      <x:c r="G4" s="385"/>
      <x:c r="H4" s="385"/>
      <x:c r="I4" s="385"/>
      <x:c r="J4" s="385"/>
      <x:c r="K4" s="385"/>
      <x:c r="L4" s="385"/>
      <x:c r="M4" s="385"/>
      <x:c r="N4" s="385"/>
      <x:c r="O4" s="387" t="s">
        <x:v>114</x:v>
      </x:c>
    </x:row>
    <x:row r="5" spans="1:17" ht="24.949999999999999" customHeight="1">
      <x:c r="A5" s="385"/>
      <x:c r="B5" s="630" t="s">
        <x:v>64</x:v>
      </x:c>
      <x:c r="C5" s="632" t="s">
        <x:v>241</x:v>
      </x:c>
      <x:c r="D5" s="634" t="s">
        <x:v>299</x:v>
      </x:c>
      <x:c r="E5" s="635"/>
      <x:c r="F5" s="635"/>
      <x:c r="G5" s="635"/>
      <x:c r="H5" s="635"/>
      <x:c r="I5" s="636"/>
      <x:c r="J5" s="634" t="s">
        <x:v>300</x:v>
      </x:c>
      <x:c r="K5" s="635"/>
      <x:c r="L5" s="635"/>
      <x:c r="M5" s="636"/>
      <x:c r="N5" s="632" t="s">
        <x:v>284</x:v>
      </x:c>
      <x:c r="O5" s="637" t="s">
        <x:v>55</x:v>
      </x:c>
      <x:c r="Q5" s="388" t="s">
        <x:v>115</x:v>
      </x:c>
    </x:row>
    <x:row r="6" spans="1:17" ht="24.949999999999999" customHeight="1">
      <x:c r="A6" s="385"/>
      <x:c r="B6" s="631"/>
      <x:c r="C6" s="633"/>
      <x:c r="D6" s="639" t="s">
        <x:v>139</x:v>
      </x:c>
      <x:c r="E6" s="640"/>
      <x:c r="F6" s="641"/>
      <x:c r="G6" s="642" t="s">
        <x:v>47</x:v>
      </x:c>
      <x:c r="H6" s="642" t="s">
        <x:v>37</x:v>
      </x:c>
      <x:c r="I6" s="642" t="s">
        <x:v>283</x:v>
      </x:c>
      <x:c r="J6" s="648" t="s">
        <x:v>144</x:v>
      </x:c>
      <x:c r="K6" s="648" t="s">
        <x:v>244</x:v>
      </x:c>
      <x:c r="L6" s="648" t="s">
        <x:v>106</x:v>
      </x:c>
      <x:c r="M6" s="648" t="s">
        <x:v>120</x:v>
      </x:c>
      <x:c r="N6" s="633"/>
      <x:c r="O6" s="638"/>
      <x:c r="Q6" s="388" t="s">
        <x:v>147</x:v>
      </x:c>
    </x:row>
    <x:row r="7" spans="1:17" ht="24.949999999999999" customHeight="1">
      <x:c r="A7" s="385"/>
      <x:c r="B7" s="631"/>
      <x:c r="C7" s="633"/>
      <x:c r="D7" s="389" t="s">
        <x:v>252</x:v>
      </x:c>
      <x:c r="E7" s="389" t="s">
        <x:v>48</x:v>
      </x:c>
      <x:c r="F7" s="389" t="s">
        <x:v>280</x:v>
      </x:c>
      <x:c r="G7" s="633"/>
      <x:c r="H7" s="642"/>
      <x:c r="I7" s="642"/>
      <x:c r="J7" s="649"/>
      <x:c r="K7" s="649"/>
      <x:c r="L7" s="649"/>
      <x:c r="M7" s="649"/>
      <x:c r="N7" s="633"/>
      <x:c r="O7" s="638"/>
      <x:c r="Q7" s="388" t="s">
        <x:v>1</x:v>
      </x:c>
    </x:row>
    <x:row r="8" spans="1:15" ht="17.800000000000001">
      <x:c r="A8" s="385"/>
      <x:c r="B8" s="645" t="s">
        <x:v>5</x:v>
      </x:c>
      <x:c r="C8" s="390" t="s">
        <x:v>62</x:v>
      </x:c>
      <x:c r="D8" s="391">
        <x:v>8160</x:v>
      </x:c>
      <x:c r="E8" s="391">
        <x:v>5531</x:v>
      </x:c>
      <x:c r="F8" s="392">
        <x:v>0</x:v>
      </x:c>
      <x:c r="G8" s="391">
        <x:v>47801</x:v>
      </x:c>
      <x:c r="H8" s="393">
        <x:v>0.94791666666666663</x:v>
      </x:c>
      <x:c r="I8" s="394">
        <x:v>0</x:v>
      </x:c>
      <x:c r="J8" s="395">
        <x:v>46082</x:v>
      </x:c>
      <x:c r="K8" s="396">
        <x:v>0.30416666666666664</x:v>
      </x:c>
      <x:c r="L8" s="397">
        <x:v>0</x:v>
      </x:c>
      <x:c r="M8" s="397">
        <x:v>0</x:v>
      </x:c>
      <x:c r="N8" s="398">
        <x:v>107574</x:v>
      </x:c>
      <x:c r="O8" s="399"/>
    </x:row>
    <x:row r="9" spans="1:15" ht="17.800000000000001">
      <x:c r="A9" s="385"/>
      <x:c r="B9" s="645"/>
      <x:c r="C9" s="400" t="s">
        <x:v>44</x:v>
      </x:c>
      <x:c r="D9" s="401"/>
      <x:c r="E9" s="401">
        <x:v>4086</x:v>
      </x:c>
      <x:c r="F9" s="402"/>
      <x:c r="G9" s="401">
        <x:v>16368</x:v>
      </x:c>
      <x:c r="H9" s="403">
        <x:v>0.93958333333333333</x:v>
      </x:c>
      <x:c r="I9" s="404"/>
      <x:c r="J9" s="401">
        <x:v>18181</x:v>
      </x:c>
      <x:c r="K9" s="405">
        <x:v>0.31666666666666665</x:v>
      </x:c>
      <x:c r="L9" s="406"/>
      <x:c r="M9" s="406"/>
      <x:c r="N9" s="398">
        <x:v>38635</x:v>
      </x:c>
      <x:c r="O9" s="399"/>
    </x:row>
    <x:row r="10" spans="1:15" ht="17.800000000000001">
      <x:c r="A10" s="385"/>
      <x:c r="B10" s="645"/>
      <x:c r="C10" s="390" t="s">
        <x:v>158</x:v>
      </x:c>
      <x:c r="D10" s="391"/>
      <x:c r="E10" s="391">
        <x:v>15359</x:v>
      </x:c>
      <x:c r="F10" s="392"/>
      <x:c r="G10" s="391">
        <x:v>27036</x:v>
      </x:c>
      <x:c r="H10" s="393">
        <x:v>0.90277777777777779</x:v>
      </x:c>
      <x:c r="I10" s="394">
        <x:v>0</x:v>
      </x:c>
      <x:c r="J10" s="391">
        <x:v>15704</x:v>
      </x:c>
      <x:c r="K10" s="407">
        <x:v>0.31527777777777777</x:v>
      </x:c>
      <x:c r="L10" s="408"/>
      <x:c r="M10" s="408"/>
      <x:c r="N10" s="398">
        <x:v>58099</x:v>
      </x:c>
      <x:c r="O10" s="409" t="s">
        <x:v>318</x:v>
      </x:c>
    </x:row>
    <x:row r="11" spans="1:15" ht="17.800000000000001">
      <x:c r="A11" s="385"/>
      <x:c r="B11" s="646" t="s">
        <x:v>157</x:v>
      </x:c>
      <x:c r="C11" s="647"/>
      <x:c r="D11" s="410">
        <x:f>SUM(D8:D10)</x:f>
        <x:v>8160</x:v>
      </x:c>
      <x:c r="E11" s="410">
        <x:f>SUM(E8:E10)</x:f>
        <x:v>24976</x:v>
      </x:c>
      <x:c r="F11" s="410"/>
      <x:c r="G11" s="410">
        <x:f>SUM(G8:G10)</x:f>
        <x:v>91205</x:v>
      </x:c>
      <x:c r="H11" s="411"/>
      <x:c r="I11" s="412"/>
      <x:c r="J11" s="412">
        <x:f>SUM(J8:J10)</x:f>
        <x:v>79967</x:v>
      </x:c>
      <x:c r="K11" s="413"/>
      <x:c r="L11" s="412">
        <x:f>SUM(L8:L10)</x:f>
        <x:v>0</x:v>
      </x:c>
      <x:c r="M11" s="412"/>
      <x:c r="N11" s="414">
        <x:f>SUM(N8:N10)</x:f>
        <x:v>204308</x:v>
      </x:c>
      <x:c r="O11" s="415"/>
    </x:row>
    <x:row r="12" spans="4:13">
      <x:c r="D12" s="388"/>
      <x:c r="G12" s="416"/>
      <x:c r="I12" s="416"/>
      <x:c r="L12" s="416"/>
      <x:c r="M12" s="416"/>
    </x:row>
    <x:row r="13" spans="2:5" ht="20.649999999999999">
      <x:c r="B13" s="643" t="s">
        <x:v>246</x:v>
      </x:c>
      <x:c r="C13" s="643"/>
      <x:c r="D13" s="643"/>
      <x:c r="E13" s="643"/>
    </x:row>
    <x:row r="14" spans="2:15" s="380" customFormat="1" ht="17.800000000000001">
      <x:c r="B14" s="644"/>
      <x:c r="C14" s="644"/>
      <x:c r="D14" s="644"/>
      <x:c r="E14" s="644"/>
      <x:c r="F14" s="644"/>
      <x:c r="G14" s="644"/>
      <x:c r="H14" s="644"/>
      <x:c r="I14" s="644"/>
      <x:c r="J14" s="644"/>
      <x:c r="K14" s="644"/>
      <x:c r="L14" s="644"/>
      <x:c r="M14" s="644"/>
      <x:c r="N14" s="644"/>
      <x:c r="O14" s="644"/>
    </x:row>
    <x:row r="15" spans="2:2" ht="20.649999999999999">
      <x:c r="B15" s="417"/>
    </x:row>
  </x:sheetData>
  <x:mergeCells count="19">
    <x:mergeCell ref="B1:O1"/>
    <x:mergeCell ref="B5:B7"/>
    <x:mergeCell ref="C5:C7"/>
    <x:mergeCell ref="D5:I5"/>
    <x:mergeCell ref="N5:N7"/>
    <x:mergeCell ref="O5:O7"/>
    <x:mergeCell ref="D6:F6"/>
    <x:mergeCell ref="G6:G7"/>
    <x:mergeCell ref="H6:H7"/>
    <x:mergeCell ref="B13:E13"/>
    <x:mergeCell ref="B14:O14"/>
    <x:mergeCell ref="J5:M5"/>
    <x:mergeCell ref="B8:B10"/>
    <x:mergeCell ref="B11:C11"/>
    <x:mergeCell ref="I6:I7"/>
    <x:mergeCell ref="J6:J7"/>
    <x:mergeCell ref="K6:K7"/>
    <x:mergeCell ref="L6:L7"/>
    <x:mergeCell ref="M6:M7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ff00"/>
  </x:sheetPr>
  <x:dimension ref="A1:V38"/>
  <x:sheetViews>
    <x:sheetView view="pageBreakPreview" topLeftCell="A1" zoomScaleSheetLayoutView="100" workbookViewId="0">
      <x:pane xSplit="2" ySplit="4" topLeftCell="C14" activePane="bottomRight" state="frozen"/>
      <x:selection pane="bottomRight" activeCell="M24" activeCellId="0" sqref="M24:M24"/>
    </x:sheetView>
  </x:sheetViews>
  <x:sheetFormatPr defaultColWidth="8.88671875" defaultRowHeight="13.35"/>
  <x:cols>
    <x:col min="1" max="1" width="14.77734375" style="63" customWidth="1"/>
    <x:col min="2" max="2" width="13" style="63" customWidth="1"/>
    <x:col min="3" max="4" width="13" style="63" hidden="1" customWidth="1"/>
    <x:col min="5" max="6" width="12.77734375" style="63" hidden="1" customWidth="1"/>
    <x:col min="7" max="8" width="12.77734375" style="92" hidden="1" customWidth="1"/>
    <x:col min="9" max="13" width="12.77734375" style="92" customWidth="1"/>
    <x:col min="14" max="22" width="12.77734375" style="63" customWidth="1"/>
    <x:col min="23" max="16384" width="8.88671875" style="63"/>
  </x:cols>
  <x:sheetData>
    <x:row r="1" spans="1:10" ht="25.25">
      <x:c r="A1" s="650" t="s">
        <x:v>81</x:v>
      </x:c>
      <x:c r="B1" s="650"/>
      <x:c r="C1" s="650"/>
      <x:c r="D1" s="650"/>
      <x:c r="E1" s="650"/>
      <x:c r="F1" s="650"/>
      <x:c r="G1" s="650"/>
      <x:c r="H1" s="650"/>
      <x:c r="I1" s="650"/>
      <x:c r="J1" s="650"/>
    </x:row>
    <x:row r="3" spans="1:13" s="107" customFormat="1" ht="17.899999999999999">
      <x:c r="A3" s="171" t="s">
        <x:v>109</x:v>
      </x:c>
      <x:c r="B3" s="172"/>
      <x:c r="C3" s="172"/>
      <x:c r="D3" s="172"/>
      <x:c r="E3" s="172"/>
      <x:c r="F3" s="172"/>
      <x:c r="G3" s="106"/>
      <x:c r="H3" s="106"/>
      <x:c r="I3" s="106"/>
      <x:c r="J3" s="106"/>
      <x:c r="K3" s="106"/>
      <x:c r="L3" s="106"/>
      <x:c r="M3" s="106"/>
    </x:row>
    <x:row r="4" spans="1:22" s="174" customFormat="1" ht="15.75" customHeight="1">
      <x:c r="A4" s="173" t="s">
        <x:v>70</x:v>
      </x:c>
      <x:c r="B4" s="173" t="s">
        <x:v>196</x:v>
      </x:c>
      <x:c r="C4" s="141" t="s">
        <x:v>230</x:v>
      </x:c>
      <x:c r="D4" s="141" t="s">
        <x:v>295</x:v>
      </x:c>
      <x:c r="E4" s="141" t="s">
        <x:v>293</x:v>
      </x:c>
      <x:c r="F4" s="141" t="s">
        <x:v>224</x:v>
      </x:c>
      <x:c r="G4" s="141" t="s">
        <x:v>211</x:v>
      </x:c>
      <x:c r="H4" s="141" t="s">
        <x:v>141</x:v>
      </x:c>
      <x:c r="I4" s="141" t="s">
        <x:v>309</x:v>
      </x:c>
      <x:c r="J4" s="141" t="s">
        <x:v>307</x:v>
      </x:c>
      <x:c r="K4" s="141" t="s">
        <x:v>220</x:v>
      </x:c>
      <x:c r="L4" s="141" t="s">
        <x:v>127</x:v>
      </x:c>
      <x:c r="M4" s="141" t="s">
        <x:v>305</x:v>
      </x:c>
      <x:c r="N4" s="141" t="s">
        <x:v>296</x:v>
      </x:c>
      <x:c r="O4" s="141" t="s">
        <x:v>215</x:v>
      </x:c>
      <x:c r="P4" s="141" t="s">
        <x:v>213</x:v>
      </x:c>
      <x:c r="Q4" s="141" t="s">
        <x:v>302</x:v>
      </x:c>
      <x:c r="R4" s="141" t="s">
        <x:v>291</x:v>
      </x:c>
      <x:c r="S4" s="141" t="s">
        <x:v>217</x:v>
      </x:c>
      <x:c r="T4" s="141" t="s">
        <x:v>306</x:v>
      </x:c>
      <x:c r="U4" s="141" t="s">
        <x:v>292</x:v>
      </x:c>
      <x:c r="V4" s="141" t="s">
        <x:v>227</x:v>
      </x:c>
    </x:row>
    <x:row r="5" spans="1:21" s="178" customFormat="1" ht="15.75" customHeight="1">
      <x:c r="A5" s="175" t="s">
        <x:v>177</x:v>
      </x:c>
      <x:c r="B5" s="176">
        <x:f>SUM(B6:B8)</x:f>
        <x:v>670850</x:v>
      </x:c>
      <x:c r="C5" s="177">
        <x:f>SUM(C6:C8)</x:f>
        <x:v>79502</x:v>
      </x:c>
      <x:c r="D5" s="177">
        <x:f>SUM(D6:D8)</x:f>
        <x:v>56825</x:v>
      </x:c>
      <x:c r="E5" s="177">
        <x:f>SUM(E6:E8)</x:f>
        <x:v>55558</x:v>
      </x:c>
      <x:c r="F5" s="177">
        <x:f>SUM(F6:F8)</x:f>
        <x:v>63622</x:v>
      </x:c>
      <x:c r="G5" s="177">
        <x:f>SUM(G6:G8)</x:f>
        <x:v>57541</x:v>
      </x:c>
      <x:c r="H5" s="177">
        <x:f>SUM(H6:H8)</x:f>
        <x:v>1417</x:v>
      </x:c>
      <x:c r="I5" s="177">
        <x:f>SUM(I6:I8)</x:f>
        <x:v>12765</x:v>
      </x:c>
      <x:c r="J5" s="177">
        <x:f>SUM(J6:J8)</x:f>
        <x:v>115018</x:v>
      </x:c>
      <x:c r="K5" s="177">
        <x:f>SUM(K6:K8)</x:f>
        <x:v>104261</x:v>
      </x:c>
      <x:c r="L5" s="177">
        <x:f>SUM(L6:L8)</x:f>
        <x:v>124341</x:v>
      </x:c>
      <x:c r="M5" s="177">
        <x:f>SUM(M6:M8)</x:f>
        <x:v>0</x:v>
      </x:c>
      <x:c r="N5" s="177">
        <x:f>SUM(N6:N8)</x:f>
        <x:v>0</x:v>
      </x:c>
      <x:c r="O5" s="177">
        <x:f>SUM(O6:O8)</x:f>
        <x:v>0</x:v>
      </x:c>
      <x:c r="P5" s="177">
        <x:f>SUM(P6:P8)</x:f>
        <x:v>0</x:v>
      </x:c>
      <x:c r="Q5" s="177">
        <x:f>SUM(Q6:Q8)</x:f>
        <x:v>0</x:v>
      </x:c>
      <x:c r="R5" s="177">
        <x:f>SUM(R6:R8)</x:f>
        <x:v>0</x:v>
      </x:c>
      <x:c r="S5" s="177">
        <x:f>SUM(S6:S8)</x:f>
        <x:v>0</x:v>
      </x:c>
      <x:c r="T5" s="177">
        <x:f>SUM(T6:T8)</x:f>
        <x:v>0</x:v>
      </x:c>
      <x:c r="U5" s="177">
        <x:f>SUM(U6:U8)</x:f>
        <x:v>0</x:v>
      </x:c>
    </x:row>
    <x:row r="6" spans="1:21" s="107" customFormat="1" ht="15.75" customHeight="1">
      <x:c r="A6" s="142" t="s">
        <x:v>62</x:v>
      </x:c>
      <x:c r="B6" s="179">
        <x:f>SUM(C6:U6)</x:f>
        <x:v>338325</x:v>
      </x:c>
      <x:c r="C6" s="180">
        <x:v>41566</x:v>
      </x:c>
      <x:c r="D6" s="180">
        <x:v>29799</x:v>
      </x:c>
      <x:c r="E6" s="180">
        <x:v>28002</x:v>
      </x:c>
      <x:c r="F6" s="180">
        <x:v>30875</x:v>
      </x:c>
      <x:c r="G6" s="180">
        <x:f>G12+G13</x:f>
        <x:v>30239</x:v>
      </x:c>
      <x:c r="H6" s="180">
        <x:v>1417</x:v>
      </x:c>
      <x:c r="I6" s="180">
        <x:v>4359</x:v>
      </x:c>
      <x:c r="J6" s="180">
        <x:v>59440</x:v>
      </x:c>
      <x:c r="K6" s="180">
        <x:v>51136</x:v>
      </x:c>
      <x:c r="L6" s="180">
        <x:v>61492</x:v>
      </x:c>
      <x:c r="M6" s="180"/>
      <x:c r="N6" s="180"/>
      <x:c r="O6" s="180"/>
      <x:c r="P6" s="180"/>
      <x:c r="Q6" s="180"/>
      <x:c r="R6" s="180"/>
      <x:c r="S6" s="180"/>
      <x:c r="T6" s="180"/>
      <x:c r="U6" s="180"/>
    </x:row>
    <x:row r="7" spans="1:21" s="107" customFormat="1" ht="15.75" customHeight="1">
      <x:c r="A7" s="142" t="s">
        <x:v>60</x:v>
      </x:c>
      <x:c r="B7" s="179">
        <x:f>SUM(C7:U7)</x:f>
        <x:v>117866</x:v>
      </x:c>
      <x:c r="C7" s="193">
        <x:v>14072</x:v>
      </x:c>
      <x:c r="D7" s="180">
        <x:v>9450</x:v>
      </x:c>
      <x:c r="E7" s="180">
        <x:v>8253</x:v>
      </x:c>
      <x:c r="F7" s="180">
        <x:v>12194</x:v>
      </x:c>
      <x:c r="G7" s="180">
        <x:v>10741</x:v>
      </x:c>
      <x:c r="H7" s="180">
        <x:v>0</x:v>
      </x:c>
      <x:c r="I7" s="180">
        <x:v>2159</x:v>
      </x:c>
      <x:c r="J7" s="180">
        <x:v>20240</x:v>
      </x:c>
      <x:c r="K7" s="180">
        <x:v>20303</x:v>
      </x:c>
      <x:c r="L7" s="180">
        <x:v>20454</x:v>
      </x:c>
      <x:c r="M7" s="180"/>
      <x:c r="N7" s="180"/>
      <x:c r="O7" s="180"/>
      <x:c r="P7" s="180"/>
      <x:c r="Q7" s="180"/>
      <x:c r="R7" s="180"/>
      <x:c r="S7" s="180"/>
      <x:c r="T7" s="180"/>
      <x:c r="U7" s="180"/>
    </x:row>
    <x:row r="8" spans="1:21" s="107" customFormat="1" ht="15.75" customHeight="1">
      <x:c r="A8" s="142" t="s">
        <x:v>158</x:v>
      </x:c>
      <x:c r="B8" s="179">
        <x:f>SUM(C8:U8)</x:f>
        <x:v>214659</x:v>
      </x:c>
      <x:c r="C8" s="180">
        <x:v>23864</x:v>
      </x:c>
      <x:c r="D8" s="180">
        <x:v>17576</x:v>
      </x:c>
      <x:c r="E8" s="180">
        <x:v>19303</x:v>
      </x:c>
      <x:c r="F8" s="180">
        <x:v>20553</x:v>
      </x:c>
      <x:c r="G8" s="180">
        <x:v>16561</x:v>
      </x:c>
      <x:c r="H8" s="180">
        <x:v>0</x:v>
      </x:c>
      <x:c r="I8" s="180">
        <x:v>6247</x:v>
      </x:c>
      <x:c r="J8" s="180">
        <x:v>35338</x:v>
      </x:c>
      <x:c r="K8" s="180">
        <x:v>32822</x:v>
      </x:c>
      <x:c r="L8" s="180">
        <x:v>42395</x:v>
      </x:c>
      <x:c r="M8" s="180"/>
      <x:c r="N8" s="180"/>
      <x:c r="O8" s="180"/>
      <x:c r="P8" s="180"/>
      <x:c r="Q8" s="180"/>
      <x:c r="R8" s="180"/>
      <x:c r="S8" s="180"/>
      <x:c r="T8" s="180"/>
      <x:c r="U8" s="180"/>
    </x:row>
    <x:row r="9" spans="6:12" s="107" customFormat="1" ht="9" customHeight="1">
      <x:c r="F9" s="106"/>
      <x:c r="G9" s="106"/>
      <x:c r="H9" s="106"/>
      <x:c r="I9" s="106"/>
      <x:c r="J9" s="106"/>
      <x:c r="K9" s="106"/>
      <x:c r="L9" s="106"/>
    </x:row>
    <x:row r="10" spans="1:12" s="107" customFormat="1" ht="15.75" customHeight="1">
      <x:c r="A10" s="181" t="s">
        <x:v>66</x:v>
      </x:c>
      <x:c r="F10" s="106"/>
      <x:c r="G10" s="106"/>
      <x:c r="H10" s="106"/>
      <x:c r="I10" s="106"/>
      <x:c r="J10" s="106"/>
      <x:c r="K10" s="106"/>
      <x:c r="L10" s="106"/>
    </x:row>
    <x:row r="11" spans="1:21" s="107" customFormat="1" ht="15.75" customHeight="1">
      <x:c r="A11" s="651" t="s">
        <x:v>62</x:v>
      </x:c>
      <x:c r="B11" s="177" t="s">
        <x:v>30</x:v>
      </x:c>
      <x:c r="C11" s="177">
        <x:f>SUM(C12:C13)</x:f>
        <x:v>41566</x:v>
      </x:c>
      <x:c r="D11" s="177">
        <x:f>SUM(D12:D13)</x:f>
        <x:v>29799</x:v>
      </x:c>
      <x:c r="E11" s="177">
        <x:f>SUM(E12:E13)</x:f>
        <x:v>28002</x:v>
      </x:c>
      <x:c r="F11" s="177">
        <x:f>SUM(F12:F13)</x:f>
        <x:v>30875</x:v>
      </x:c>
      <x:c r="G11" s="177">
        <x:f>SUM(G12:G13)</x:f>
        <x:v>30239</x:v>
      </x:c>
      <x:c r="H11" s="177">
        <x:f>SUM(H12:H13)</x:f>
        <x:v>1417</x:v>
      </x:c>
      <x:c r="I11" s="177">
        <x:f>SUM(I12:I13)</x:f>
        <x:v>4359</x:v>
      </x:c>
      <x:c r="J11" s="177">
        <x:f>SUM(J12:J13)</x:f>
        <x:v>59440</x:v>
      </x:c>
      <x:c r="K11" s="177">
        <x:f>SUM(K12:K13)</x:f>
        <x:v>51136</x:v>
      </x:c>
      <x:c r="L11" s="177">
        <x:f>SUM(L12:L13)</x:f>
        <x:v>61492</x:v>
      </x:c>
      <x:c r="M11" s="177">
        <x:f>SUM(M12:M13)</x:f>
        <x:v>0</x:v>
      </x:c>
      <x:c r="N11" s="177">
        <x:f>SUM(N12:N13)</x:f>
        <x:v>0</x:v>
      </x:c>
      <x:c r="O11" s="177">
        <x:f>SUM(O12:O13)</x:f>
        <x:v>0</x:v>
      </x:c>
      <x:c r="P11" s="177">
        <x:f>SUM(P12:P13)</x:f>
        <x:v>0</x:v>
      </x:c>
      <x:c r="Q11" s="177">
        <x:f>SUM(Q12:Q13)</x:f>
        <x:v>0</x:v>
      </x:c>
      <x:c r="R11" s="177">
        <x:f>SUM(R12:R13)</x:f>
        <x:v>0</x:v>
      </x:c>
      <x:c r="S11" s="177">
        <x:f>SUM(S12:S13)</x:f>
        <x:v>0</x:v>
      </x:c>
      <x:c r="T11" s="177">
        <x:f>SUM(T12:T13)</x:f>
        <x:v>0</x:v>
      </x:c>
      <x:c r="U11" s="177">
        <x:f>SUM(U12:U13)</x:f>
        <x:v>0</x:v>
      </x:c>
    </x:row>
    <x:row r="12" spans="1:21" s="107" customFormat="1" ht="15.75" customHeight="1">
      <x:c r="A12" s="651"/>
      <x:c r="B12" s="182" t="s">
        <x:v>268</x:v>
      </x:c>
      <x:c r="C12" s="183">
        <x:v>36030</x:v>
      </x:c>
      <x:c r="D12" s="183">
        <x:v>29799</x:v>
      </x:c>
      <x:c r="E12" s="183">
        <x:v>28002</x:v>
      </x:c>
      <x:c r="F12" s="183">
        <x:v>26477</x:v>
      </x:c>
      <x:c r="G12" s="183">
        <x:v>28812</x:v>
      </x:c>
      <x:c r="H12" s="183">
        <x:v>1417</x:v>
      </x:c>
      <x:c r="I12" s="183">
        <x:v>4359</x:v>
      </x:c>
      <x:c r="J12" s="183">
        <x:v>51365</x:v>
      </x:c>
      <x:c r="K12" s="183">
        <x:v>42726</x:v>
      </x:c>
      <x:c r="L12" s="183">
        <x:v>52663</x:v>
      </x:c>
      <x:c r="M12" s="183"/>
      <x:c r="N12" s="183"/>
      <x:c r="O12" s="183"/>
      <x:c r="P12" s="183"/>
      <x:c r="Q12" s="183"/>
      <x:c r="R12" s="183"/>
      <x:c r="S12" s="183"/>
      <x:c r="T12" s="183"/>
      <x:c r="U12" s="183"/>
    </x:row>
    <x:row r="13" spans="1:21" s="107" customFormat="1" ht="15.75" customHeight="1">
      <x:c r="A13" s="651"/>
      <x:c r="B13" s="182" t="s">
        <x:v>190</x:v>
      </x:c>
      <x:c r="C13" s="183">
        <x:v>5536</x:v>
      </x:c>
      <x:c r="D13" s="183"/>
      <x:c r="E13" s="183"/>
      <x:c r="F13" s="183">
        <x:v>4398</x:v>
      </x:c>
      <x:c r="G13" s="183">
        <x:v>1427</x:v>
      </x:c>
      <x:c r="H13" s="183"/>
      <x:c r="I13" s="183"/>
      <x:c r="J13" s="183">
        <x:v>8075</x:v>
      </x:c>
      <x:c r="K13" s="183">
        <x:v>8410</x:v>
      </x:c>
      <x:c r="L13" s="183">
        <x:v>8829</x:v>
      </x:c>
      <x:c r="M13" s="183"/>
      <x:c r="N13" s="183"/>
      <x:c r="O13" s="183"/>
      <x:c r="P13" s="183"/>
      <x:c r="Q13" s="183"/>
      <x:c r="R13" s="183"/>
      <x:c r="S13" s="183"/>
      <x:c r="T13" s="183"/>
      <x:c r="U13" s="183"/>
    </x:row>
    <x:row r="14" spans="1:21" s="107" customFormat="1" ht="15.75" customHeight="1">
      <x:c r="A14" s="651" t="s">
        <x:v>60</x:v>
      </x:c>
      <x:c r="B14" s="177" t="s">
        <x:v>30</x:v>
      </x:c>
      <x:c r="C14" s="177">
        <x:f>SUM(C15:C16)</x:f>
        <x:v>14072</x:v>
      </x:c>
      <x:c r="D14" s="177">
        <x:f>SUM(D15:D16)</x:f>
        <x:v>9450</x:v>
      </x:c>
      <x:c r="E14" s="177">
        <x:f>SUM(E15:E16)</x:f>
        <x:v>8253</x:v>
      </x:c>
      <x:c r="F14" s="177">
        <x:f>SUM(F15:F16)</x:f>
        <x:v>12194</x:v>
      </x:c>
      <x:c r="G14" s="177">
        <x:f>SUM(G15:G16)</x:f>
        <x:v>10741</x:v>
      </x:c>
      <x:c r="H14" s="177">
        <x:f>SUM(H15:H16)</x:f>
        <x:v>0</x:v>
      </x:c>
      <x:c r="I14" s="177">
        <x:f>SUM(I15:I16)</x:f>
        <x:v>2159</x:v>
      </x:c>
      <x:c r="J14" s="177">
        <x:f>SUM(J15:J16)</x:f>
        <x:v>20240</x:v>
      </x:c>
      <x:c r="K14" s="177">
        <x:f>SUM(K15:K16)</x:f>
        <x:v>20303</x:v>
      </x:c>
      <x:c r="L14" s="177">
        <x:f>SUM(L15:L16)</x:f>
        <x:v>20454</x:v>
      </x:c>
      <x:c r="M14" s="177">
        <x:f>SUM(M15:M16)</x:f>
        <x:v>0</x:v>
      </x:c>
      <x:c r="N14" s="177">
        <x:f>SUM(N15:N16)</x:f>
        <x:v>0</x:v>
      </x:c>
      <x:c r="O14" s="177">
        <x:f>SUM(O15:O16)</x:f>
        <x:v>0</x:v>
      </x:c>
      <x:c r="P14" s="177">
        <x:f>SUM(P15:P16)</x:f>
        <x:v>0</x:v>
      </x:c>
      <x:c r="Q14" s="177">
        <x:f>SUM(Q15:Q16)</x:f>
        <x:v>0</x:v>
      </x:c>
      <x:c r="R14" s="177">
        <x:f>SUM(R15:R16)</x:f>
        <x:v>0</x:v>
      </x:c>
      <x:c r="S14" s="177">
        <x:f>SUM(S15:S16)</x:f>
        <x:v>0</x:v>
      </x:c>
      <x:c r="T14" s="177">
        <x:f>SUM(T15:T16)</x:f>
        <x:v>0</x:v>
      </x:c>
      <x:c r="U14" s="177">
        <x:f>SUM(U15:U16)</x:f>
        <x:v>0</x:v>
      </x:c>
    </x:row>
    <x:row r="15" spans="1:21" s="107" customFormat="1" ht="15.75" customHeight="1">
      <x:c r="A15" s="651"/>
      <x:c r="B15" s="182" t="s">
        <x:v>268</x:v>
      </x:c>
      <x:c r="C15" s="193">
        <x:v>14072</x:v>
      </x:c>
      <x:c r="D15" s="183">
        <x:v>9450</x:v>
      </x:c>
      <x:c r="E15" s="183">
        <x:v>8253</x:v>
      </x:c>
      <x:c r="F15" s="183">
        <x:v>12194</x:v>
      </x:c>
      <x:c r="G15" s="183">
        <x:v>10741</x:v>
      </x:c>
      <x:c r="H15" s="183">
        <x:v>0</x:v>
      </x:c>
      <x:c r="I15" s="183">
        <x:v>2159</x:v>
      </x:c>
      <x:c r="J15" s="183">
        <x:v>14086</x:v>
      </x:c>
      <x:c r="K15" s="183">
        <x:v>12113</x:v>
      </x:c>
      <x:c r="L15" s="183">
        <x:v>12391</x:v>
      </x:c>
      <x:c r="M15" s="183"/>
      <x:c r="N15" s="183"/>
      <x:c r="O15" s="183"/>
      <x:c r="P15" s="183"/>
      <x:c r="Q15" s="183"/>
      <x:c r="R15" s="183"/>
      <x:c r="S15" s="183"/>
      <x:c r="T15" s="183"/>
      <x:c r="U15" s="183"/>
    </x:row>
    <x:row r="16" spans="1:21" s="107" customFormat="1" ht="15.75" customHeight="1">
      <x:c r="A16" s="651"/>
      <x:c r="B16" s="182" t="s">
        <x:v>190</x:v>
      </x:c>
      <x:c r="C16" s="183"/>
      <x:c r="D16" s="183"/>
      <x:c r="E16" s="183"/>
      <x:c r="F16" s="183"/>
      <x:c r="G16" s="183"/>
      <x:c r="H16" s="183"/>
      <x:c r="I16" s="183"/>
      <x:c r="J16" s="183">
        <x:v>6154</x:v>
      </x:c>
      <x:c r="K16" s="183">
        <x:v>8190</x:v>
      </x:c>
      <x:c r="L16" s="183">
        <x:v>8063</x:v>
      </x:c>
      <x:c r="M16" s="183"/>
      <x:c r="N16" s="183"/>
      <x:c r="O16" s="183"/>
      <x:c r="P16" s="183"/>
      <x:c r="Q16" s="183"/>
      <x:c r="R16" s="183"/>
      <x:c r="S16" s="183"/>
      <x:c r="T16" s="183"/>
      <x:c r="U16" s="183"/>
    </x:row>
    <x:row r="17" spans="1:22" s="107" customFormat="1" ht="18.75" customHeight="1">
      <x:c r="A17" s="651" t="s">
        <x:v>158</x:v>
      </x:c>
      <x:c r="B17" s="177" t="s">
        <x:v>30</x:v>
      </x:c>
      <x:c r="C17" s="177">
        <x:f>SUM(C18:C19)</x:f>
        <x:v>23864</x:v>
      </x:c>
      <x:c r="D17" s="177">
        <x:f>SUM(D18:D19)</x:f>
        <x:v>17576</x:v>
      </x:c>
      <x:c r="E17" s="177">
        <x:f>SUM(E18:E19)</x:f>
        <x:v>19303</x:v>
      </x:c>
      <x:c r="F17" s="177">
        <x:f>SUM(F18:F19)</x:f>
        <x:v>20553</x:v>
      </x:c>
      <x:c r="G17" s="177">
        <x:f>SUM(G18:G19)</x:f>
        <x:v>16561</x:v>
      </x:c>
      <x:c r="H17" s="177">
        <x:f>SUM(H18:H19)</x:f>
        <x:v>0</x:v>
      </x:c>
      <x:c r="I17" s="177">
        <x:f>SUM(I18:I19)</x:f>
        <x:v>6247</x:v>
      </x:c>
      <x:c r="J17" s="177">
        <x:f>SUM(J18:J19)</x:f>
        <x:v>35338</x:v>
      </x:c>
      <x:c r="K17" s="177">
        <x:f>SUM(K18:K19)</x:f>
        <x:v>32822</x:v>
      </x:c>
      <x:c r="L17" s="177">
        <x:f>SUM(L18:L19)</x:f>
        <x:v>42395</x:v>
      </x:c>
      <x:c r="M17" s="177">
        <x:f>SUM(M18:M19)</x:f>
        <x:v>0</x:v>
      </x:c>
      <x:c r="N17" s="177">
        <x:f>SUM(N18:N19)</x:f>
        <x:v>0</x:v>
      </x:c>
      <x:c r="O17" s="177">
        <x:f>SUM(O18:O19)</x:f>
        <x:v>0</x:v>
      </x:c>
      <x:c r="P17" s="177">
        <x:f>SUM(P18:P19)</x:f>
        <x:v>0</x:v>
      </x:c>
      <x:c r="Q17" s="177">
        <x:f>SUM(Q18:Q19)</x:f>
        <x:v>0</x:v>
      </x:c>
      <x:c r="R17" s="177">
        <x:f>SUM(R18:R19)</x:f>
        <x:v>0</x:v>
      </x:c>
      <x:c r="S17" s="177">
        <x:f>SUM(S18:S19)</x:f>
        <x:v>0</x:v>
      </x:c>
      <x:c r="T17" s="177">
        <x:f>SUM(T18:T19)</x:f>
        <x:v>0</x:v>
      </x:c>
      <x:c r="U17" s="177">
        <x:f>SUM(U18:U19)</x:f>
        <x:v>0</x:v>
      </x:c>
      <x:c r="V17" s="177">
        <x:f>SUM(V18:V19)</x:f>
        <x:v>0</x:v>
      </x:c>
    </x:row>
    <x:row r="18" spans="1:22" s="107" customFormat="1" ht="15.75" customHeight="1">
      <x:c r="A18" s="651"/>
      <x:c r="B18" s="182" t="s">
        <x:v>268</x:v>
      </x:c>
      <x:c r="C18" s="183">
        <x:v>23864</x:v>
      </x:c>
      <x:c r="D18" s="183">
        <x:v>17576</x:v>
      </x:c>
      <x:c r="E18" s="183">
        <x:v>19303</x:v>
      </x:c>
      <x:c r="F18" s="183">
        <x:v>20553</x:v>
      </x:c>
      <x:c r="G18" s="183">
        <x:v>16561</x:v>
      </x:c>
      <x:c r="H18" s="183"/>
      <x:c r="I18" s="183">
        <x:v>6247</x:v>
      </x:c>
      <x:c r="J18" s="183">
        <x:v>35338</x:v>
      </x:c>
      <x:c r="K18" s="183">
        <x:v>32822</x:v>
      </x:c>
      <x:c r="L18" s="183">
        <x:v>38995</x:v>
      </x:c>
      <x:c r="M18" s="183"/>
      <x:c r="N18" s="183"/>
      <x:c r="O18" s="183"/>
      <x:c r="P18" s="183"/>
      <x:c r="Q18" s="183"/>
      <x:c r="R18" s="183"/>
      <x:c r="S18" s="183"/>
      <x:c r="T18" s="183"/>
      <x:c r="U18" s="183"/>
      <x:c r="V18" s="183"/>
    </x:row>
    <x:row r="19" spans="1:22" s="107" customFormat="1" ht="17.25" customHeight="1">
      <x:c r="A19" s="651"/>
      <x:c r="B19" s="182" t="s">
        <x:v>190</x:v>
      </x:c>
      <x:c r="C19" s="183"/>
      <x:c r="D19" s="183"/>
      <x:c r="E19" s="183"/>
      <x:c r="F19" s="183"/>
      <x:c r="G19" s="183"/>
      <x:c r="H19" s="183"/>
      <x:c r="I19" s="183"/>
      <x:c r="J19" s="183"/>
      <x:c r="K19" s="183"/>
      <x:c r="L19" s="183">
        <x:v>3400</x:v>
      </x:c>
      <x:c r="M19" s="183"/>
      <x:c r="N19" s="183"/>
      <x:c r="O19" s="183"/>
      <x:c r="P19" s="183"/>
      <x:c r="Q19" s="183"/>
      <x:c r="R19" s="183"/>
      <x:c r="S19" s="183"/>
      <x:c r="T19" s="183"/>
      <x:c r="U19" s="183"/>
      <x:c r="V19" s="183"/>
    </x:row>
    <x:row r="20" spans="7:13" s="107" customFormat="1" ht="15.75" customHeight="1">
      <x:c r="G20" s="106"/>
      <x:c r="H20" s="106"/>
      <x:c r="I20" s="106"/>
      <x:c r="J20" s="106"/>
      <x:c r="K20" s="106"/>
      <x:c r="L20" s="106"/>
      <x:c r="M20" s="106"/>
    </x:row>
    <x:row r="21" spans="1:22" s="174" customFormat="1" ht="15.75" customHeight="1">
      <x:c r="A21" s="173" t="s">
        <x:v>113</x:v>
      </x:c>
      <x:c r="B21" s="173" t="s">
        <x:v>196</x:v>
      </x:c>
      <x:c r="C21" s="140" t="s">
        <x:v>212</x:v>
      </x:c>
      <x:c r="D21" s="140" t="s">
        <x:v>231</x:v>
      </x:c>
      <x:c r="E21" s="140" t="s">
        <x:v>301</x:v>
      </x:c>
      <x:c r="F21" s="140" t="s">
        <x:v>218</x:v>
      </x:c>
      <x:c r="G21" s="140" t="s">
        <x:v>314</x:v>
      </x:c>
      <x:c r="H21" s="140" t="s">
        <x:v>222</x:v>
      </x:c>
      <x:c r="I21" s="140" t="s">
        <x:v>303</x:v>
      </x:c>
      <x:c r="J21" s="140" t="s">
        <x:v>225</x:v>
      </x:c>
      <x:c r="K21" s="140" t="s">
        <x:v>288</x:v>
      </x:c>
      <x:c r="L21" s="140" t="s">
        <x:v>210</x:v>
      </x:c>
      <x:c r="M21" s="140" t="s">
        <x:v>129</x:v>
      </x:c>
      <x:c r="N21" s="140" t="s">
        <x:v>134</x:v>
      </x:c>
      <x:c r="O21" s="140" t="s">
        <x:v>136</x:v>
      </x:c>
      <x:c r="P21" s="140" t="s">
        <x:v>310</x:v>
      </x:c>
      <x:c r="Q21" s="140" t="s">
        <x:v>138</x:v>
      </x:c>
      <x:c r="R21" s="140" t="s">
        <x:v>208</x:v>
      </x:c>
      <x:c r="S21" s="140" t="s">
        <x:v>216</x:v>
      </x:c>
      <x:c r="T21" s="140" t="s">
        <x:v>232</x:v>
      </x:c>
      <x:c r="U21" s="140" t="s">
        <x:v>294</x:v>
      </x:c>
      <x:c r="V21" s="140" t="s">
        <x:v>143</x:v>
      </x:c>
    </x:row>
    <x:row r="22" spans="1:22" s="178" customFormat="1" ht="15.75" customHeight="1">
      <x:c r="A22" s="175" t="s">
        <x:v>177</x:v>
      </x:c>
      <x:c r="B22" s="176">
        <x:f>SUM(B23:B25)</x:f>
        <x:v>547324</x:v>
      </x:c>
      <x:c r="C22" s="177">
        <x:f>SUM(C23:C25)</x:f>
        <x:v>55630</x:v>
      </x:c>
      <x:c r="D22" s="177">
        <x:f>SUM(D23:D25)</x:f>
        <x:v>46150</x:v>
      </x:c>
      <x:c r="E22" s="177">
        <x:f>SUM(E23:E25)</x:f>
        <x:v>46294</x:v>
      </x:c>
      <x:c r="F22" s="177">
        <x:f>SUM(F23:F25)</x:f>
        <x:v>43234</x:v>
      </x:c>
      <x:c r="G22" s="177">
        <x:f>SUM(G23:G25)</x:f>
        <x:v>42215</x:v>
      </x:c>
      <x:c r="H22" s="177">
        <x:f>SUM(H23:H25)</x:f>
        <x:v>2298</x:v>
      </x:c>
      <x:c r="I22" s="177">
        <x:f>SUM(I23:I25)</x:f>
        <x:v>6944</x:v>
      </x:c>
      <x:c r="J22" s="177">
        <x:f>SUM(J23:J25)</x:f>
        <x:v>84032</x:v>
      </x:c>
      <x:c r="K22" s="177">
        <x:f>SUM(K23:K25)</x:f>
        <x:v>100419</x:v>
      </x:c>
      <x:c r="L22" s="177">
        <x:f>SUM(L23:L25)</x:f>
        <x:v>120108</x:v>
      </x:c>
      <x:c r="M22" s="177">
        <x:f>SUM(M23:M25)</x:f>
        <x:v>0</x:v>
      </x:c>
      <x:c r="N22" s="177">
        <x:f>SUM(N23:N25)</x:f>
        <x:v>0</x:v>
      </x:c>
      <x:c r="O22" s="177">
        <x:f>SUM(O23:O25)</x:f>
        <x:v>0</x:v>
      </x:c>
      <x:c r="P22" s="177">
        <x:f>SUM(P23:P25)</x:f>
        <x:v>0</x:v>
      </x:c>
      <x:c r="Q22" s="177">
        <x:f>SUM(Q23:Q25)</x:f>
        <x:v>0</x:v>
      </x:c>
      <x:c r="R22" s="177">
        <x:f>SUM(R23:R25)</x:f>
        <x:v>0</x:v>
      </x:c>
      <x:c r="S22" s="177">
        <x:f>SUM(S23:S25)</x:f>
        <x:v>0</x:v>
      </x:c>
      <x:c r="T22" s="177">
        <x:f>SUM(T23:T25)</x:f>
        <x:v>0</x:v>
      </x:c>
      <x:c r="U22" s="177">
        <x:f>SUM(U23:U25)</x:f>
        <x:v>0</x:v>
      </x:c>
      <x:c r="V22" s="177">
        <x:f>SUM(V23:V25)</x:f>
        <x:v>0</x:v>
      </x:c>
    </x:row>
    <x:row r="23" spans="1:22" s="107" customFormat="1" ht="15.75" customHeight="1">
      <x:c r="A23" s="142" t="s">
        <x:v>62</x:v>
      </x:c>
      <x:c r="B23" s="179">
        <x:f>SUM(C23:V23)</x:f>
        <x:v>291685</x:v>
      </x:c>
      <x:c r="C23" s="180">
        <x:v>30061</x:v>
      </x:c>
      <x:c r="D23" s="180">
        <x:v>29497</x:v>
      </x:c>
      <x:c r="E23" s="180">
        <x:v>28631</x:v>
      </x:c>
      <x:c r="F23" s="180">
        <x:v>24280</x:v>
      </x:c>
      <x:c r="G23" s="180">
        <x:v>24280</x:v>
      </x:c>
      <x:c r="H23" s="180">
        <x:v>2298</x:v>
      </x:c>
      <x:c r="I23" s="180">
        <x:v>725</x:v>
      </x:c>
      <x:c r="J23" s="180">
        <x:v>45707</x:v>
      </x:c>
      <x:c r="K23" s="180">
        <x:v>48610</x:v>
      </x:c>
      <x:c r="L23" s="180">
        <x:v>57596</x:v>
      </x:c>
      <x:c r="M23" s="180"/>
      <x:c r="N23" s="180"/>
      <x:c r="O23" s="180"/>
      <x:c r="P23" s="180"/>
      <x:c r="Q23" s="180"/>
      <x:c r="R23" s="180"/>
      <x:c r="S23" s="180"/>
      <x:c r="T23" s="180"/>
      <x:c r="U23" s="180"/>
      <x:c r="V23" s="180"/>
    </x:row>
    <x:row r="24" spans="1:22" s="22" customFormat="1" ht="15.75" customHeight="1">
      <x:c r="A24" s="194" t="s">
        <x:v>60</x:v>
      </x:c>
      <x:c r="B24" s="195">
        <x:f>SUM(C24:V24)</x:f>
        <x:v>96645</x:v>
      </x:c>
      <x:c r="C24" s="193">
        <x:v>9077</x:v>
      </x:c>
      <x:c r="D24" s="193">
        <x:v>7056</x:v>
      </x:c>
      <x:c r="E24" s="193">
        <x:v>6916</x:v>
      </x:c>
      <x:c r="F24" s="193">
        <x:v>7474</x:v>
      </x:c>
      <x:c r="G24" s="193">
        <x:v>8722</x:v>
      </x:c>
      <x:c r="H24" s="193">
        <x:v>0</x:v>
      </x:c>
      <x:c r="I24" s="193">
        <x:v>1301</x:v>
      </x:c>
      <x:c r="J24" s="193">
        <x:v>17324</x:v>
      </x:c>
      <x:c r="K24" s="193">
        <x:v>18058</x:v>
      </x:c>
      <x:c r="L24" s="193">
        <x:v>20717</x:v>
      </x:c>
      <x:c r="M24" s="193"/>
      <x:c r="N24" s="193"/>
      <x:c r="O24" s="193"/>
      <x:c r="P24" s="193"/>
      <x:c r="Q24" s="193"/>
      <x:c r="R24" s="193"/>
      <x:c r="S24" s="193"/>
      <x:c r="T24" s="193"/>
      <x:c r="U24" s="193"/>
      <x:c r="V24" s="193"/>
    </x:row>
    <x:row r="25" spans="1:22" s="107" customFormat="1" ht="15.75" customHeight="1">
      <x:c r="A25" s="142" t="s">
        <x:v>158</x:v>
      </x:c>
      <x:c r="B25" s="179">
        <x:f>SUM(C25:V25)</x:f>
        <x:v>158994</x:v>
      </x:c>
      <x:c r="C25" s="180">
        <x:v>16492</x:v>
      </x:c>
      <x:c r="D25" s="180">
        <x:v>9597</x:v>
      </x:c>
      <x:c r="E25" s="180">
        <x:v>10747</x:v>
      </x:c>
      <x:c r="F25" s="180">
        <x:v>11480</x:v>
      </x:c>
      <x:c r="G25" s="180">
        <x:v>9213</x:v>
      </x:c>
      <x:c r="H25" s="180">
        <x:v>0</x:v>
      </x:c>
      <x:c r="I25" s="180">
        <x:v>4918</x:v>
      </x:c>
      <x:c r="J25" s="180">
        <x:v>21001</x:v>
      </x:c>
      <x:c r="K25" s="180">
        <x:v>33751</x:v>
      </x:c>
      <x:c r="L25" s="180">
        <x:v>41795</x:v>
      </x:c>
      <x:c r="M25" s="180"/>
      <x:c r="N25" s="180"/>
      <x:c r="O25" s="180"/>
      <x:c r="P25" s="180"/>
      <x:c r="Q25" s="180"/>
      <x:c r="R25" s="180"/>
      <x:c r="S25" s="180"/>
      <x:c r="T25" s="180"/>
      <x:c r="U25" s="180"/>
      <x:c r="V25" s="180"/>
    </x:row>
    <x:row r="26" spans="1:13" s="107" customFormat="1" ht="15.75" customHeight="1">
      <x:c r="A26" s="172"/>
      <x:c r="G26" s="106"/>
      <x:c r="H26" s="106"/>
      <x:c r="I26" s="106"/>
      <x:c r="J26" s="106"/>
      <x:c r="K26" s="106"/>
      <x:c r="L26" s="106"/>
      <x:c r="M26" s="106"/>
    </x:row>
    <x:row r="27" spans="1:13" s="107" customFormat="1" ht="17.899999999999999">
      <x:c r="A27" s="171" t="s">
        <x:v>117</x:v>
      </x:c>
      <x:c r="B27" s="172"/>
      <x:c r="C27" s="172"/>
      <x:c r="D27" s="172"/>
      <x:c r="E27" s="172"/>
      <x:c r="F27" s="172"/>
      <x:c r="G27" s="106"/>
      <x:c r="H27" s="106"/>
      <x:c r="I27" s="106"/>
      <x:c r="J27" s="106"/>
      <x:c r="K27" s="106"/>
      <x:c r="L27" s="106"/>
      <x:c r="M27" s="106"/>
    </x:row>
    <x:row r="28" spans="1:22" s="174" customFormat="1" ht="15.75" customHeight="1">
      <x:c r="A28" s="173" t="s">
        <x:v>70</x:v>
      </x:c>
      <x:c r="B28" s="173" t="s">
        <x:v>196</x:v>
      </x:c>
      <x:c r="C28" s="141" t="s">
        <x:v>230</x:v>
      </x:c>
      <x:c r="D28" s="141" t="s">
        <x:v>295</x:v>
      </x:c>
      <x:c r="E28" s="141" t="s">
        <x:v>293</x:v>
      </x:c>
      <x:c r="F28" s="141" t="s">
        <x:v>224</x:v>
      </x:c>
      <x:c r="G28" s="141" t="s">
        <x:v>211</x:v>
      </x:c>
      <x:c r="H28" s="141" t="s">
        <x:v>141</x:v>
      </x:c>
      <x:c r="I28" s="141" t="s">
        <x:v>309</x:v>
      </x:c>
      <x:c r="J28" s="141" t="s">
        <x:v>307</x:v>
      </x:c>
      <x:c r="K28" s="141" t="s">
        <x:v>220</x:v>
      </x:c>
      <x:c r="L28" s="141" t="s">
        <x:v>127</x:v>
      </x:c>
      <x:c r="M28" s="141" t="s">
        <x:v>305</x:v>
      </x:c>
      <x:c r="N28" s="141" t="s">
        <x:v>296</x:v>
      </x:c>
      <x:c r="O28" s="141" t="s">
        <x:v>215</x:v>
      </x:c>
      <x:c r="P28" s="141" t="s">
        <x:v>213</x:v>
      </x:c>
      <x:c r="Q28" s="141" t="s">
        <x:v>302</x:v>
      </x:c>
      <x:c r="R28" s="141" t="s">
        <x:v>291</x:v>
      </x:c>
      <x:c r="S28" s="141" t="s">
        <x:v>217</x:v>
      </x:c>
      <x:c r="T28" s="141" t="s">
        <x:v>306</x:v>
      </x:c>
      <x:c r="U28" s="141" t="s">
        <x:v>292</x:v>
      </x:c>
      <x:c r="V28" s="141" t="s">
        <x:v>227</x:v>
      </x:c>
    </x:row>
    <x:row r="29" spans="1:22" s="178" customFormat="1" ht="15.75" customHeight="1">
      <x:c r="A29" s="175" t="s">
        <x:v>177</x:v>
      </x:c>
      <x:c r="B29" s="176">
        <x:f>SUM(B30:B32)</x:f>
        <x:v>484592</x:v>
      </x:c>
      <x:c r="C29" s="177">
        <x:f>SUM(C30:C32)</x:f>
        <x:v>39866</x:v>
      </x:c>
      <x:c r="D29" s="177">
        <x:f>SUM(D30:D32)</x:f>
        <x:v>78069</x:v>
      </x:c>
      <x:c r="E29" s="177">
        <x:f>SUM(E30:E32)</x:f>
        <x:v>51366</x:v>
      </x:c>
      <x:c r="F29" s="177">
        <x:f>SUM(F30:F32)</x:f>
        <x:v>55294</x:v>
      </x:c>
      <x:c r="G29" s="177">
        <x:f>SUM(G30:G32)</x:f>
        <x:v>54938</x:v>
      </x:c>
      <x:c r="H29" s="177">
        <x:f>SUM(H30:H32)</x:f>
        <x:v>41514</x:v>
      </x:c>
      <x:c r="I29" s="177">
        <x:f>SUM(I30:I32)</x:f>
        <x:v>43</x:v>
      </x:c>
      <x:c r="J29" s="177">
        <x:f>SUM(J30:J32)</x:f>
        <x:v>9576</x:v>
      </x:c>
      <x:c r="K29" s="177">
        <x:f>SUM(K30:K32)</x:f>
        <x:v>81142</x:v>
      </x:c>
      <x:c r="L29" s="177">
        <x:f>SUM(L30:L32)</x:f>
        <x:v>72784</x:v>
      </x:c>
      <x:c r="M29" s="177">
        <x:f>SUM(M30:M32)</x:f>
        <x:v>0</x:v>
      </x:c>
      <x:c r="N29" s="177">
        <x:f>SUM(N30:N32)</x:f>
        <x:v>0</x:v>
      </x:c>
      <x:c r="O29" s="177">
        <x:f>SUM(O30:O32)</x:f>
        <x:v>0</x:v>
      </x:c>
      <x:c r="P29" s="177">
        <x:f>SUM(P30:P32)</x:f>
        <x:v>0</x:v>
      </x:c>
      <x:c r="Q29" s="177">
        <x:f>SUM(Q30:Q32)</x:f>
        <x:v>0</x:v>
      </x:c>
      <x:c r="R29" s="177">
        <x:f>SUM(R30:R32)</x:f>
        <x:v>0</x:v>
      </x:c>
      <x:c r="S29" s="177">
        <x:f>SUM(S30:S32)</x:f>
        <x:v>0</x:v>
      </x:c>
      <x:c r="T29" s="177">
        <x:f>SUM(T30:T32)</x:f>
        <x:v>0</x:v>
      </x:c>
      <x:c r="U29" s="177">
        <x:f>SUM(U30:U32)</x:f>
        <x:v>0</x:v>
      </x:c>
      <x:c r="V29" s="177">
        <x:f>SUM(V30:V32)</x:f>
        <x:v>0</x:v>
      </x:c>
    </x:row>
    <x:row r="30" spans="1:22" s="107" customFormat="1" ht="15.75" customHeight="1">
      <x:c r="A30" s="142" t="s">
        <x:v>62</x:v>
      </x:c>
      <x:c r="B30" s="179">
        <x:f>SUM(C30:V30)</x:f>
        <x:v>274512</x:v>
      </x:c>
      <x:c r="C30" s="179">
        <x:v>23018</x:v>
      </x:c>
      <x:c r="D30" s="193">
        <x:v>44536</x:v>
      </x:c>
      <x:c r="E30" s="193">
        <x:v>28194</x:v>
      </x:c>
      <x:c r="F30" s="180">
        <x:v>30343</x:v>
      </x:c>
      <x:c r="G30" s="180">
        <x:v>30343</x:v>
      </x:c>
      <x:c r="H30" s="180">
        <x:v>23126</x:v>
      </x:c>
      <x:c r="I30" s="180">
        <x:v>0</x:v>
      </x:c>
      <x:c r="J30" s="180">
        <x:v>5857</x:v>
      </x:c>
      <x:c r="K30" s="180">
        <x:v>47401</x:v>
      </x:c>
      <x:c r="L30" s="180">
        <x:v>41694</x:v>
      </x:c>
      <x:c r="M30" s="180"/>
      <x:c r="N30" s="180"/>
      <x:c r="O30" s="180"/>
      <x:c r="P30" s="180"/>
      <x:c r="Q30" s="180"/>
      <x:c r="R30" s="180"/>
      <x:c r="S30" s="180"/>
      <x:c r="T30" s="180"/>
      <x:c r="U30" s="180"/>
      <x:c r="V30" s="180"/>
    </x:row>
    <x:row r="31" spans="1:22" s="107" customFormat="1" ht="15.75" customHeight="1">
      <x:c r="A31" s="142" t="s">
        <x:v>60</x:v>
      </x:c>
      <x:c r="B31" s="179">
        <x:f>SUM(C31:V31)</x:f>
        <x:v>110161</x:v>
      </x:c>
      <x:c r="C31" s="179">
        <x:v>9825</x:v>
      </x:c>
      <x:c r="D31" s="193">
        <x:v>17479</x:v>
      </x:c>
      <x:c r="E31" s="180">
        <x:v>12295</x:v>
      </x:c>
      <x:c r="F31" s="180">
        <x:v>13275</x:v>
      </x:c>
      <x:c r="G31" s="180">
        <x:v>13275</x:v>
      </x:c>
      <x:c r="H31" s="180">
        <x:v>8673</x:v>
      </x:c>
      <x:c r="I31" s="180">
        <x:v>43</x:v>
      </x:c>
      <x:c r="J31" s="180">
        <x:v>2227</x:v>
      </x:c>
      <x:c r="K31" s="180">
        <x:v>17683</x:v>
      </x:c>
      <x:c r="L31" s="180">
        <x:v>15386</x:v>
      </x:c>
      <x:c r="M31" s="180"/>
      <x:c r="N31" s="180"/>
      <x:c r="O31" s="180"/>
      <x:c r="P31" s="180"/>
      <x:c r="Q31" s="180"/>
      <x:c r="R31" s="180"/>
      <x:c r="S31" s="180"/>
      <x:c r="T31" s="180"/>
      <x:c r="U31" s="180"/>
      <x:c r="V31" s="180"/>
    </x:row>
    <x:row r="32" spans="1:22" s="107" customFormat="1" ht="15.75" customHeight="1">
      <x:c r="A32" s="142" t="s">
        <x:v>158</x:v>
      </x:c>
      <x:c r="B32" s="179">
        <x:f>SUM(C32:V32)</x:f>
        <x:v>99919</x:v>
      </x:c>
      <x:c r="C32" s="179">
        <x:v>7023</x:v>
      </x:c>
      <x:c r="D32" s="180">
        <x:v>16054</x:v>
      </x:c>
      <x:c r="E32" s="180">
        <x:v>10877</x:v>
      </x:c>
      <x:c r="F32" s="180">
        <x:v>11676</x:v>
      </x:c>
      <x:c r="G32" s="180">
        <x:v>11320</x:v>
      </x:c>
      <x:c r="H32" s="180">
        <x:v>9715</x:v>
      </x:c>
      <x:c r="I32" s="180"/>
      <x:c r="J32" s="180">
        <x:v>1492</x:v>
      </x:c>
      <x:c r="K32" s="180">
        <x:v>16058</x:v>
      </x:c>
      <x:c r="L32" s="180">
        <x:v>15704</x:v>
      </x:c>
      <x:c r="M32" s="180"/>
      <x:c r="N32" s="180"/>
      <x:c r="O32" s="180"/>
      <x:c r="P32" s="180"/>
      <x:c r="Q32" s="180"/>
      <x:c r="R32" s="180"/>
      <x:c r="S32" s="180"/>
      <x:c r="T32" s="180"/>
      <x:c r="U32" s="180"/>
      <x:c r="V32" s="180"/>
    </x:row>
    <x:row r="33" spans="8:14" s="107" customFormat="1">
      <x:c r="H33" s="106"/>
      <x:c r="I33" s="106"/>
      <x:c r="J33" s="106"/>
      <x:c r="K33" s="106"/>
      <x:c r="L33" s="106"/>
      <x:c r="M33" s="106"/>
      <x:c r="N33" s="106"/>
    </x:row>
    <x:row r="34" spans="1:22" s="174" customFormat="1" ht="15.75" customHeight="1">
      <x:c r="A34" s="173" t="s">
        <x:v>113</x:v>
      </x:c>
      <x:c r="B34" s="173" t="s">
        <x:v>196</x:v>
      </x:c>
      <x:c r="C34" s="140" t="s">
        <x:v>212</x:v>
      </x:c>
      <x:c r="D34" s="140" t="s">
        <x:v>231</x:v>
      </x:c>
      <x:c r="E34" s="140" t="s">
        <x:v>301</x:v>
      </x:c>
      <x:c r="F34" s="140" t="s">
        <x:v>218</x:v>
      </x:c>
      <x:c r="G34" s="140" t="s">
        <x:v>314</x:v>
      </x:c>
      <x:c r="H34" s="140" t="s">
        <x:v>222</x:v>
      </x:c>
      <x:c r="I34" s="140" t="s">
        <x:v>303</x:v>
      </x:c>
      <x:c r="J34" s="140" t="s">
        <x:v>225</x:v>
      </x:c>
      <x:c r="K34" s="140" t="s">
        <x:v>288</x:v>
      </x:c>
      <x:c r="L34" s="140" t="s">
        <x:v>210</x:v>
      </x:c>
      <x:c r="M34" s="140" t="s">
        <x:v>129</x:v>
      </x:c>
      <x:c r="N34" s="140" t="s">
        <x:v>134</x:v>
      </x:c>
      <x:c r="O34" s="140" t="s">
        <x:v>136</x:v>
      </x:c>
      <x:c r="P34" s="140" t="s">
        <x:v>310</x:v>
      </x:c>
      <x:c r="Q34" s="140" t="s">
        <x:v>138</x:v>
      </x:c>
      <x:c r="R34" s="140" t="s">
        <x:v>208</x:v>
      </x:c>
      <x:c r="S34" s="140" t="s">
        <x:v>216</x:v>
      </x:c>
      <x:c r="T34" s="140" t="s">
        <x:v>232</x:v>
      </x:c>
      <x:c r="U34" s="140" t="s">
        <x:v>294</x:v>
      </x:c>
      <x:c r="V34" s="140" t="s">
        <x:v>143</x:v>
      </x:c>
    </x:row>
    <x:row r="35" spans="1:22" s="178" customFormat="1" ht="15.75" customHeight="1">
      <x:c r="A35" s="175" t="s">
        <x:v>177</x:v>
      </x:c>
      <x:c r="B35" s="176">
        <x:f>SUM(B36:B38)</x:f>
        <x:v>403950</x:v>
      </x:c>
      <x:c r="C35" s="177">
        <x:f>SUM(C36:C38)</x:f>
        <x:v>27639</x:v>
      </x:c>
      <x:c r="D35" s="177">
        <x:f>SUM(D36:D38)</x:f>
        <x:v>50308</x:v>
      </x:c>
      <x:c r="E35" s="177">
        <x:f>SUM(E36:E38)</x:f>
        <x:v>48014</x:v>
      </x:c>
      <x:c r="F35" s="177">
        <x:f>SUM(F36:F38)</x:f>
        <x:v>39162</x:v>
      </x:c>
      <x:c r="G35" s="177">
        <x:f>SUM(G36:G38)</x:f>
        <x:v>42836</x:v>
      </x:c>
      <x:c r="H35" s="177">
        <x:f>SUM(H36:H38)</x:f>
        <x:v>34404</x:v>
      </x:c>
      <x:c r="I35" s="177">
        <x:f>SUM(I36:I38)</x:f>
        <x:v>21699</x:v>
      </x:c>
      <x:c r="J35" s="177">
        <x:f>SUM(J36:J38)</x:f>
        <x:v>2726</x:v>
      </x:c>
      <x:c r="K35" s="177">
        <x:f>SUM(K36:K38)</x:f>
        <x:v>70040</x:v>
      </x:c>
      <x:c r="L35" s="177">
        <x:f>SUM(L36:L38)</x:f>
        <x:v>67122</x:v>
      </x:c>
      <x:c r="M35" s="177">
        <x:f>SUM(M36:M38)</x:f>
        <x:v>0</x:v>
      </x:c>
      <x:c r="N35" s="177">
        <x:f>SUM(N36:N38)</x:f>
        <x:v>0</x:v>
      </x:c>
      <x:c r="O35" s="177">
        <x:f>SUM(O36:O38)</x:f>
        <x:v>0</x:v>
      </x:c>
      <x:c r="P35" s="177">
        <x:f>SUM(P36:P38)</x:f>
        <x:v>0</x:v>
      </x:c>
      <x:c r="Q35" s="177">
        <x:f>SUM(Q36:Q38)</x:f>
        <x:v>0</x:v>
      </x:c>
      <x:c r="R35" s="177">
        <x:f>SUM(R36:R38)</x:f>
        <x:v>0</x:v>
      </x:c>
      <x:c r="S35" s="177">
        <x:f>SUM(S36:S38)</x:f>
        <x:v>0</x:v>
      </x:c>
      <x:c r="T35" s="177">
        <x:f>SUM(T36:T38)</x:f>
        <x:v>0</x:v>
      </x:c>
      <x:c r="U35" s="177">
        <x:f>SUM(U36:U38)</x:f>
        <x:v>0</x:v>
      </x:c>
      <x:c r="V35" s="177">
        <x:f>SUM(V36:V38)</x:f>
        <x:v>0</x:v>
      </x:c>
    </x:row>
    <x:row r="36" spans="1:22" s="107" customFormat="1" ht="15.75" customHeight="1">
      <x:c r="A36" s="142" t="s">
        <x:v>62</x:v>
      </x:c>
      <x:c r="B36" s="179">
        <x:f>SUM(C36:V36)</x:f>
        <x:v>238348</x:v>
      </x:c>
      <x:c r="C36" s="179">
        <x:v>16685</x:v>
      </x:c>
      <x:c r="D36" s="180">
        <x:v>28502</x:v>
      </x:c>
      <x:c r="E36" s="180">
        <x:v>29580</x:v>
      </x:c>
      <x:c r="F36" s="180">
        <x:v>19813</x:v>
      </x:c>
      <x:c r="G36" s="180">
        <x:v>22540</x:v>
      </x:c>
      <x:c r="H36" s="180">
        <x:v>17590</x:v>
      </x:c>
      <x:c r="I36" s="180">
        <x:v>19813</x:v>
      </x:c>
      <x:c r="J36" s="180">
        <x:v>2375</x:v>
      </x:c>
      <x:c r="K36" s="180">
        <x:v>40466</x:v>
      </x:c>
      <x:c r="L36" s="180">
        <x:v>40984</x:v>
      </x:c>
      <x:c r="M36" s="180"/>
      <x:c r="N36" s="180"/>
      <x:c r="O36" s="180"/>
      <x:c r="P36" s="180"/>
      <x:c r="Q36" s="180"/>
      <x:c r="R36" s="180"/>
      <x:c r="S36" s="180"/>
      <x:c r="T36" s="180"/>
      <x:c r="U36" s="180"/>
      <x:c r="V36" s="180"/>
    </x:row>
    <x:row r="37" spans="1:22" s="22" customFormat="1" ht="15.75" customHeight="1">
      <x:c r="A37" s="194" t="s">
        <x:v>60</x:v>
      </x:c>
      <x:c r="B37" s="179">
        <x:f>SUM(C37:V37)</x:f>
        <x:v>89864</x:v>
      </x:c>
      <x:c r="C37" s="195">
        <x:v>5930</x:v>
      </x:c>
      <x:c r="D37" s="193">
        <x:v>11950</x:v>
      </x:c>
      <x:c r="E37" s="193">
        <x:v>10067</x:v>
      </x:c>
      <x:c r="F37" s="193">
        <x:v>10695</x:v>
      </x:c>
      <x:c r="G37" s="193">
        <x:v>10695</x:v>
      </x:c>
      <x:c r="H37" s="193">
        <x:v>9279</x:v>
      </x:c>
      <x:c r="I37" s="193">
        <x:v>936</x:v>
      </x:c>
      <x:c r="J37" s="193">
        <x:v>217</x:v>
      </x:c>
      <x:c r="K37" s="193">
        <x:v>15762</x:v>
      </x:c>
      <x:c r="L37" s="193">
        <x:v>14333</x:v>
      </x:c>
      <x:c r="M37" s="193"/>
      <x:c r="N37" s="193"/>
      <x:c r="O37" s="193"/>
      <x:c r="P37" s="193"/>
      <x:c r="Q37" s="193"/>
      <x:c r="R37" s="193"/>
      <x:c r="S37" s="193"/>
      <x:c r="T37" s="193"/>
      <x:c r="U37" s="193"/>
      <x:c r="V37" s="193"/>
    </x:row>
    <x:row r="38" spans="1:22" s="107" customFormat="1" ht="15.75" customHeight="1">
      <x:c r="A38" s="142" t="s">
        <x:v>158</x:v>
      </x:c>
      <x:c r="B38" s="179">
        <x:f>SUM(C38:V38)</x:f>
        <x:v>75738</x:v>
      </x:c>
      <x:c r="C38" s="179">
        <x:v>5024</x:v>
      </x:c>
      <x:c r="D38" s="180">
        <x:v>9856</x:v>
      </x:c>
      <x:c r="E38" s="180">
        <x:v>8367</x:v>
      </x:c>
      <x:c r="F38" s="180">
        <x:v>8654</x:v>
      </x:c>
      <x:c r="G38" s="180">
        <x:v>9601</x:v>
      </x:c>
      <x:c r="H38" s="180">
        <x:v>7535</x:v>
      </x:c>
      <x:c r="I38" s="180">
        <x:v>950</x:v>
      </x:c>
      <x:c r="J38" s="180">
        <x:v>134</x:v>
      </x:c>
      <x:c r="K38" s="180">
        <x:v>13812</x:v>
      </x:c>
      <x:c r="L38" s="180">
        <x:v>11805</x:v>
      </x:c>
      <x:c r="M38" s="180"/>
      <x:c r="N38" s="180"/>
      <x:c r="O38" s="180"/>
      <x:c r="P38" s="180"/>
      <x:c r="Q38" s="180"/>
      <x:c r="R38" s="180"/>
      <x:c r="S38" s="180"/>
      <x:c r="T38" s="180"/>
      <x:c r="U38" s="180"/>
      <x:c r="V38" s="180"/>
    </x:row>
  </x:sheetData>
  <x:mergeCells count="4">
    <x:mergeCell ref="A1:J1"/>
    <x:mergeCell ref="A11:A13"/>
    <x:mergeCell ref="A14:A16"/>
    <x:mergeCell ref="A17:A19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ff00"/>
  </x:sheetPr>
  <x:dimension ref="A1:M10"/>
  <x:sheetViews>
    <x:sheetView view="pageBreakPreview" topLeftCell="A1" zoomScaleSheetLayoutView="100" workbookViewId="0">
      <x:pane xSplit="2" ySplit="3" topLeftCell="C4" activePane="bottomRight" state="frozen"/>
      <x:selection pane="bottomRight" activeCell="C18" activeCellId="0" sqref="C18:C18"/>
    </x:sheetView>
  </x:sheetViews>
  <x:sheetFormatPr defaultColWidth="8.88671875" defaultRowHeight="13.35"/>
  <x:cols>
    <x:col min="1" max="1" width="14.77734375" style="63" customWidth="1"/>
    <x:col min="2" max="2" width="13" style="63" customWidth="1"/>
    <x:col min="3" max="3" width="10.77734375" style="63" customWidth="1"/>
    <x:col min="4" max="4" width="13.77734375" style="63" customWidth="1"/>
    <x:col min="5" max="5" width="18.21875" style="63" customWidth="1"/>
    <x:col min="6" max="6" width="12.77734375" style="63" customWidth="1"/>
    <x:col min="7" max="8" width="12.77734375" style="92" customWidth="1"/>
    <x:col min="9" max="9" width="16" style="92" customWidth="1"/>
    <x:col min="10" max="13" width="12.77734375" style="92" customWidth="1"/>
    <x:col min="14" max="22" width="12.77734375" style="63" customWidth="1"/>
    <x:col min="23" max="16384" width="8.88671875" style="63"/>
  </x:cols>
  <x:sheetData>
    <x:row r="1" spans="1:10" ht="36" customHeight="1">
      <x:c r="A1" s="652" t="s">
        <x:v>84</x:v>
      </x:c>
      <x:c r="B1" s="652"/>
      <x:c r="C1" s="652"/>
      <x:c r="D1" s="652"/>
      <x:c r="E1" s="652"/>
      <x:c r="F1" s="652"/>
      <x:c r="G1" s="652"/>
      <x:c r="H1" s="652"/>
      <x:c r="I1" s="652"/>
      <x:c r="J1" s="652"/>
    </x:row>
    <x:row r="3" spans="1:13" s="107" customFormat="1" ht="24" customHeight="1">
      <x:c r="A3" s="171" t="s">
        <x:v>109</x:v>
      </x:c>
      <x:c r="B3" s="172"/>
      <x:c r="C3" s="172"/>
      <x:c r="D3" s="172"/>
      <x:c r="E3" s="172"/>
      <x:c r="F3" s="172"/>
      <x:c r="G3" s="106"/>
      <x:c r="H3" s="106"/>
      <x:c r="I3" s="106"/>
      <x:c r="J3" s="106"/>
      <x:c r="K3" s="106"/>
      <x:c r="L3" s="106"/>
      <x:c r="M3" s="106"/>
    </x:row>
    <x:row r="4" spans="1:10" ht="21.75" customHeight="1">
      <x:c r="A4" s="184" t="s">
        <x:v>58</x:v>
      </x:c>
      <x:c r="B4" s="185"/>
      <x:c r="C4" s="185"/>
      <x:c r="D4" s="185"/>
      <x:c r="E4" s="185"/>
      <x:c r="F4" s="185"/>
      <x:c r="G4" s="186"/>
      <x:c r="H4" s="186"/>
      <x:c r="I4" s="186"/>
      <x:c r="J4" s="186"/>
    </x:row>
    <x:row r="5" spans="1:10" ht="18" customHeight="1">
      <x:c r="A5" s="653" t="s">
        <x:v>156</x:v>
      </x:c>
      <x:c r="B5" s="654" t="s">
        <x:v>298</x:v>
      </x:c>
      <x:c r="C5" s="655"/>
      <x:c r="D5" s="655"/>
      <x:c r="E5" s="656"/>
      <x:c r="F5" s="657" t="s">
        <x:v>125</x:v>
      </x:c>
      <x:c r="G5" s="658"/>
      <x:c r="H5" s="658"/>
      <x:c r="I5" s="658"/>
      <x:c r="J5" s="659"/>
    </x:row>
    <x:row r="6" spans="1:10" ht="35.25" customHeight="1">
      <x:c r="A6" s="653"/>
      <x:c r="B6" s="187" t="s">
        <x:v>154</x:v>
      </x:c>
      <x:c r="C6" s="188" t="s">
        <x:v>192</x:v>
      </x:c>
      <x:c r="D6" s="189" t="s">
        <x:v>111</x:v>
      </x:c>
      <x:c r="E6" s="519" t="s">
        <x:v>94</x:v>
      </x:c>
      <x:c r="F6" s="187" t="s">
        <x:v>154</x:v>
      </x:c>
      <x:c r="G6" s="188" t="s">
        <x:v>192</x:v>
      </x:c>
      <x:c r="H6" s="189" t="s">
        <x:v>111</x:v>
      </x:c>
      <x:c r="I6" s="518" t="s">
        <x:v>94</x:v>
      </x:c>
      <x:c r="J6" s="191" t="s">
        <x:v>248</x:v>
      </x:c>
    </x:row>
    <x:row r="7" spans="1:10" ht="21" customHeight="1">
      <x:c r="A7" s="192" t="s">
        <x:v>30</x:v>
      </x:c>
      <x:c r="B7" s="187">
        <x:f>SUM(B8:B10)</x:f>
        <x:v>127</x:v>
      </x:c>
      <x:c r="C7" s="188">
        <x:f>SUM(C8:C10)</x:f>
        <x:v>79</x:v>
      </x:c>
      <x:c r="D7" s="189">
        <x:f>SUM(D8:D10)</x:f>
        <x:v>5</x:v>
      </x:c>
      <x:c r="E7" s="190">
        <x:f>SUM(E8:E10)</x:f>
        <x:v>43</x:v>
      </x:c>
      <x:c r="F7" s="187">
        <x:f>SUM(F8:F10)</x:f>
        <x:v>329</x:v>
      </x:c>
      <x:c r="G7" s="188">
        <x:f>SUM(G8:G10)</x:f>
        <x:v>103</x:v>
      </x:c>
      <x:c r="H7" s="189">
        <x:f>SUM(H8:H10)</x:f>
        <x:v>79</x:v>
      </x:c>
      <x:c r="I7" s="189">
        <x:f>SUM(I8:I10)</x:f>
        <x:v>147</x:v>
      </x:c>
      <x:c r="J7" s="191">
        <x:f>SUM(J8:J10)</x:f>
        <x:v>0</x:v>
      </x:c>
    </x:row>
    <x:row r="8" spans="1:10" ht="18" customHeight="1">
      <x:c r="A8" s="192" t="s">
        <x:v>62</x:v>
      </x:c>
      <x:c r="B8" s="207">
        <x:v>44</x:v>
      </x:c>
      <x:c r="C8" s="208">
        <x:v>30</x:v>
      </x:c>
      <x:c r="D8" s="208"/>
      <x:c r="E8" s="209">
        <x:v>14</x:v>
      </x:c>
      <x:c r="F8" s="207">
        <x:v>145</x:v>
      </x:c>
      <x:c r="G8" s="208">
        <x:v>35</x:v>
      </x:c>
      <x:c r="H8" s="208">
        <x:v>45</x:v>
      </x:c>
      <x:c r="I8" s="188">
        <x:v>65</x:v>
      </x:c>
      <x:c r="J8" s="191"/>
    </x:row>
    <x:row r="9" spans="1:10" ht="18" customHeight="1">
      <x:c r="A9" s="206" t="s">
        <x:v>60</x:v>
      </x:c>
      <x:c r="B9" s="207">
        <x:v>32</x:v>
      </x:c>
      <x:c r="C9" s="208">
        <x:v>26</x:v>
      </x:c>
      <x:c r="D9" s="208"/>
      <x:c r="E9" s="209">
        <x:v>6</x:v>
      </x:c>
      <x:c r="F9" s="207">
        <x:v>108</x:v>
      </x:c>
      <x:c r="G9" s="208">
        <x:v>38</x:v>
      </x:c>
      <x:c r="H9" s="208">
        <x:v>18</x:v>
      </x:c>
      <x:c r="I9" s="188">
        <x:v>52</x:v>
      </x:c>
      <x:c r="J9" s="191"/>
    </x:row>
    <x:row r="10" spans="1:10" ht="18" customHeight="1">
      <x:c r="A10" s="206" t="s">
        <x:v>158</x:v>
      </x:c>
      <x:c r="B10" s="216">
        <x:v>51</x:v>
      </x:c>
      <x:c r="C10" s="217">
        <x:v>23</x:v>
      </x:c>
      <x:c r="D10" s="217">
        <x:v>5</x:v>
      </x:c>
      <x:c r="E10" s="218">
        <x:v>23</x:v>
      </x:c>
      <x:c r="F10" s="216">
        <x:v>76</x:v>
      </x:c>
      <x:c r="G10" s="217">
        <x:v>30</x:v>
      </x:c>
      <x:c r="H10" s="217">
        <x:v>16</x:v>
      </x:c>
      <x:c r="I10" s="217">
        <x:v>30</x:v>
      </x:c>
      <x:c r="J10" s="218">
        <x:v>0</x:v>
      </x:c>
    </x:row>
  </x:sheetData>
  <x:mergeCells count="4">
    <x:mergeCell ref="A1:J1"/>
    <x:mergeCell ref="A5:A6"/>
    <x:mergeCell ref="B5:E5"/>
    <x:mergeCell ref="F5:J5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ff00"/>
    <x:pageSetUpPr autoPageBreaks="1" fitToPage="1"/>
  </x:sheetPr>
  <x:dimension ref="A1:V40"/>
  <x:sheetViews>
    <x:sheetView view="pageBreakPreview" topLeftCell="A1" zoomScale="90" zoomScaleSheetLayoutView="90" workbookViewId="0">
      <x:pane xSplit="8" ySplit="6" topLeftCell="I7" activePane="bottomRight" state="frozen"/>
      <x:selection pane="bottomRight" activeCell="H18" activeCellId="0" sqref="H18:H18"/>
    </x:sheetView>
  </x:sheetViews>
  <x:sheetFormatPr defaultColWidth="8.88671875" defaultRowHeight="13.35"/>
  <x:cols>
    <x:col min="1" max="1" width="13.77734375" style="22" customWidth="1"/>
    <x:col min="2" max="2" width="8.88671875" style="22" customWidth="1"/>
    <x:col min="3" max="6" width="7.77734375" style="22" customWidth="1"/>
    <x:col min="7" max="7" width="9.6640625" style="22" customWidth="1"/>
    <x:col min="8" max="8" width="8.88671875" style="22" customWidth="1"/>
    <x:col min="9" max="9" width="7.77734375" style="22" customWidth="1"/>
    <x:col min="10" max="10" width="9.5546875" style="22" customWidth="1"/>
    <x:col min="11" max="12" width="7.77734375" customWidth="1"/>
    <x:col min="13" max="13" width="9.6640625" customWidth="1"/>
    <x:col min="14" max="16" width="7.77734375" customWidth="1"/>
    <x:col min="17" max="17" width="8" customWidth="1"/>
    <x:col min="18" max="18" width="7.77734375" customWidth="1"/>
    <x:col min="19" max="19" width="9.6640625" customWidth="1"/>
    <x:col min="21" max="21" width="8.88671875" bestFit="1" customWidth="1"/>
  </x:cols>
  <x:sheetData>
    <x:row r="1" spans="1:20" ht="31.5" customHeight="1">
      <x:c r="A1" s="676" t="s">
        <x:v>124</x:v>
      </x:c>
      <x:c r="B1" s="676"/>
      <x:c r="C1" s="676"/>
      <x:c r="D1" s="676"/>
      <x:c r="E1" s="676"/>
      <x:c r="F1" s="676"/>
      <x:c r="G1" s="676"/>
      <x:c r="H1" s="676"/>
      <x:c r="I1" s="676"/>
      <x:c r="J1" s="676"/>
      <x:c r="K1" s="676"/>
      <x:c r="L1" s="676"/>
      <x:c r="M1" s="676"/>
      <x:c r="N1" s="676"/>
      <x:c r="O1" s="676"/>
      <x:c r="P1" s="676"/>
      <x:c r="Q1" s="676"/>
      <x:c r="R1" s="676"/>
      <x:c r="S1" s="676"/>
      <x:c r="T1" s="676"/>
    </x:row>
    <x:row r="2" spans="1:22" ht="17.899999999999999">
      <x:c r="A2" s="33" t="s">
        <x:v>105</x:v>
      </x:c>
      <x:c r="S2" s="34"/>
      <x:c r="V2" s="34" t="s">
        <x:v>145</x:v>
      </x:c>
    </x:row>
    <x:row r="3" spans="1:22" s="42" customFormat="1" ht="16.75">
      <x:c r="A3" s="690"/>
      <x:c r="B3" s="684" t="s">
        <x:v>177</x:v>
      </x:c>
      <x:c r="C3" s="685"/>
      <x:c r="D3" s="685"/>
      <x:c r="E3" s="685"/>
      <x:c r="F3" s="685"/>
      <x:c r="G3" s="686"/>
      <x:c r="H3" s="687"/>
      <x:c r="I3" s="684" t="s">
        <x:v>17</x:v>
      </x:c>
      <x:c r="J3" s="685"/>
      <x:c r="K3" s="685"/>
      <x:c r="L3" s="685"/>
      <x:c r="M3" s="685"/>
      <x:c r="N3" s="686"/>
      <x:c r="O3" s="687"/>
      <x:c r="P3" s="684" t="s">
        <x:v>12</x:v>
      </x:c>
      <x:c r="Q3" s="685"/>
      <x:c r="R3" s="685"/>
      <x:c r="S3" s="685"/>
      <x:c r="T3" s="685"/>
      <x:c r="U3" s="686"/>
      <x:c r="V3" s="687"/>
    </x:row>
    <x:row r="4" spans="1:22" s="42" customFormat="1" ht="16.399999999999999">
      <x:c r="A4" s="691"/>
      <x:c r="B4" s="689" t="s">
        <x:v>30</x:v>
      </x:c>
      <x:c r="C4" s="679" t="s">
        <x:v>150</x:v>
      </x:c>
      <x:c r="D4" s="679"/>
      <x:c r="E4" s="681" t="s">
        <x:v>62</x:v>
      </x:c>
      <x:c r="F4" s="682"/>
      <x:c r="G4" s="683"/>
      <x:c r="H4" s="688" t="s">
        <x:v>181</x:v>
      </x:c>
      <x:c r="I4" s="689" t="s">
        <x:v>30</x:v>
      </x:c>
      <x:c r="J4" s="679" t="s">
        <x:v>150</x:v>
      </x:c>
      <x:c r="K4" s="679"/>
      <x:c r="L4" s="681" t="s">
        <x:v>62</x:v>
      </x:c>
      <x:c r="M4" s="682"/>
      <x:c r="N4" s="683"/>
      <x:c r="O4" s="688" t="s">
        <x:v>181</x:v>
      </x:c>
      <x:c r="P4" s="689" t="s">
        <x:v>30</x:v>
      </x:c>
      <x:c r="Q4" s="679" t="s">
        <x:v>150</x:v>
      </x:c>
      <x:c r="R4" s="679"/>
      <x:c r="S4" s="681" t="s">
        <x:v>62</x:v>
      </x:c>
      <x:c r="T4" s="682"/>
      <x:c r="U4" s="683"/>
      <x:c r="V4" s="688" t="s">
        <x:v>181</x:v>
      </x:c>
    </x:row>
    <x:row r="5" spans="1:22" s="42" customFormat="1" ht="16.399999999999999">
      <x:c r="A5" s="691"/>
      <x:c r="B5" s="689"/>
      <x:c r="C5" s="680" t="s">
        <x:v>119</x:v>
      </x:c>
      <x:c r="D5" s="677" t="s">
        <x:v>194</x:v>
      </x:c>
      <x:c r="E5" s="679" t="s">
        <x:v>43</x:v>
      </x:c>
      <x:c r="F5" s="679"/>
      <x:c r="G5" s="679" t="s">
        <x:v>194</x:v>
      </x:c>
      <x:c r="H5" s="688"/>
      <x:c r="I5" s="689"/>
      <x:c r="J5" s="680" t="s">
        <x:v>119</x:v>
      </x:c>
      <x:c r="K5" s="677" t="s">
        <x:v>194</x:v>
      </x:c>
      <x:c r="L5" s="679" t="s">
        <x:v>43</x:v>
      </x:c>
      <x:c r="M5" s="679"/>
      <x:c r="N5" s="679" t="s">
        <x:v>194</x:v>
      </x:c>
      <x:c r="O5" s="688"/>
      <x:c r="P5" s="689"/>
      <x:c r="Q5" s="680" t="s">
        <x:v>119</x:v>
      </x:c>
      <x:c r="R5" s="677" t="s">
        <x:v>194</x:v>
      </x:c>
      <x:c r="S5" s="679" t="s">
        <x:v>43</x:v>
      </x:c>
      <x:c r="T5" s="679"/>
      <x:c r="U5" s="679" t="s">
        <x:v>194</x:v>
      </x:c>
      <x:c r="V5" s="688"/>
    </x:row>
    <x:row r="6" spans="1:22" s="42" customFormat="1" ht="16.399999999999999">
      <x:c r="A6" s="692"/>
      <x:c r="B6" s="689"/>
      <x:c r="C6" s="678"/>
      <x:c r="D6" s="678"/>
      <x:c r="E6" s="45" t="s">
        <x:v>199</x:v>
      </x:c>
      <x:c r="F6" s="45" t="s">
        <x:v>198</x:v>
      </x:c>
      <x:c r="G6" s="679"/>
      <x:c r="H6" s="688"/>
      <x:c r="I6" s="689"/>
      <x:c r="J6" s="678"/>
      <x:c r="K6" s="678"/>
      <x:c r="L6" s="45" t="s">
        <x:v>199</x:v>
      </x:c>
      <x:c r="M6" s="45" t="s">
        <x:v>198</x:v>
      </x:c>
      <x:c r="N6" s="679"/>
      <x:c r="O6" s="688"/>
      <x:c r="P6" s="689"/>
      <x:c r="Q6" s="678"/>
      <x:c r="R6" s="678"/>
      <x:c r="S6" s="45" t="s">
        <x:v>199</x:v>
      </x:c>
      <x:c r="T6" s="45" t="s">
        <x:v>198</x:v>
      </x:c>
      <x:c r="U6" s="679"/>
      <x:c r="V6" s="688"/>
    </x:row>
    <x:row r="7" spans="1:22" s="3" customFormat="1" ht="20.25" customHeight="1">
      <x:c r="A7" s="89" t="s">
        <x:v>309</x:v>
      </x:c>
      <x:c r="B7" s="44">
        <x:f>SUM(C7:H7)</x:f>
        <x:v>3843</x:v>
      </x:c>
      <x:c r="C7" s="46">
        <x:f>J7+Q7</x:f>
        <x:v>0</x:v>
      </x:c>
      <x:c r="D7" s="46">
        <x:f>K7+R7</x:f>
        <x:v>0</x:v>
      </x:c>
      <x:c r="E7" s="43">
        <x:f>L7+S7</x:f>
        <x:v>0</x:v>
      </x:c>
      <x:c r="F7" s="46">
        <x:f>M7+T7</x:f>
        <x:v>0</x:v>
      </x:c>
      <x:c r="G7" s="43">
        <x:f>N7+U7</x:f>
        <x:v>3843</x:v>
      </x:c>
      <x:c r="H7" s="52">
        <x:f>O7+V7</x:f>
        <x:v>0</x:v>
      </x:c>
      <x:c r="I7" s="44">
        <x:f>SUM(J7:O7)</x:f>
        <x:v>0</x:v>
      </x:c>
      <x:c r="J7" s="112"/>
      <x:c r="K7" s="112"/>
      <x:c r="L7" s="112"/>
      <x:c r="M7" s="112"/>
      <x:c r="N7" s="112"/>
      <x:c r="O7" s="113"/>
      <x:c r="P7" s="44">
        <x:f>SUM(Q7:V7)</x:f>
        <x:v>3843</x:v>
      </x:c>
      <x:c r="Q7" s="112"/>
      <x:c r="R7" s="112"/>
      <x:c r="S7" s="112"/>
      <x:c r="T7" s="112"/>
      <x:c r="U7" s="112">
        <x:v>3843</x:v>
      </x:c>
      <x:c r="V7" s="113"/>
    </x:row>
    <x:row r="8" spans="1:22" s="3" customFormat="1" ht="20.25" customHeight="1">
      <x:c r="A8" s="89" t="s">
        <x:v>307</x:v>
      </x:c>
      <x:c r="B8" s="44">
        <x:f>SUM(C8:H8)</x:f>
        <x:v>5590</x:v>
      </x:c>
      <x:c r="C8" s="46">
        <x:f>J8+Q8</x:f>
        <x:v>0</x:v>
      </x:c>
      <x:c r="D8" s="46">
        <x:f>K8+R8</x:f>
        <x:v>3000</x:v>
      </x:c>
      <x:c r="E8" s="43">
        <x:f>L8+S8</x:f>
        <x:v>490</x:v>
      </x:c>
      <x:c r="F8" s="46">
        <x:f>M8+T8</x:f>
        <x:v>210</x:v>
      </x:c>
      <x:c r="G8" s="43">
        <x:f>N8+U8</x:f>
        <x:v>1890</x:v>
      </x:c>
      <x:c r="H8" s="52">
        <x:f>O8+V8</x:f>
        <x:v>0</x:v>
      </x:c>
      <x:c r="I8" s="44">
        <x:f>SUM(J8:O8)</x:f>
        <x:v>0</x:v>
      </x:c>
      <x:c r="J8" s="112"/>
      <x:c r="K8" s="112"/>
      <x:c r="L8" s="112"/>
      <x:c r="M8" s="112"/>
      <x:c r="N8" s="112"/>
      <x:c r="O8" s="113"/>
      <x:c r="P8" s="44">
        <x:f>SUM(Q8:V8)</x:f>
        <x:v>5590</x:v>
      </x:c>
      <x:c r="Q8" s="112"/>
      <x:c r="R8" s="112">
        <x:v>3000</x:v>
      </x:c>
      <x:c r="S8" s="112">
        <x:v>490</x:v>
      </x:c>
      <x:c r="T8" s="112">
        <x:v>210</x:v>
      </x:c>
      <x:c r="U8" s="112">
        <x:v>1890</x:v>
      </x:c>
      <x:c r="V8" s="113"/>
    </x:row>
    <x:row r="9" spans="1:22" s="3" customFormat="1" ht="20.25" customHeight="1">
      <x:c r="A9" s="89" t="s">
        <x:v>220</x:v>
      </x:c>
      <x:c r="B9" s="44">
        <x:f>SUM(C9:H9)</x:f>
        <x:v>13110</x:v>
      </x:c>
      <x:c r="C9" s="46">
        <x:f>J9+Q9</x:f>
        <x:v>0</x:v>
      </x:c>
      <x:c r="D9" s="46">
        <x:f>K9+R9</x:f>
        <x:v>7000</x:v>
      </x:c>
      <x:c r="E9" s="43">
        <x:f>L9+S9</x:f>
        <x:v>1000</x:v>
      </x:c>
      <x:c r="F9" s="46">
        <x:f>M9+T9</x:f>
        <x:v>1950</x:v>
      </x:c>
      <x:c r="G9" s="43">
        <x:f>N9+U9</x:f>
        <x:v>3160</x:v>
      </x:c>
      <x:c r="H9" s="52">
        <x:f>O9+V9</x:f>
        <x:v>0</x:v>
      </x:c>
      <x:c r="I9" s="44">
        <x:f>SUM(J9:O9)</x:f>
        <x:v>6000</x:v>
      </x:c>
      <x:c r="J9" s="112"/>
      <x:c r="K9" s="112">
        <x:v>3000</x:v>
      </x:c>
      <x:c r="L9" s="112">
        <x:v>500</x:v>
      </x:c>
      <x:c r="M9" s="112">
        <x:v>1400</x:v>
      </x:c>
      <x:c r="N9" s="112">
        <x:v>1100</x:v>
      </x:c>
      <x:c r="O9" s="113"/>
      <x:c r="P9" s="44">
        <x:f>SUM(Q9:V9)</x:f>
        <x:v>7110</x:v>
      </x:c>
      <x:c r="Q9" s="112"/>
      <x:c r="R9" s="112">
        <x:v>4000</x:v>
      </x:c>
      <x:c r="S9" s="112">
        <x:v>500</x:v>
      </x:c>
      <x:c r="T9" s="112">
        <x:v>550</x:v>
      </x:c>
      <x:c r="U9" s="112">
        <x:v>2060</x:v>
      </x:c>
      <x:c r="V9" s="113"/>
    </x:row>
    <x:row r="10" spans="1:22" s="3" customFormat="1" ht="20.25" customHeight="1">
      <x:c r="A10" s="89" t="s">
        <x:v>127</x:v>
      </x:c>
      <x:c r="B10" s="44">
        <x:f>SUM(C10:H10)</x:f>
        <x:v>15910</x:v>
      </x:c>
      <x:c r="C10" s="46">
        <x:f>J10+Q10</x:f>
        <x:v>2000</x:v>
      </x:c>
      <x:c r="D10" s="46">
        <x:f>K10+R10</x:f>
        <x:v>7500</x:v>
      </x:c>
      <x:c r="E10" s="43">
        <x:f>L10+S10</x:f>
        <x:v>2430</x:v>
      </x:c>
      <x:c r="F10" s="46">
        <x:f>M10+T10</x:f>
        <x:v>2580</x:v>
      </x:c>
      <x:c r="G10" s="43">
        <x:f>N10+U10</x:f>
        <x:v>1400</x:v>
      </x:c>
      <x:c r="H10" s="52">
        <x:f>O10+V10</x:f>
        <x:v>0</x:v>
      </x:c>
      <x:c r="I10" s="44">
        <x:f>SUM(J10:O10)</x:f>
        <x:v>7700</x:v>
      </x:c>
      <x:c r="J10" s="112"/>
      <x:c r="K10" s="112">
        <x:v>4500</x:v>
      </x:c>
      <x:c r="L10" s="112">
        <x:v>750</x:v>
      </x:c>
      <x:c r="M10" s="112">
        <x:v>1950</x:v>
      </x:c>
      <x:c r="N10" s="112">
        <x:v>500</x:v>
      </x:c>
      <x:c r="O10" s="113"/>
      <x:c r="P10" s="44">
        <x:f>SUM(Q10:V10)</x:f>
        <x:v>8210</x:v>
      </x:c>
      <x:c r="Q10" s="112">
        <x:v>2000</x:v>
      </x:c>
      <x:c r="R10" s="112">
        <x:v>3000</x:v>
      </x:c>
      <x:c r="S10" s="112">
        <x:v>1680</x:v>
      </x:c>
      <x:c r="T10" s="112">
        <x:v>630</x:v>
      </x:c>
      <x:c r="U10" s="112">
        <x:v>900</x:v>
      </x:c>
      <x:c r="V10" s="113"/>
    </x:row>
    <x:row r="11" spans="1:22" s="3" customFormat="1" ht="20.25" customHeight="1">
      <x:c r="A11" s="89" t="s">
        <x:v>305</x:v>
      </x:c>
      <x:c r="B11" s="44">
        <x:f>SUM(C11:H11)</x:f>
        <x:v>0</x:v>
      </x:c>
      <x:c r="C11" s="46">
        <x:f>J11+Q11</x:f>
        <x:v>0</x:v>
      </x:c>
      <x:c r="D11" s="46">
        <x:f>K11+R11</x:f>
        <x:v>0</x:v>
      </x:c>
      <x:c r="E11" s="43">
        <x:f>L11+S11</x:f>
        <x:v>0</x:v>
      </x:c>
      <x:c r="F11" s="46">
        <x:f>M11+T11</x:f>
        <x:v>0</x:v>
      </x:c>
      <x:c r="G11" s="43">
        <x:f>N11+U11</x:f>
        <x:v>0</x:v>
      </x:c>
      <x:c r="H11" s="52">
        <x:f>O11+V11</x:f>
        <x:v>0</x:v>
      </x:c>
      <x:c r="I11" s="44">
        <x:f>SUM(J11:O11)</x:f>
        <x:v>0</x:v>
      </x:c>
      <x:c r="J11" s="112"/>
      <x:c r="K11" s="112"/>
      <x:c r="L11" s="112"/>
      <x:c r="M11" s="112"/>
      <x:c r="N11" s="112"/>
      <x:c r="O11" s="113"/>
      <x:c r="P11" s="44">
        <x:f>SUM(Q11:V11)</x:f>
        <x:v>0</x:v>
      </x:c>
      <x:c r="Q11" s="112"/>
      <x:c r="R11" s="112"/>
      <x:c r="S11" s="112"/>
      <x:c r="T11" s="112"/>
      <x:c r="U11" s="112"/>
      <x:c r="V11" s="113"/>
    </x:row>
    <x:row r="12" spans="1:22" s="3" customFormat="1" ht="20.25" customHeight="1">
      <x:c r="A12" s="89" t="s">
        <x:v>296</x:v>
      </x:c>
      <x:c r="B12" s="44">
        <x:f>SUM(C12:H12)</x:f>
        <x:v>0</x:v>
      </x:c>
      <x:c r="C12" s="46">
        <x:f>J12+Q12</x:f>
        <x:v>0</x:v>
      </x:c>
      <x:c r="D12" s="46">
        <x:f>K12+R12</x:f>
        <x:v>0</x:v>
      </x:c>
      <x:c r="E12" s="43">
        <x:f>L12+S12</x:f>
        <x:v>0</x:v>
      </x:c>
      <x:c r="F12" s="46">
        <x:f>M12+T12</x:f>
        <x:v>0</x:v>
      </x:c>
      <x:c r="G12" s="43">
        <x:f>N12+U12</x:f>
        <x:v>0</x:v>
      </x:c>
      <x:c r="H12" s="52">
        <x:f>O12+V12</x:f>
        <x:v>0</x:v>
      </x:c>
      <x:c r="I12" s="44">
        <x:f>SUM(J12:O12)</x:f>
        <x:v>0</x:v>
      </x:c>
      <x:c r="J12" s="112"/>
      <x:c r="K12" s="112"/>
      <x:c r="L12" s="112"/>
      <x:c r="M12" s="112"/>
      <x:c r="N12" s="112"/>
      <x:c r="O12" s="113"/>
      <x:c r="P12" s="44">
        <x:f>SUM(Q12:V12)</x:f>
        <x:v>0</x:v>
      </x:c>
      <x:c r="Q12" s="112"/>
      <x:c r="R12" s="112"/>
      <x:c r="S12" s="112"/>
      <x:c r="T12" s="112"/>
      <x:c r="U12" s="112"/>
      <x:c r="V12" s="113"/>
    </x:row>
    <x:row r="13" spans="1:22" s="3" customFormat="1" ht="20.25" customHeight="1">
      <x:c r="A13" s="89" t="s">
        <x:v>297</x:v>
      </x:c>
      <x:c r="B13" s="44">
        <x:f>SUM(C13:H13)</x:f>
        <x:v>0</x:v>
      </x:c>
      <x:c r="C13" s="46">
        <x:f>J13+Q13</x:f>
        <x:v>0</x:v>
      </x:c>
      <x:c r="D13" s="46">
        <x:f>K13+R13</x:f>
        <x:v>0</x:v>
      </x:c>
      <x:c r="E13" s="43">
        <x:f>L13+S13</x:f>
        <x:v>0</x:v>
      </x:c>
      <x:c r="F13" s="46">
        <x:f>M13+T13</x:f>
        <x:v>0</x:v>
      </x:c>
      <x:c r="G13" s="43">
        <x:f>N13+U13</x:f>
        <x:v>0</x:v>
      </x:c>
      <x:c r="H13" s="52">
        <x:f>O13+V13</x:f>
        <x:v>0</x:v>
      </x:c>
      <x:c r="I13" s="44">
        <x:f>SUM(J13:O13)</x:f>
        <x:v>0</x:v>
      </x:c>
      <x:c r="J13" s="112"/>
      <x:c r="K13" s="112"/>
      <x:c r="L13" s="112"/>
      <x:c r="M13" s="112"/>
      <x:c r="N13" s="112"/>
      <x:c r="O13" s="113"/>
      <x:c r="P13" s="44">
        <x:f>SUM(Q13:V13)</x:f>
        <x:v>0</x:v>
      </x:c>
      <x:c r="Q13" s="112"/>
      <x:c r="R13" s="112"/>
      <x:c r="S13" s="112"/>
      <x:c r="T13" s="112"/>
      <x:c r="U13" s="112"/>
      <x:c r="V13" s="113"/>
    </x:row>
    <x:row r="14" spans="1:22" s="3" customFormat="1" ht="20.25" customHeight="1">
      <x:c r="A14" s="89" t="s">
        <x:v>131</x:v>
      </x:c>
      <x:c r="B14" s="44">
        <x:f>SUM(C14:H14)</x:f>
        <x:v>0</x:v>
      </x:c>
      <x:c r="C14" s="46">
        <x:f>J14+Q14</x:f>
        <x:v>0</x:v>
      </x:c>
      <x:c r="D14" s="46">
        <x:f>K14+R14</x:f>
        <x:v>0</x:v>
      </x:c>
      <x:c r="E14" s="43">
        <x:f>L14+S14</x:f>
        <x:v>0</x:v>
      </x:c>
      <x:c r="F14" s="46">
        <x:f>M14+T14</x:f>
        <x:v>0</x:v>
      </x:c>
      <x:c r="G14" s="43">
        <x:f>N14+U14</x:f>
        <x:v>0</x:v>
      </x:c>
      <x:c r="H14" s="52">
        <x:f>O14+V14</x:f>
        <x:v>0</x:v>
      </x:c>
      <x:c r="I14" s="44">
        <x:f>SUM(J14:O14)</x:f>
        <x:v>0</x:v>
      </x:c>
      <x:c r="J14" s="112"/>
      <x:c r="K14" s="112"/>
      <x:c r="L14" s="112"/>
      <x:c r="M14" s="112"/>
      <x:c r="N14" s="112"/>
      <x:c r="O14" s="113"/>
      <x:c r="P14" s="44">
        <x:f>SUM(Q14:V14)</x:f>
        <x:v>0</x:v>
      </x:c>
      <x:c r="Q14" s="112"/>
      <x:c r="R14" s="112"/>
      <x:c r="S14" s="112"/>
      <x:c r="T14" s="112"/>
      <x:c r="U14" s="112"/>
      <x:c r="V14" s="113"/>
    </x:row>
    <x:row r="15" spans="1:22" s="3" customFormat="1" ht="20.25" customHeight="1">
      <x:c r="A15" s="89" t="s">
        <x:v>302</x:v>
      </x:c>
      <x:c r="B15" s="44">
        <x:f>SUM(C15:H15)</x:f>
        <x:v>0</x:v>
      </x:c>
      <x:c r="C15" s="46">
        <x:f>J15+Q15</x:f>
        <x:v>0</x:v>
      </x:c>
      <x:c r="D15" s="46">
        <x:f>K15+R15</x:f>
        <x:v>0</x:v>
      </x:c>
      <x:c r="E15" s="43">
        <x:f>L15+S15</x:f>
        <x:v>0</x:v>
      </x:c>
      <x:c r="F15" s="46">
        <x:f>M15+T15</x:f>
        <x:v>0</x:v>
      </x:c>
      <x:c r="G15" s="43">
        <x:f>N15+U15</x:f>
        <x:v>0</x:v>
      </x:c>
      <x:c r="H15" s="52">
        <x:f>O15+V15</x:f>
        <x:v>0</x:v>
      </x:c>
      <x:c r="I15" s="44">
        <x:f>SUM(J15:O15)</x:f>
        <x:v>0</x:v>
      </x:c>
      <x:c r="J15" s="112"/>
      <x:c r="K15" s="112"/>
      <x:c r="L15" s="112"/>
      <x:c r="M15" s="112"/>
      <x:c r="N15" s="112"/>
      <x:c r="O15" s="113"/>
      <x:c r="P15" s="44">
        <x:f>SUM(Q15:V15)</x:f>
        <x:v>0</x:v>
      </x:c>
      <x:c r="Q15" s="112"/>
      <x:c r="R15" s="112"/>
      <x:c r="S15" s="112"/>
      <x:c r="T15" s="112"/>
      <x:c r="U15" s="112"/>
      <x:c r="V15" s="113"/>
    </x:row>
    <x:row r="16" spans="1:22" s="3" customFormat="1" ht="20.25" customHeight="1">
      <x:c r="A16" s="89" t="s">
        <x:v>312</x:v>
      </x:c>
      <x:c r="B16" s="44">
        <x:f>SUM(C16:H16)</x:f>
        <x:v>0</x:v>
      </x:c>
      <x:c r="C16" s="46">
        <x:f>J16+Q16</x:f>
        <x:v>0</x:v>
      </x:c>
      <x:c r="D16" s="46">
        <x:f>K16+R16</x:f>
        <x:v>0</x:v>
      </x:c>
      <x:c r="E16" s="43">
        <x:f>L16+S16</x:f>
        <x:v>0</x:v>
      </x:c>
      <x:c r="F16" s="46">
        <x:f>M16+T16</x:f>
        <x:v>0</x:v>
      </x:c>
      <x:c r="G16" s="43">
        <x:f>N16+U16</x:f>
        <x:v>0</x:v>
      </x:c>
      <x:c r="H16" s="52">
        <x:f>O16+V16</x:f>
        <x:v>0</x:v>
      </x:c>
      <x:c r="I16" s="44">
        <x:f>SUM(J16:O16)</x:f>
        <x:v>0</x:v>
      </x:c>
      <x:c r="J16" s="112"/>
      <x:c r="K16" s="112"/>
      <x:c r="L16" s="112"/>
      <x:c r="M16" s="112"/>
      <x:c r="N16" s="112"/>
      <x:c r="O16" s="113"/>
      <x:c r="P16" s="44">
        <x:f>SUM(Q16:V16)</x:f>
        <x:v>0</x:v>
      </x:c>
      <x:c r="Q16" s="112"/>
      <x:c r="R16" s="112"/>
      <x:c r="S16" s="112"/>
      <x:c r="T16" s="112"/>
      <x:c r="U16" s="112"/>
      <x:c r="V16" s="113"/>
    </x:row>
    <x:row r="17" spans="1:22" s="3" customFormat="1" ht="20.25" customHeight="1">
      <x:c r="A17" s="89" t="s">
        <x:v>140</x:v>
      </x:c>
      <x:c r="B17" s="44">
        <x:f>SUM(C17:H17)</x:f>
        <x:v>0</x:v>
      </x:c>
      <x:c r="C17" s="46">
        <x:f>J17+Q17</x:f>
        <x:v>0</x:v>
      </x:c>
      <x:c r="D17" s="46">
        <x:f>K17+R17</x:f>
        <x:v>0</x:v>
      </x:c>
      <x:c r="E17" s="43">
        <x:f>L17+S17</x:f>
        <x:v>0</x:v>
      </x:c>
      <x:c r="F17" s="46">
        <x:f>M17+T17</x:f>
        <x:v>0</x:v>
      </x:c>
      <x:c r="G17" s="43">
        <x:f>N17+U17</x:f>
        <x:v>0</x:v>
      </x:c>
      <x:c r="H17" s="52">
        <x:f>O17+V17</x:f>
        <x:v>0</x:v>
      </x:c>
      <x:c r="I17" s="44">
        <x:f>SUM(J17:O17)</x:f>
        <x:v>0</x:v>
      </x:c>
      <x:c r="J17" s="112"/>
      <x:c r="K17" s="112"/>
      <x:c r="L17" s="112"/>
      <x:c r="M17" s="112"/>
      <x:c r="N17" s="112"/>
      <x:c r="O17" s="113"/>
      <x:c r="P17" s="44">
        <x:f>SUM(Q17:V17)</x:f>
        <x:v>0</x:v>
      </x:c>
      <x:c r="Q17" s="112"/>
      <x:c r="R17" s="112"/>
      <x:c r="S17" s="112"/>
      <x:c r="T17" s="112"/>
      <x:c r="U17" s="112"/>
      <x:c r="V17" s="113"/>
    </x:row>
    <x:row r="18" spans="1:22" s="3" customFormat="1" ht="20.25" customHeight="1">
      <x:c r="A18" s="89" t="s">
        <x:v>135</x:v>
      </x:c>
      <x:c r="B18" s="44">
        <x:f>SUM(C18:H18)</x:f>
        <x:v>0</x:v>
      </x:c>
      <x:c r="C18" s="46">
        <x:f>J18+Q18</x:f>
        <x:v>0</x:v>
      </x:c>
      <x:c r="D18" s="46">
        <x:f>K18+R18</x:f>
        <x:v>0</x:v>
      </x:c>
      <x:c r="E18" s="43">
        <x:f>L18+S18</x:f>
        <x:v>0</x:v>
      </x:c>
      <x:c r="F18" s="46">
        <x:f>M18+T18</x:f>
        <x:v>0</x:v>
      </x:c>
      <x:c r="G18" s="43">
        <x:f>N18+U18</x:f>
        <x:v>0</x:v>
      </x:c>
      <x:c r="H18" s="52">
        <x:f>O18+V18</x:f>
        <x:v>0</x:v>
      </x:c>
      <x:c r="I18" s="44">
        <x:f>SUM(J18:O18)</x:f>
        <x:v>0</x:v>
      </x:c>
      <x:c r="J18" s="112"/>
      <x:c r="K18" s="112"/>
      <x:c r="L18" s="112"/>
      <x:c r="M18" s="112"/>
      <x:c r="N18" s="112"/>
      <x:c r="O18" s="113"/>
      <x:c r="P18" s="44">
        <x:f>SUM(Q18:V18)</x:f>
        <x:v>0</x:v>
      </x:c>
      <x:c r="Q18" s="112"/>
      <x:c r="R18" s="112"/>
      <x:c r="S18" s="112"/>
      <x:c r="T18" s="112"/>
      <x:c r="U18" s="112"/>
      <x:c r="V18" s="113"/>
    </x:row>
    <x:row r="19" spans="1:22" s="3" customFormat="1" ht="20.25" customHeight="1">
      <x:c r="A19" s="89" t="s">
        <x:v>290</x:v>
      </x:c>
      <x:c r="B19" s="229">
        <x:f>SUM(C19:H19)</x:f>
        <x:v>0</x:v>
      </x:c>
      <x:c r="C19" s="230">
        <x:f>J19+Q19</x:f>
        <x:v>0</x:v>
      </x:c>
      <x:c r="D19" s="230">
        <x:f>K19+R19</x:f>
        <x:v>0</x:v>
      </x:c>
      <x:c r="E19" s="231">
        <x:f>L19+S19</x:f>
        <x:v>0</x:v>
      </x:c>
      <x:c r="F19" s="230">
        <x:f>M19+T19</x:f>
        <x:v>0</x:v>
      </x:c>
      <x:c r="G19" s="232">
        <x:f>N19+U19</x:f>
        <x:v>0</x:v>
      </x:c>
      <x:c r="H19" s="233">
        <x:f>O19+V19</x:f>
        <x:v>0</x:v>
      </x:c>
      <x:c r="I19" s="229">
        <x:f>SUM(J19:O19)</x:f>
        <x:v>0</x:v>
      </x:c>
      <x:c r="J19" s="234"/>
      <x:c r="K19" s="234"/>
      <x:c r="L19" s="234"/>
      <x:c r="M19" s="234"/>
      <x:c r="N19" s="235"/>
      <x:c r="O19" s="236"/>
      <x:c r="P19" s="229">
        <x:f>SUM(Q19:V19)</x:f>
        <x:v>0</x:v>
      </x:c>
      <x:c r="Q19" s="234"/>
      <x:c r="R19" s="234"/>
      <x:c r="S19" s="234"/>
      <x:c r="T19" s="234"/>
      <x:c r="U19" s="235"/>
      <x:c r="V19" s="236"/>
    </x:row>
    <x:row r="20" spans="1:22" s="3" customFormat="1" ht="20.25" customHeight="1">
      <x:c r="A20" s="89" t="s">
        <x:v>214</x:v>
      </x:c>
      <x:c r="B20" s="84">
        <x:f>SUM(C20:H20)</x:f>
        <x:v>0</x:v>
      </x:c>
      <x:c r="C20" s="85">
        <x:f>J20+Q20</x:f>
        <x:v>0</x:v>
      </x:c>
      <x:c r="D20" s="85">
        <x:f>K20+R20</x:f>
        <x:v>0</x:v>
      </x:c>
      <x:c r="E20" s="86">
        <x:f>L20+S20</x:f>
        <x:v>0</x:v>
      </x:c>
      <x:c r="F20" s="85">
        <x:f>M20+T20</x:f>
        <x:v>0</x:v>
      </x:c>
      <x:c r="G20" s="87">
        <x:f>N20+U20</x:f>
        <x:v>0</x:v>
      </x:c>
      <x:c r="H20" s="88">
        <x:f>O20+V20</x:f>
        <x:v>0</x:v>
      </x:c>
      <x:c r="I20" s="84">
        <x:f>SUM(J20:O20)</x:f>
        <x:v>0</x:v>
      </x:c>
      <x:c r="J20" s="114"/>
      <x:c r="K20" s="114"/>
      <x:c r="L20" s="114"/>
      <x:c r="M20" s="114"/>
      <x:c r="N20" s="115"/>
      <x:c r="O20" s="116"/>
      <x:c r="P20" s="84">
        <x:f>SUM(Q20:V20)</x:f>
        <x:v>0</x:v>
      </x:c>
      <x:c r="Q20" s="114"/>
      <x:c r="R20" s="114"/>
      <x:c r="S20" s="114"/>
      <x:c r="T20" s="114"/>
      <x:c r="U20" s="115"/>
      <x:c r="V20" s="116"/>
    </x:row>
    <x:row r="21" spans="1:22" ht="15.75" customHeight="1">
      <x:c r="A21" s="47" t="s">
        <x:v>177</x:v>
      </x:c>
      <x:c r="B21" s="48">
        <x:f>SUM(B7:B18)</x:f>
        <x:v>38453</x:v>
      </x:c>
      <x:c r="C21" s="49">
        <x:f>SUM(C7:C18)</x:f>
        <x:v>2000</x:v>
      </x:c>
      <x:c r="D21" s="49">
        <x:f>SUM(D7:D18)</x:f>
        <x:v>17500</x:v>
      </x:c>
      <x:c r="E21" s="49">
        <x:f>SUM(E7:E18)</x:f>
        <x:v>3920</x:v>
      </x:c>
      <x:c r="F21" s="49">
        <x:f>SUM(F7:F18)</x:f>
        <x:v>4740</x:v>
      </x:c>
      <x:c r="G21" s="50"/>
      <x:c r="H21" s="51">
        <x:f>SUM(H7:H18)</x:f>
        <x:v>0</x:v>
      </x:c>
      <x:c r="I21" s="48">
        <x:f>SUM(I7:I18)</x:f>
        <x:v>13700</x:v>
      </x:c>
      <x:c r="J21" s="49">
        <x:f>SUM(J7:J18)</x:f>
        <x:v>0</x:v>
      </x:c>
      <x:c r="K21" s="49">
        <x:f>SUM(K7:K18)</x:f>
        <x:v>7500</x:v>
      </x:c>
      <x:c r="L21" s="49">
        <x:f>SUM(L7:L18)</x:f>
        <x:v>1250</x:v>
      </x:c>
      <x:c r="M21" s="49">
        <x:f>SUM(M7:M18)</x:f>
        <x:v>3350</x:v>
      </x:c>
      <x:c r="N21" s="50"/>
      <x:c r="O21" s="51">
        <x:f>SUM(O7:O18)</x:f>
        <x:v>0</x:v>
      </x:c>
      <x:c r="P21" s="48">
        <x:f>SUM(P7:P18)</x:f>
        <x:v>24753</x:v>
      </x:c>
      <x:c r="Q21" s="49">
        <x:f>SUM(Q7:Q18)</x:f>
        <x:v>2000</x:v>
      </x:c>
      <x:c r="R21" s="49">
        <x:f>SUM(R7:R18)</x:f>
        <x:v>10000</x:v>
      </x:c>
      <x:c r="S21" s="49">
        <x:f>SUM(S7:S18)</x:f>
        <x:v>2670</x:v>
      </x:c>
      <x:c r="T21" s="49">
        <x:f>SUM(T7:T18)</x:f>
        <x:v>1390</x:v>
      </x:c>
      <x:c r="U21" s="50"/>
      <x:c r="V21" s="51">
        <x:f>SUM(V7:V18)</x:f>
        <x:v>0</x:v>
      </x:c>
    </x:row>
    <x:row r="22" ht="15.75" customHeight="1"/>
    <x:row r="23" spans="1:22" ht="15.75" customHeight="1">
      <x:c r="A23" s="238" t="s">
        <x:v>110</x:v>
      </x:c>
      <x:c r="B23" s="237"/>
      <x:c r="C23" s="237"/>
      <x:c r="D23" s="237"/>
      <x:c r="E23" s="237"/>
      <x:c r="F23" s="237"/>
      <x:c r="G23" s="237"/>
      <x:c r="H23" s="237"/>
      <x:c r="I23" s="237"/>
      <x:c r="J23" s="237"/>
      <x:c r="S23" s="239"/>
      <x:c r="V23" s="34" t="s">
        <x:v>145</x:v>
      </x:c>
    </x:row>
    <x:row r="24" spans="1:22" ht="15.75" customHeight="1">
      <x:c r="A24" s="670"/>
      <x:c r="B24" s="660" t="s">
        <x:v>177</x:v>
      </x:c>
      <x:c r="C24" s="661"/>
      <x:c r="D24" s="661"/>
      <x:c r="E24" s="661"/>
      <x:c r="F24" s="661"/>
      <x:c r="G24" s="662"/>
      <x:c r="H24" s="663"/>
      <x:c r="I24" s="660" t="s">
        <x:v>17</x:v>
      </x:c>
      <x:c r="J24" s="661"/>
      <x:c r="K24" s="661"/>
      <x:c r="L24" s="661"/>
      <x:c r="M24" s="661"/>
      <x:c r="N24" s="662"/>
      <x:c r="O24" s="663"/>
      <x:c r="P24" s="660" t="s">
        <x:v>12</x:v>
      </x:c>
      <x:c r="Q24" s="661"/>
      <x:c r="R24" s="661"/>
      <x:c r="S24" s="661"/>
      <x:c r="T24" s="661"/>
      <x:c r="U24" s="662"/>
      <x:c r="V24" s="663"/>
    </x:row>
    <x:row r="25" spans="1:22" ht="16.399999999999999">
      <x:c r="A25" s="671"/>
      <x:c r="B25" s="668" t="s">
        <x:v>30</x:v>
      </x:c>
      <x:c r="C25" s="669" t="s">
        <x:v>150</x:v>
      </x:c>
      <x:c r="D25" s="669"/>
      <x:c r="E25" s="664" t="s">
        <x:v>62</x:v>
      </x:c>
      <x:c r="F25" s="665"/>
      <x:c r="G25" s="666"/>
      <x:c r="H25" s="667" t="s">
        <x:v>181</x:v>
      </x:c>
      <x:c r="I25" s="668" t="s">
        <x:v>30</x:v>
      </x:c>
      <x:c r="J25" s="669" t="s">
        <x:v>150</x:v>
      </x:c>
      <x:c r="K25" s="669"/>
      <x:c r="L25" s="664" t="s">
        <x:v>62</x:v>
      </x:c>
      <x:c r="M25" s="665"/>
      <x:c r="N25" s="666"/>
      <x:c r="O25" s="667" t="s">
        <x:v>181</x:v>
      </x:c>
      <x:c r="P25" s="668" t="s">
        <x:v>30</x:v>
      </x:c>
      <x:c r="Q25" s="669" t="s">
        <x:v>150</x:v>
      </x:c>
      <x:c r="R25" s="669"/>
      <x:c r="S25" s="664" t="s">
        <x:v>62</x:v>
      </x:c>
      <x:c r="T25" s="665"/>
      <x:c r="U25" s="666"/>
      <x:c r="V25" s="667" t="s">
        <x:v>181</x:v>
      </x:c>
    </x:row>
    <x:row r="26" spans="1:22" ht="16.399999999999999">
      <x:c r="A26" s="671"/>
      <x:c r="B26" s="668"/>
      <x:c r="C26" s="673" t="s">
        <x:v>119</x:v>
      </x:c>
      <x:c r="D26" s="675" t="s">
        <x:v>194</x:v>
      </x:c>
      <x:c r="E26" s="669" t="s">
        <x:v>43</x:v>
      </x:c>
      <x:c r="F26" s="669"/>
      <x:c r="G26" s="669" t="s">
        <x:v>194</x:v>
      </x:c>
      <x:c r="H26" s="667"/>
      <x:c r="I26" s="668"/>
      <x:c r="J26" s="673" t="s">
        <x:v>119</x:v>
      </x:c>
      <x:c r="K26" s="675" t="s">
        <x:v>194</x:v>
      </x:c>
      <x:c r="L26" s="669" t="s">
        <x:v>43</x:v>
      </x:c>
      <x:c r="M26" s="669"/>
      <x:c r="N26" s="669" t="s">
        <x:v>194</x:v>
      </x:c>
      <x:c r="O26" s="667"/>
      <x:c r="P26" s="668"/>
      <x:c r="Q26" s="673" t="s">
        <x:v>119</x:v>
      </x:c>
      <x:c r="R26" s="675" t="s">
        <x:v>194</x:v>
      </x:c>
      <x:c r="S26" s="669" t="s">
        <x:v>43</x:v>
      </x:c>
      <x:c r="T26" s="669"/>
      <x:c r="U26" s="669" t="s">
        <x:v>194</x:v>
      </x:c>
      <x:c r="V26" s="667"/>
    </x:row>
    <x:row r="27" spans="1:22" ht="16.399999999999999">
      <x:c r="A27" s="672"/>
      <x:c r="B27" s="668"/>
      <x:c r="C27" s="674"/>
      <x:c r="D27" s="674"/>
      <x:c r="E27" s="240" t="s">
        <x:v>199</x:v>
      </x:c>
      <x:c r="F27" s="240" t="s">
        <x:v>198</x:v>
      </x:c>
      <x:c r="G27" s="669"/>
      <x:c r="H27" s="667"/>
      <x:c r="I27" s="668"/>
      <x:c r="J27" s="674"/>
      <x:c r="K27" s="674"/>
      <x:c r="L27" s="240" t="s">
        <x:v>199</x:v>
      </x:c>
      <x:c r="M27" s="240" t="s">
        <x:v>198</x:v>
      </x:c>
      <x:c r="N27" s="669"/>
      <x:c r="O27" s="667"/>
      <x:c r="P27" s="668"/>
      <x:c r="Q27" s="674"/>
      <x:c r="R27" s="674"/>
      <x:c r="S27" s="240" t="s">
        <x:v>199</x:v>
      </x:c>
      <x:c r="T27" s="240" t="s">
        <x:v>198</x:v>
      </x:c>
      <x:c r="U27" s="669"/>
      <x:c r="V27" s="667"/>
    </x:row>
    <x:row r="28" spans="1:22" ht="16.399999999999999">
      <x:c r="A28" s="241">
        <x:v>41876</x:v>
      </x:c>
      <x:c r="B28" s="44">
        <x:f>SUM(C28:H28)</x:f>
        <x:v>3670</x:v>
      </x:c>
      <x:c r="C28" s="46">
        <x:f>J28+Q28</x:f>
        <x:v>0</x:v>
      </x:c>
      <x:c r="D28" s="46">
        <x:f>K28+R28</x:f>
        <x:v>2100</x:v>
      </x:c>
      <x:c r="E28" s="43">
        <x:f>L28+S28</x:f>
        <x:v>720</x:v>
      </x:c>
      <x:c r="F28" s="46">
        <x:f>M28+T28</x:f>
        <x:v>200</x:v>
      </x:c>
      <x:c r="G28" s="43">
        <x:f>N28+U28</x:f>
        <x:v>650</x:v>
      </x:c>
      <x:c r="H28" s="52">
        <x:f>O28+V28</x:f>
        <x:v>0</x:v>
      </x:c>
      <x:c r="I28" s="44">
        <x:f>SUM(J28:O28)</x:f>
        <x:v>0</x:v>
      </x:c>
      <x:c r="J28" s="46"/>
      <x:c r="K28" s="46"/>
      <x:c r="L28" s="43"/>
      <x:c r="M28" s="46"/>
      <x:c r="N28" s="43"/>
      <x:c r="O28" s="52"/>
      <x:c r="P28" s="44">
        <x:f>SUM(Q28:V28)</x:f>
        <x:v>3670</x:v>
      </x:c>
      <x:c r="Q28" s="46"/>
      <x:c r="R28" s="46">
        <x:v>2100</x:v>
      </x:c>
      <x:c r="S28" s="43">
        <x:v>720</x:v>
      </x:c>
      <x:c r="T28" s="46">
        <x:v>200</x:v>
      </x:c>
      <x:c r="U28" s="43">
        <x:v>650</x:v>
      </x:c>
      <x:c r="V28" s="52"/>
    </x:row>
    <x:row r="29" spans="1:22" ht="16.399999999999999">
      <x:c r="A29" s="241">
        <x:v>41877</x:v>
      </x:c>
      <x:c r="B29" s="44">
        <x:f>SUM(C29:H29)</x:f>
        <x:v>5700</x:v>
      </x:c>
      <x:c r="C29" s="46">
        <x:f>J29+Q29</x:f>
        <x:v>2000</x:v>
      </x:c>
      <x:c r="D29" s="46">
        <x:f>K29+R29</x:f>
        <x:v>2100</x:v>
      </x:c>
      <x:c r="E29" s="43">
        <x:f>L29+S29</x:f>
        <x:v>330</x:v>
      </x:c>
      <x:c r="F29" s="46">
        <x:f>M29+T29</x:f>
        <x:v>70</x:v>
      </x:c>
      <x:c r="G29" s="43">
        <x:f>N29+U29</x:f>
        <x:v>1200</x:v>
      </x:c>
      <x:c r="H29" s="52">
        <x:f>O29+V29</x:f>
        <x:v>0</x:v>
      </x:c>
      <x:c r="I29" s="44">
        <x:f>SUM(J29:O29)</x:f>
        <x:v>0</x:v>
      </x:c>
      <x:c r="J29" s="46"/>
      <x:c r="K29" s="46"/>
      <x:c r="L29" s="43"/>
      <x:c r="M29" s="46"/>
      <x:c r="N29" s="43"/>
      <x:c r="O29" s="52"/>
      <x:c r="P29" s="44">
        <x:f>SUM(Q29:V29)</x:f>
        <x:v>5700</x:v>
      </x:c>
      <x:c r="Q29" s="46">
        <x:v>2000</x:v>
      </x:c>
      <x:c r="R29" s="46">
        <x:v>2100</x:v>
      </x:c>
      <x:c r="S29" s="43">
        <x:v>330</x:v>
      </x:c>
      <x:c r="T29" s="46">
        <x:v>70</x:v>
      </x:c>
      <x:c r="U29" s="43">
        <x:v>1200</x:v>
      </x:c>
      <x:c r="V29" s="52"/>
    </x:row>
    <x:row r="30" spans="1:22" ht="16.399999999999999">
      <x:c r="A30" s="241">
        <x:v>41878</x:v>
      </x:c>
      <x:c r="B30" s="44">
        <x:f>SUM(C30:H30)</x:f>
        <x:v>6980</x:v>
      </x:c>
      <x:c r="C30" s="46">
        <x:f>J30+Q30</x:f>
        <x:v>960</x:v>
      </x:c>
      <x:c r="D30" s="46">
        <x:f>K30+R30</x:f>
        <x:v>4160</x:v>
      </x:c>
      <x:c r="E30" s="43">
        <x:f>L30+S30</x:f>
        <x:v>910</x:v>
      </x:c>
      <x:c r="F30" s="46">
        <x:f>M30+T30</x:f>
        <x:v>350</x:v>
      </x:c>
      <x:c r="G30" s="43">
        <x:f>N30+U30</x:f>
        <x:v>600</x:v>
      </x:c>
      <x:c r="H30" s="52">
        <x:f>O30+V30</x:f>
        <x:v>0</x:v>
      </x:c>
      <x:c r="I30" s="44">
        <x:f>SUM(J30:O30)</x:f>
        <x:v>1920</x:v>
      </x:c>
      <x:c r="J30" s="46">
        <x:v>960</x:v>
      </x:c>
      <x:c r="K30" s="46">
        <x:v>960</x:v>
      </x:c>
      <x:c r="L30" s="43"/>
      <x:c r="M30" s="46"/>
      <x:c r="N30" s="43"/>
      <x:c r="O30" s="52"/>
      <x:c r="P30" s="44">
        <x:f>SUM(Q30:V30)</x:f>
        <x:v>5060</x:v>
      </x:c>
      <x:c r="Q30" s="46"/>
      <x:c r="R30" s="46">
        <x:v>3200</x:v>
      </x:c>
      <x:c r="S30" s="43">
        <x:v>910</x:v>
      </x:c>
      <x:c r="T30" s="46">
        <x:v>350</x:v>
      </x:c>
      <x:c r="U30" s="43">
        <x:v>600</x:v>
      </x:c>
      <x:c r="V30" s="52"/>
    </x:row>
    <x:row r="31" spans="1:22" ht="16.399999999999999">
      <x:c r="A31" s="241">
        <x:v>41879</x:v>
      </x:c>
      <x:c r="B31" s="44">
        <x:f>SUM(C31:H31)</x:f>
        <x:v>18800</x:v>
      </x:c>
      <x:c r="C31" s="46">
        <x:f>J31+Q31</x:f>
        <x:v>5060</x:v>
      </x:c>
      <x:c r="D31" s="46">
        <x:f>K31+R31</x:f>
        <x:v>6940</x:v>
      </x:c>
      <x:c r="E31" s="43">
        <x:f>L31+S31</x:f>
        <x:v>1390</x:v>
      </x:c>
      <x:c r="F31" s="46">
        <x:f>M31+T31</x:f>
        <x:v>1940</x:v>
      </x:c>
      <x:c r="G31" s="43">
        <x:f>N31+U31</x:f>
        <x:v>3470</x:v>
      </x:c>
      <x:c r="H31" s="52">
        <x:f>O31+V31</x:f>
        <x:v>0</x:v>
      </x:c>
      <x:c r="I31" s="44">
        <x:f>SUM(J31:O31)</x:f>
        <x:v>9060</x:v>
      </x:c>
      <x:c r="J31" s="46">
        <x:v>960</x:v>
      </x:c>
      <x:c r="K31" s="46">
        <x:v>3840</x:v>
      </x:c>
      <x:c r="L31" s="43">
        <x:v>480</x:v>
      </x:c>
      <x:c r="M31" s="46">
        <x:v>1680</x:v>
      </x:c>
      <x:c r="N31" s="43">
        <x:v>2100</x:v>
      </x:c>
      <x:c r="O31" s="52"/>
      <x:c r="P31" s="44">
        <x:f>SUM(Q31:V31)</x:f>
        <x:v>9740</x:v>
      </x:c>
      <x:c r="Q31" s="46">
        <x:v>4100</x:v>
      </x:c>
      <x:c r="R31" s="46">
        <x:v>3100</x:v>
      </x:c>
      <x:c r="S31" s="43">
        <x:v>910</x:v>
      </x:c>
      <x:c r="T31" s="46">
        <x:v>260</x:v>
      </x:c>
      <x:c r="U31" s="43">
        <x:v>1370</x:v>
      </x:c>
      <x:c r="V31" s="52"/>
    </x:row>
    <x:row r="32" spans="1:22" ht="16.399999999999999">
      <x:c r="A32" s="241">
        <x:v>41880</x:v>
      </x:c>
      <x:c r="B32" s="44">
        <x:f>SUM(C32:H32)</x:f>
        <x:v>17120</x:v>
      </x:c>
      <x:c r="C32" s="46">
        <x:f>J32+Q32</x:f>
        <x:v>3920</x:v>
      </x:c>
      <x:c r="D32" s="46">
        <x:f>K32+R32</x:f>
        <x:v>4980</x:v>
      </x:c>
      <x:c r="E32" s="43">
        <x:f>L32+S32</x:f>
        <x:v>1390</x:v>
      </x:c>
      <x:c r="F32" s="46">
        <x:f>M32+T32</x:f>
        <x:v>1850</x:v>
      </x:c>
      <x:c r="G32" s="43">
        <x:f>N32+U32</x:f>
        <x:v>4560</x:v>
      </x:c>
      <x:c r="H32" s="52">
        <x:f>O32+V32</x:f>
        <x:v>420</x:v>
      </x:c>
      <x:c r="I32" s="44">
        <x:f>SUM(J32:O32)</x:f>
        <x:v>9900</x:v>
      </x:c>
      <x:c r="J32" s="46">
        <x:v>1920</x:v>
      </x:c>
      <x:c r="K32" s="46">
        <x:v>2880</x:v>
      </x:c>
      <x:c r="L32" s="43">
        <x:v>480</x:v>
      </x:c>
      <x:c r="M32" s="46">
        <x:v>1200</x:v>
      </x:c>
      <x:c r="N32" s="43">
        <x:v>3000</x:v>
      </x:c>
      <x:c r="O32" s="52">
        <x:v>420</x:v>
      </x:c>
      <x:c r="P32" s="44">
        <x:f>SUM(Q32:V32)</x:f>
        <x:v>7220</x:v>
      </x:c>
      <x:c r="Q32" s="46">
        <x:v>2000</x:v>
      </x:c>
      <x:c r="R32" s="46">
        <x:v>2100</x:v>
      </x:c>
      <x:c r="S32" s="43">
        <x:v>910</x:v>
      </x:c>
      <x:c r="T32" s="46">
        <x:v>650</x:v>
      </x:c>
      <x:c r="U32" s="43">
        <x:v>1560</x:v>
      </x:c>
      <x:c r="V32" s="52"/>
    </x:row>
    <x:row r="33" spans="1:22" ht="16.399999999999999">
      <x:c r="A33" s="241">
        <x:v>41881</x:v>
      </x:c>
      <x:c r="B33" s="44">
        <x:f>SUM(C33:H33)</x:f>
        <x:v>7320</x:v>
      </x:c>
      <x:c r="C33" s="46">
        <x:f>J33+Q33</x:f>
        <x:v>720</x:v>
      </x:c>
      <x:c r="D33" s="46">
        <x:f>K33+R33</x:f>
        <x:v>4560</x:v>
      </x:c>
      <x:c r="E33" s="43">
        <x:f>L33+S33</x:f>
        <x:v>360</x:v>
      </x:c>
      <x:c r="F33" s="46">
        <x:f>M33+T33</x:f>
        <x:v>720</x:v>
      </x:c>
      <x:c r="G33" s="43">
        <x:f>N33+U33</x:f>
        <x:v>960</x:v>
      </x:c>
      <x:c r="H33" s="52">
        <x:f>O33+V33</x:f>
        <x:v>0</x:v>
      </x:c>
      <x:c r="I33" s="44">
        <x:f>SUM(J33:O33)</x:f>
        <x:v>7320</x:v>
      </x:c>
      <x:c r="J33" s="46">
        <x:v>720</x:v>
      </x:c>
      <x:c r="K33" s="46">
        <x:v>4560</x:v>
      </x:c>
      <x:c r="L33" s="43">
        <x:v>360</x:v>
      </x:c>
      <x:c r="M33" s="46">
        <x:v>720</x:v>
      </x:c>
      <x:c r="N33" s="43">
        <x:v>960</x:v>
      </x:c>
      <x:c r="O33" s="52"/>
      <x:c r="P33" s="44">
        <x:f>SUM(Q33:V33)</x:f>
        <x:v>0</x:v>
      </x:c>
      <x:c r="Q33" s="46"/>
      <x:c r="R33" s="46"/>
      <x:c r="S33" s="43"/>
      <x:c r="T33" s="46"/>
      <x:c r="U33" s="43"/>
      <x:c r="V33" s="52"/>
    </x:row>
    <x:row r="34" spans="1:22" ht="16.399999999999999">
      <x:c r="A34" s="241">
        <x:v>41882</x:v>
      </x:c>
      <x:c r="B34" s="44">
        <x:f>SUM(C34:H34)</x:f>
        <x:v>26227</x:v>
      </x:c>
      <x:c r="C34" s="46">
        <x:f>J34+Q34</x:f>
        <x:v>6180</x:v>
      </x:c>
      <x:c r="D34" s="46">
        <x:f>K34+R34</x:f>
        <x:v>6780</x:v>
      </x:c>
      <x:c r="E34" s="43">
        <x:f>L34+S34</x:f>
        <x:v>2680</x:v>
      </x:c>
      <x:c r="F34" s="46">
        <x:f>M34+T34</x:f>
        <x:v>3480</x:v>
      </x:c>
      <x:c r="G34" s="43">
        <x:f>N34+U34</x:f>
        <x:v>4687</x:v>
      </x:c>
      <x:c r="H34" s="52">
        <x:f>O34+V34</x:f>
        <x:v>2420</x:v>
      </x:c>
      <x:c r="I34" s="44">
        <x:f>SUM(J34:O34)</x:f>
        <x:v>10080</x:v>
      </x:c>
      <x:c r="J34" s="46">
        <x:v>1980</x:v>
      </x:c>
      <x:c r="K34" s="46">
        <x:v>2880</x:v>
      </x:c>
      <x:c r="L34" s="43">
        <x:v>600</x:v>
      </x:c>
      <x:c r="M34" s="46">
        <x:v>1920</x:v>
      </x:c>
      <x:c r="N34" s="43">
        <x:v>2280</x:v>
      </x:c>
      <x:c r="O34" s="52">
        <x:v>420</x:v>
      </x:c>
      <x:c r="P34" s="44">
        <x:f>SUM(Q34:V34)</x:f>
        <x:v>16147</x:v>
      </x:c>
      <x:c r="Q34" s="46">
        <x:v>4200</x:v>
      </x:c>
      <x:c r="R34" s="46">
        <x:v>3900</x:v>
      </x:c>
      <x:c r="S34" s="43">
        <x:v>2080</x:v>
      </x:c>
      <x:c r="T34" s="46">
        <x:v>1560</x:v>
      </x:c>
      <x:c r="U34" s="43">
        <x:v>2407</x:v>
      </x:c>
      <x:c r="V34" s="52">
        <x:v>2000</x:v>
      </x:c>
    </x:row>
    <x:row r="35" spans="1:22" ht="16.399999999999999">
      <x:c r="A35" s="241">
        <x:v>41883</x:v>
      </x:c>
      <x:c r="B35" s="44">
        <x:f>SUM(C35:H35)</x:f>
        <x:v>26110</x:v>
      </x:c>
      <x:c r="C35" s="46">
        <x:f>J35+Q35</x:f>
        <x:v>3950</x:v>
      </x:c>
      <x:c r="D35" s="46">
        <x:f>K35+R35</x:f>
        <x:v>9470</x:v>
      </x:c>
      <x:c r="E35" s="43">
        <x:f>L35+S35</x:f>
        <x:v>2570</x:v>
      </x:c>
      <x:c r="F35" s="46">
        <x:f>M35+T35</x:f>
        <x:v>4520</x:v>
      </x:c>
      <x:c r="G35" s="43">
        <x:f>N35+U35</x:f>
        <x:v>5600</x:v>
      </x:c>
      <x:c r="H35" s="52">
        <x:f>O35+V35</x:f>
        <x:v>0</x:v>
      </x:c>
      <x:c r="I35" s="44">
        <x:f>SUM(J35:O35)</x:f>
        <x:v>14640</x:v>
      </x:c>
      <x:c r="J35" s="46">
        <x:v>960</x:v>
      </x:c>
      <x:c r="K35" s="46">
        <x:v>6480</x:v>
      </x:c>
      <x:c r="L35" s="43">
        <x:v>1140</x:v>
      </x:c>
      <x:c r="M35" s="46">
        <x:v>3540</x:v>
      </x:c>
      <x:c r="N35" s="43">
        <x:v>2520</x:v>
      </x:c>
      <x:c r="O35" s="52"/>
      <x:c r="P35" s="44">
        <x:f>SUM(Q35:V35)</x:f>
        <x:v>11470</x:v>
      </x:c>
      <x:c r="Q35" s="46">
        <x:v>2990</x:v>
      </x:c>
      <x:c r="R35" s="46">
        <x:v>2990</x:v>
      </x:c>
      <x:c r="S35" s="43">
        <x:v>1430</x:v>
      </x:c>
      <x:c r="T35" s="46">
        <x:v>980</x:v>
      </x:c>
      <x:c r="U35" s="43">
        <x:v>3080</x:v>
      </x:c>
      <x:c r="V35" s="52"/>
    </x:row>
    <x:row r="36" spans="1:22" ht="16.399999999999999">
      <x:c r="A36" s="241">
        <x:v>41884</x:v>
      </x:c>
      <x:c r="B36" s="44">
        <x:f>SUM(C36:H36)</x:f>
        <x:v>27430</x:v>
      </x:c>
      <x:c r="C36" s="46">
        <x:f>J36+Q36</x:f>
        <x:v>4080</x:v>
      </x:c>
      <x:c r="D36" s="46">
        <x:f>K36+R36</x:f>
        <x:v>11350</x:v>
      </x:c>
      <x:c r="E36" s="43">
        <x:f>L36+S36</x:f>
        <x:v>2520</x:v>
      </x:c>
      <x:c r="F36" s="46">
        <x:f>M36+T36</x:f>
        <x:v>3220</x:v>
      </x:c>
      <x:c r="G36" s="43">
        <x:f>N36+U36</x:f>
        <x:v>4880</x:v>
      </x:c>
      <x:c r="H36" s="52">
        <x:f>O36+V36</x:f>
        <x:v>1380</x:v>
      </x:c>
      <x:c r="I36" s="44">
        <x:f>SUM(J36:O36)</x:f>
        <x:v>14580</x:v>
      </x:c>
      <x:c r="J36" s="46">
        <x:v>960</x:v>
      </x:c>
      <x:c r="K36" s="46">
        <x:v>7320</x:v>
      </x:c>
      <x:c r="L36" s="43">
        <x:v>1020</x:v>
      </x:c>
      <x:c r="M36" s="46">
        <x:v>1620</x:v>
      </x:c>
      <x:c r="N36" s="43">
        <x:v>2280</x:v>
      </x:c>
      <x:c r="O36" s="52">
        <x:v>1380</x:v>
      </x:c>
      <x:c r="P36" s="44">
        <x:f>SUM(Q36:V36)</x:f>
        <x:v>12850</x:v>
      </x:c>
      <x:c r="Q36" s="46">
        <x:v>3120</x:v>
      </x:c>
      <x:c r="R36" s="46">
        <x:v>4030</x:v>
      </x:c>
      <x:c r="S36" s="43">
        <x:v>1500</x:v>
      </x:c>
      <x:c r="T36" s="46">
        <x:v>1600</x:v>
      </x:c>
      <x:c r="U36" s="43">
        <x:v>2600</x:v>
      </x:c>
      <x:c r="V36" s="52"/>
    </x:row>
    <x:row r="37" spans="1:22" ht="16.399999999999999">
      <x:c r="A37" s="241">
        <x:v>41885</x:v>
      </x:c>
      <x:c r="B37" s="44">
        <x:f>SUM(C37:H37)</x:f>
        <x:v>17830</x:v>
      </x:c>
      <x:c r="C37" s="46">
        <x:f>J37+Q37</x:f>
        <x:v>2400</x:v>
      </x:c>
      <x:c r="D37" s="46">
        <x:f>K37+R37</x:f>
        <x:v>7800</x:v>
      </x:c>
      <x:c r="E37" s="43">
        <x:f>L37+S37</x:f>
        <x:v>1880</x:v>
      </x:c>
      <x:c r="F37" s="46">
        <x:f>M37+T37</x:f>
        <x:v>2260</x:v>
      </x:c>
      <x:c r="G37" s="43">
        <x:f>N37+U37</x:f>
        <x:v>3490</x:v>
      </x:c>
      <x:c r="H37" s="52">
        <x:f>O37+V37</x:f>
        <x:v>0</x:v>
      </x:c>
      <x:c r="I37" s="44">
        <x:f>SUM(J37:O37)</x:f>
        <x:v>9240</x:v>
      </x:c>
      <x:c r="J37" s="46">
        <x:v>840</x:v>
      </x:c>
      <x:c r="K37" s="46">
        <x:v>4680</x:v>
      </x:c>
      <x:c r="L37" s="43">
        <x:v>840</x:v>
      </x:c>
      <x:c r="M37" s="46">
        <x:v>1860</x:v>
      </x:c>
      <x:c r="N37" s="43">
        <x:v>1020</x:v>
      </x:c>
      <x:c r="O37" s="52"/>
      <x:c r="P37" s="44">
        <x:f>SUM(Q37:V37)</x:f>
        <x:v>8590</x:v>
      </x:c>
      <x:c r="Q37" s="46">
        <x:v>1560</x:v>
      </x:c>
      <x:c r="R37" s="46">
        <x:v>3120</x:v>
      </x:c>
      <x:c r="S37" s="43">
        <x:v>1040</x:v>
      </x:c>
      <x:c r="T37" s="46">
        <x:v>400</x:v>
      </x:c>
      <x:c r="U37" s="43">
        <x:v>2470</x:v>
      </x:c>
      <x:c r="V37" s="52"/>
    </x:row>
    <x:row r="38" spans="1:22" ht="16.399999999999999">
      <x:c r="A38" s="241">
        <x:v>41886</x:v>
      </x:c>
      <x:c r="B38" s="44">
        <x:f>SUM(C38:H38)</x:f>
        <x:v>14280</x:v>
      </x:c>
      <x:c r="C38" s="46">
        <x:f>J38+Q38</x:f>
        <x:v>1950</x:v>
      </x:c>
      <x:c r="D38" s="46">
        <x:f>K38+R38</x:f>
        <x:v>4080</x:v>
      </x:c>
      <x:c r="E38" s="43">
        <x:f>L38+S38</x:f>
        <x:v>1790</x:v>
      </x:c>
      <x:c r="F38" s="46">
        <x:f>M38+T38</x:f>
        <x:v>2290</x:v>
      </x:c>
      <x:c r="G38" s="43">
        <x:f>N38+U38</x:f>
        <x:v>4170</x:v>
      </x:c>
      <x:c r="H38" s="52">
        <x:f>O38+V38</x:f>
        <x:v>0</x:v>
      </x:c>
      <x:c r="I38" s="44">
        <x:f>SUM(J38:O38)</x:f>
        <x:v>3360</x:v>
      </x:c>
      <x:c r="J38" s="46"/>
      <x:c r="K38" s="46">
        <x:v>960</x:v>
      </x:c>
      <x:c r="L38" s="43">
        <x:v>360</x:v>
      </x:c>
      <x:c r="M38" s="46">
        <x:v>1380</x:v>
      </x:c>
      <x:c r="N38" s="43">
        <x:v>660</x:v>
      </x:c>
      <x:c r="O38" s="52"/>
      <x:c r="P38" s="44">
        <x:f>SUM(Q38:V38)</x:f>
        <x:v>10920</x:v>
      </x:c>
      <x:c r="Q38" s="46">
        <x:v>1950</x:v>
      </x:c>
      <x:c r="R38" s="46">
        <x:v>3120</x:v>
      </x:c>
      <x:c r="S38" s="43">
        <x:v>1430</x:v>
      </x:c>
      <x:c r="T38" s="46">
        <x:v>910</x:v>
      </x:c>
      <x:c r="U38" s="43">
        <x:v>3510</x:v>
      </x:c>
      <x:c r="V38" s="52"/>
    </x:row>
    <x:row r="39" spans="1:22" ht="16.399999999999999">
      <x:c r="A39" s="242">
        <x:v>41887</x:v>
      </x:c>
      <x:c r="B39" s="243">
        <x:f>SUM(C39:H39)</x:f>
        <x:v>0</x:v>
      </x:c>
      <x:c r="C39" s="244">
        <x:f>J39+Q39</x:f>
        <x:v>0</x:v>
      </x:c>
      <x:c r="D39" s="244">
        <x:f>K39+R39</x:f>
        <x:v>0</x:v>
      </x:c>
      <x:c r="E39" s="245">
        <x:f>L39+S39</x:f>
        <x:v>0</x:v>
      </x:c>
      <x:c r="F39" s="244">
        <x:f>M39+T39</x:f>
        <x:v>0</x:v>
      </x:c>
      <x:c r="G39" s="245">
        <x:f>N39+U39</x:f>
        <x:v>0</x:v>
      </x:c>
      <x:c r="H39" s="246">
        <x:f>O39+V39</x:f>
        <x:v>0</x:v>
      </x:c>
      <x:c r="I39" s="243">
        <x:f>SUM(J39:O39)</x:f>
        <x:v>0</x:v>
      </x:c>
      <x:c r="J39" s="244"/>
      <x:c r="K39" s="244"/>
      <x:c r="L39" s="245"/>
      <x:c r="M39" s="244"/>
      <x:c r="N39" s="245"/>
      <x:c r="O39" s="246"/>
      <x:c r="P39" s="243">
        <x:f>SUM(Q39:V39)</x:f>
        <x:v>0</x:v>
      </x:c>
      <x:c r="Q39" s="244"/>
      <x:c r="R39" s="244"/>
      <x:c r="S39" s="245"/>
      <x:c r="T39" s="244"/>
      <x:c r="U39" s="245"/>
      <x:c r="V39" s="246"/>
    </x:row>
    <x:row r="40" spans="1:22" ht="17.149999999999999">
      <x:c r="A40" s="247" t="s">
        <x:v>177</x:v>
      </x:c>
      <x:c r="B40" s="248">
        <x:f>SUM(B28:B39)</x:f>
        <x:v>171467</x:v>
      </x:c>
      <x:c r="C40" s="249">
        <x:f>SUM(C28:C39)</x:f>
        <x:v>31220</x:v>
      </x:c>
      <x:c r="D40" s="249">
        <x:f>SUM(D28:D39)</x:f>
        <x:v>64320</x:v>
      </x:c>
      <x:c r="E40" s="249">
        <x:f>SUM(E28:E39)</x:f>
        <x:v>16540</x:v>
      </x:c>
      <x:c r="F40" s="249">
        <x:f>SUM(F28:F39)</x:f>
        <x:v>20900</x:v>
      </x:c>
      <x:c r="G40" s="250"/>
      <x:c r="H40" s="251">
        <x:f>SUM(H28:H39)</x:f>
        <x:v>4220</x:v>
      </x:c>
      <x:c r="I40" s="248">
        <x:f>SUM(I28:I39)</x:f>
        <x:v>80100</x:v>
      </x:c>
      <x:c r="J40" s="249">
        <x:f>SUM(J28:J39)</x:f>
        <x:v>9300</x:v>
      </x:c>
      <x:c r="K40" s="249">
        <x:f>SUM(K28:K39)</x:f>
        <x:v>34560</x:v>
      </x:c>
      <x:c r="L40" s="249">
        <x:f>SUM(L28:L39)</x:f>
        <x:v>5280</x:v>
      </x:c>
      <x:c r="M40" s="249">
        <x:f>SUM(M28:M39)</x:f>
        <x:v>13920</x:v>
      </x:c>
      <x:c r="N40" s="250"/>
      <x:c r="O40" s="251">
        <x:f>SUM(O28:O39)</x:f>
        <x:v>2220</x:v>
      </x:c>
      <x:c r="P40" s="248">
        <x:f>SUM(P28:P39)</x:f>
        <x:v>91367</x:v>
      </x:c>
      <x:c r="Q40" s="249">
        <x:f>SUM(Q28:Q39)</x:f>
        <x:v>21920</x:v>
      </x:c>
      <x:c r="R40" s="249">
        <x:f>SUM(R28:R39)</x:f>
        <x:v>29760</x:v>
      </x:c>
      <x:c r="S40" s="249">
        <x:f>SUM(S28:S39)</x:f>
        <x:v>11260</x:v>
      </x:c>
      <x:c r="T40" s="249">
        <x:f>SUM(T28:T39)</x:f>
        <x:v>6980</x:v>
      </x:c>
      <x:c r="U40" s="250"/>
      <x:c r="V40" s="251">
        <x:f>SUM(V28:V39)</x:f>
        <x:v>2000</x:v>
      </x:c>
    </x:row>
  </x:sheetData>
  <x:mergeCells count="57">
    <x:mergeCell ref="P24:V24"/>
    <x:mergeCell ref="L25:N25"/>
    <x:mergeCell ref="O25:O27"/>
    <x:mergeCell ref="P25:P27"/>
    <x:mergeCell ref="Q25:R25"/>
    <x:mergeCell ref="S25:U25"/>
    <x:mergeCell ref="V25:V27"/>
    <x:mergeCell ref="S26:T26"/>
    <x:mergeCell ref="U26:U27"/>
    <x:mergeCell ref="A24:A27"/>
    <x:mergeCell ref="B24:H24"/>
    <x:mergeCell ref="I24:O24"/>
    <x:mergeCell ref="B25:B27"/>
    <x:mergeCell ref="C25:D25"/>
    <x:mergeCell ref="E25:G25"/>
    <x:mergeCell ref="H25:H27"/>
    <x:mergeCell ref="I25:I27"/>
    <x:mergeCell ref="J25:K25"/>
    <x:mergeCell ref="C26:C27"/>
    <x:mergeCell ref="D26:D27"/>
    <x:mergeCell ref="E26:F26"/>
    <x:mergeCell ref="G26:G27"/>
    <x:mergeCell ref="J26:J27"/>
    <x:mergeCell ref="K26:K27"/>
    <x:mergeCell ref="L26:M26"/>
    <x:mergeCell ref="N26:N27"/>
    <x:mergeCell ref="Q26:Q27"/>
    <x:mergeCell ref="R26:R27"/>
    <x:mergeCell ref="A1:T1"/>
    <x:mergeCell ref="K5:K6"/>
    <x:mergeCell ref="L5:M5"/>
    <x:mergeCell ref="N5:N6"/>
    <x:mergeCell ref="Q5:Q6"/>
    <x:mergeCell ref="R5:R6"/>
    <x:mergeCell ref="S4:U4"/>
    <x:mergeCell ref="P3:V3"/>
    <x:mergeCell ref="I3:O3"/>
    <x:mergeCell ref="V4:V6"/>
    <x:mergeCell ref="S5:T5"/>
    <x:mergeCell ref="U5:U6"/>
    <x:mergeCell ref="J5:J6"/>
    <x:mergeCell ref="E5:F5"/>
    <x:mergeCell ref="G5:G6"/>
    <x:mergeCell ref="I4:I6"/>
    <x:mergeCell ref="J4:K4"/>
    <x:mergeCell ref="L4:N4"/>
    <x:mergeCell ref="O4:O6"/>
    <x:mergeCell ref="P4:P6"/>
    <x:mergeCell ref="Q4:R4"/>
    <x:mergeCell ref="E4:G4"/>
    <x:mergeCell ref="H4:H6"/>
    <x:mergeCell ref="C5:C6"/>
    <x:mergeCell ref="D5:D6"/>
    <x:mergeCell ref="A3:A6"/>
    <x:mergeCell ref="B3:H3"/>
    <x:mergeCell ref="B4:B6"/>
    <x:mergeCell ref="C4:D4"/>
  </x:mergeCells>
  <x:pageMargins left="0.40000000596046448" right="0.47972223162651062" top="0.41972222924232483" bottom="0.37986111640930176" header="0.31486111879348755" footer="0.31486111879348755"/>
  <x:pageSetup paperSize="9" scale="60" firstPageNumber="1" fitToWidth="1" fitToHeight="1" orientation="landscape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ff00"/>
  </x:sheetPr>
  <x:dimension ref="A1:N42"/>
  <x:sheetViews>
    <x:sheetView view="pageBreakPreview" topLeftCell="A1" zoomScaleSheetLayoutView="100" workbookViewId="0">
      <x:selection activeCell="F15" activeCellId="0" sqref="F15:F15"/>
    </x:sheetView>
  </x:sheetViews>
  <x:sheetFormatPr defaultColWidth="8.88671875" defaultRowHeight="13.35"/>
  <x:cols>
    <x:col min="1" max="1" width="12.6640625" style="25" customWidth="1"/>
    <x:col min="2" max="2" width="6" style="25" customWidth="1"/>
    <x:col min="3" max="4" width="10" customWidth="1"/>
    <x:col min="5" max="5" width="19.21875" customWidth="1"/>
    <x:col min="6" max="6" width="12" customWidth="1"/>
    <x:col min="7" max="7" width="12.33203125" customWidth="1"/>
    <x:col min="8" max="8" width="9.5546875" customWidth="1"/>
    <x:col min="9" max="9" width="11.33203125" customWidth="1"/>
    <x:col min="10" max="10" width="11.88671875" customWidth="1"/>
    <x:col min="11" max="11" width="11" customWidth="1"/>
    <x:col min="12" max="12" width="13.21875" customWidth="1"/>
  </x:cols>
  <x:sheetData>
    <x:row r="1" spans="1:12" ht="30" customHeight="1">
      <x:c r="A1" s="695" t="s">
        <x:v>130</x:v>
      </x:c>
      <x:c r="B1" s="695"/>
      <x:c r="C1" s="695"/>
      <x:c r="D1" s="695"/>
      <x:c r="E1" s="695"/>
      <x:c r="F1" s="695"/>
      <x:c r="G1" s="695"/>
      <x:c r="H1" s="695"/>
      <x:c r="I1" s="695"/>
      <x:c r="J1" s="695"/>
      <x:c r="K1" s="695"/>
      <x:c r="L1" s="695"/>
    </x:row>
    <x:row r="2" spans="1:12" ht="19.5" customHeight="1">
      <x:c r="A2" s="455" t="s">
        <x:v>234</x:v>
      </x:c>
      <x:c r="H2" s="24"/>
      <x:c r="L2" s="109" t="s">
        <x:v>123</x:v>
      </x:c>
    </x:row>
    <x:row r="3" spans="1:14" s="27" customFormat="1" ht="18" customHeight="1">
      <x:c r="A3" s="694" t="s">
        <x:v>160</x:v>
      </x:c>
      <x:c r="B3" s="694"/>
      <x:c r="C3" s="703" t="s">
        <x:v>39</x:v>
      </x:c>
      <x:c r="D3" s="704"/>
      <x:c r="E3" s="698" t="s">
        <x:v>281</x:v>
      </x:c>
      <x:c r="F3" s="699"/>
      <x:c r="G3" s="699"/>
      <x:c r="H3" s="699"/>
      <x:c r="I3" s="699"/>
      <x:c r="J3" s="699"/>
      <x:c r="K3" s="699"/>
      <x:c r="L3" s="700"/>
      <x:c r="M3" s="91"/>
      <x:c r="N3" s="91"/>
    </x:row>
    <x:row r="4" spans="1:14" s="27" customFormat="1" ht="18" customHeight="1">
      <x:c r="A4" s="694"/>
      <x:c r="B4" s="694"/>
      <x:c r="C4" s="705"/>
      <x:c r="D4" s="706"/>
      <x:c r="E4" s="702" t="s">
        <x:v>30</x:v>
      </x:c>
      <x:c r="F4" s="696"/>
      <x:c r="G4" s="696" t="s">
        <x:v>62</x:v>
      </x:c>
      <x:c r="H4" s="696"/>
      <x:c r="I4" s="696" t="s">
        <x:v>17</x:v>
      </x:c>
      <x:c r="J4" s="696"/>
      <x:c r="K4" s="696" t="s">
        <x:v>12</x:v>
      </x:c>
      <x:c r="L4" s="697"/>
      <x:c r="M4" s="91"/>
      <x:c r="N4" s="91"/>
    </x:row>
    <x:row r="5" spans="1:14" s="27" customFormat="1" ht="18" customHeight="1">
      <x:c r="A5" s="694"/>
      <x:c r="B5" s="694"/>
      <x:c r="C5" s="110" t="s">
        <x:v>65</x:v>
      </x:c>
      <x:c r="D5" s="111" t="s">
        <x:v>275</x:v>
      </x:c>
      <x:c r="E5" s="110" t="s">
        <x:v>65</x:v>
      </x:c>
      <x:c r="F5" s="108" t="s">
        <x:v>275</x:v>
      </x:c>
      <x:c r="G5" s="108" t="s">
        <x:v>65</x:v>
      </x:c>
      <x:c r="H5" s="108" t="s">
        <x:v>275</x:v>
      </x:c>
      <x:c r="I5" s="108" t="s">
        <x:v>65</x:v>
      </x:c>
      <x:c r="J5" s="108" t="s">
        <x:v>275</x:v>
      </x:c>
      <x:c r="K5" s="108" t="s">
        <x:v>65</x:v>
      </x:c>
      <x:c r="L5" s="111" t="s">
        <x:v>275</x:v>
      </x:c>
      <x:c r="M5" s="91"/>
      <x:c r="N5" s="91"/>
    </x:row>
    <x:row r="6" spans="1:14" s="22" customFormat="1" ht="21.75" customHeight="1">
      <x:c r="A6" s="457">
        <x:v>42257</x:v>
      </x:c>
      <x:c r="B6" s="458" t="s">
        <x:v>205</x:v>
      </x:c>
      <x:c r="C6" s="441">
        <x:v>4000</x:v>
      </x:c>
      <x:c r="D6" s="442">
        <x:v>4</x:v>
      </x:c>
      <x:c r="E6" s="443">
        <x:f>SUM(G6,I6,K6)</x:f>
        <x:v>0</x:v>
      </x:c>
      <x:c r="F6" s="444">
        <x:f>SUM(H6,J6,L6)</x:f>
        <x:v>0</x:v>
      </x:c>
      <x:c r="G6" s="515"/>
      <x:c r="H6" s="516"/>
      <x:c r="I6" s="515"/>
      <x:c r="J6" s="516"/>
      <x:c r="K6" s="515"/>
      <x:c r="L6" s="517"/>
      <x:c r="M6" s="90"/>
      <x:c r="N6" s="90"/>
    </x:row>
    <x:row r="7" spans="1:14" s="22" customFormat="1" ht="21.75" customHeight="1">
      <x:c r="A7" s="457">
        <x:v>42258</x:v>
      </x:c>
      <x:c r="B7" s="458" t="s">
        <x:v>201</x:v>
      </x:c>
      <x:c r="C7" s="448">
        <x:v>4000</x:v>
      </x:c>
      <x:c r="D7" s="449">
        <x:v>4</x:v>
      </x:c>
      <x:c r="E7" s="443">
        <x:f>SUM(G7,I7,K7)</x:f>
        <x:v>0</x:v>
      </x:c>
      <x:c r="F7" s="444">
        <x:f>SUM(H7,J7,L7)</x:f>
        <x:v>0</x:v>
      </x:c>
      <x:c r="G7" s="515"/>
      <x:c r="H7" s="516"/>
      <x:c r="I7" s="515"/>
      <x:c r="J7" s="516"/>
      <x:c r="K7" s="515"/>
      <x:c r="L7" s="517"/>
      <x:c r="M7" s="90"/>
      <x:c r="N7" s="90"/>
    </x:row>
    <x:row r="8" spans="1:14" s="22" customFormat="1" ht="21.75" customHeight="1">
      <x:c r="A8" s="457">
        <x:v>42261</x:v>
      </x:c>
      <x:c r="B8" s="458" t="s">
        <x:v>167</x:v>
      </x:c>
      <x:c r="C8" s="448">
        <x:v>6500</x:v>
      </x:c>
      <x:c r="D8" s="449">
        <x:v>7</x:v>
      </x:c>
      <x:c r="E8" s="538">
        <x:f>SUM(G8,I8,K8)</x:f>
        <x:v>5709</x:v>
      </x:c>
      <x:c r="F8" s="539">
        <x:f>SUM(H8,J8,L8)</x:f>
        <x:v>6</x:v>
      </x:c>
      <x:c r="G8" s="515">
        <x:v>2000</x:v>
      </x:c>
      <x:c r="H8" s="516">
        <x:v>2</x:v>
      </x:c>
      <x:c r="I8" s="515">
        <x:v>1150</x:v>
      </x:c>
      <x:c r="J8" s="516">
        <x:v>1</x:v>
      </x:c>
      <x:c r="K8" s="515">
        <x:v>2559</x:v>
      </x:c>
      <x:c r="L8" s="517">
        <x:v>3</x:v>
      </x:c>
      <x:c r="M8" s="90"/>
      <x:c r="N8" s="90"/>
    </x:row>
    <x:row r="9" spans="1:14" s="22" customFormat="1" ht="21.75" customHeight="1">
      <x:c r="A9" s="457">
        <x:v>42262</x:v>
      </x:c>
      <x:c r="B9" s="458" t="s">
        <x:v>200</x:v>
      </x:c>
      <x:c r="C9" s="448">
        <x:v>7500</x:v>
      </x:c>
      <x:c r="D9" s="449">
        <x:v>8</x:v>
      </x:c>
      <x:c r="E9" s="538">
        <x:f>SUM(G9,I9,K9)</x:f>
        <x:v>8283</x:v>
      </x:c>
      <x:c r="F9" s="539">
        <x:f>SUM(H9,J9,L9)</x:f>
        <x:v>8</x:v>
      </x:c>
      <x:c r="G9" s="515">
        <x:v>1283</x:v>
      </x:c>
      <x:c r="H9" s="516">
        <x:v>1</x:v>
      </x:c>
      <x:c r="I9" s="515">
        <x:v>3000</x:v>
      </x:c>
      <x:c r="J9" s="516">
        <x:v>3</x:v>
      </x:c>
      <x:c r="K9" s="515">
        <x:v>4000</x:v>
      </x:c>
      <x:c r="L9" s="517">
        <x:v>4</x:v>
      </x:c>
      <x:c r="M9" s="90"/>
      <x:c r="N9" s="90"/>
    </x:row>
    <x:row r="10" spans="1:14" s="22" customFormat="1" ht="21.75" customHeight="1">
      <x:c r="A10" s="457">
        <x:v>42263</x:v>
      </x:c>
      <x:c r="B10" s="458" t="s">
        <x:v>170</x:v>
      </x:c>
      <x:c r="C10" s="448">
        <x:v>7500</x:v>
      </x:c>
      <x:c r="D10" s="449">
        <x:v>8</x:v>
      </x:c>
      <x:c r="E10" s="443">
        <x:v>8160</x:v>
      </x:c>
      <x:c r="F10" s="444">
        <x:v>9</x:v>
      </x:c>
      <x:c r="G10" s="445">
        <x:v>1160</x:v>
      </x:c>
      <x:c r="H10" s="446">
        <x:v>1</x:v>
      </x:c>
      <x:c r="I10" s="445">
        <x:v>4000</x:v>
      </x:c>
      <x:c r="J10" s="446">
        <x:v>5</x:v>
      </x:c>
      <x:c r="K10" s="445">
        <x:v>3000</x:v>
      </x:c>
      <x:c r="L10" s="447">
        <x:v>3</x:v>
      </x:c>
      <x:c r="M10" s="90"/>
      <x:c r="N10" s="90"/>
    </x:row>
    <x:row r="11" spans="1:14" s="22" customFormat="1" ht="21.75" customHeight="1">
      <x:c r="A11" s="457">
        <x:v>42264</x:v>
      </x:c>
      <x:c r="B11" s="458" t="s">
        <x:v>205</x:v>
      </x:c>
      <x:c r="C11" s="448">
        <x:v>5500</x:v>
      </x:c>
      <x:c r="D11" s="449">
        <x:v>6</x:v>
      </x:c>
      <x:c r="E11" s="443">
        <x:f>SUM(G11,I11,K11)</x:f>
        <x:v>0</x:v>
      </x:c>
      <x:c r="F11" s="444">
        <x:f>SUM(H11,J11,L11)</x:f>
        <x:v>0</x:v>
      </x:c>
      <x:c r="G11" s="445"/>
      <x:c r="H11" s="446"/>
      <x:c r="I11" s="445"/>
      <x:c r="J11" s="446"/>
      <x:c r="K11" s="445"/>
      <x:c r="L11" s="447"/>
      <x:c r="M11" s="90"/>
      <x:c r="N11" s="90"/>
    </x:row>
    <x:row r="12" spans="1:14" s="22" customFormat="1" ht="21.75" customHeight="1">
      <x:c r="A12" s="457">
        <x:v>42265</x:v>
      </x:c>
      <x:c r="B12" s="458" t="s">
        <x:v>201</x:v>
      </x:c>
      <x:c r="C12" s="448">
        <x:v>4000</x:v>
      </x:c>
      <x:c r="D12" s="449">
        <x:v>4</x:v>
      </x:c>
      <x:c r="E12" s="443">
        <x:f>SUM(G12,I12,K12)</x:f>
        <x:v>0</x:v>
      </x:c>
      <x:c r="F12" s="444">
        <x:f>SUM(H12,J12,L12)</x:f>
        <x:v>0</x:v>
      </x:c>
      <x:c r="G12" s="445"/>
      <x:c r="H12" s="446"/>
      <x:c r="I12" s="445"/>
      <x:c r="J12" s="446"/>
      <x:c r="K12" s="445"/>
      <x:c r="L12" s="447"/>
      <x:c r="M12" s="90"/>
      <x:c r="N12" s="90"/>
    </x:row>
    <x:row r="13" spans="1:14" s="22" customFormat="1" ht="21.75" customHeight="1">
      <x:c r="A13" s="457">
        <x:v>42266</x:v>
      </x:c>
      <x:c r="B13" s="458" t="s">
        <x:v>176</x:v>
      </x:c>
      <x:c r="C13" s="448">
        <x:v>3000</x:v>
      </x:c>
      <x:c r="D13" s="449">
        <x:v>3</x:v>
      </x:c>
      <x:c r="E13" s="443">
        <x:f>SUM(G13,I13,K13)</x:f>
        <x:v>0</x:v>
      </x:c>
      <x:c r="F13" s="444">
        <x:f>SUM(H13,J13,L13)</x:f>
        <x:v>0</x:v>
      </x:c>
      <x:c r="G13" s="445"/>
      <x:c r="H13" s="446"/>
      <x:c r="I13" s="445"/>
      <x:c r="J13" s="446"/>
      <x:c r="K13" s="445"/>
      <x:c r="L13" s="447"/>
      <x:c r="M13" s="90"/>
      <x:c r="N13" s="90"/>
    </x:row>
    <x:row r="14" spans="1:14" s="22" customFormat="1" ht="21.75" customHeight="1">
      <x:c r="A14" s="459">
        <x:v>42267</x:v>
      </x:c>
      <x:c r="B14" s="460" t="s">
        <x:v>183</x:v>
      </x:c>
      <x:c r="C14" s="456">
        <x:v>10000</x:v>
      </x:c>
      <x:c r="D14" s="449">
        <x:v>10</x:v>
      </x:c>
      <x:c r="E14" s="443">
        <x:f>SUM(G14,I14,K14)</x:f>
        <x:v>0</x:v>
      </x:c>
      <x:c r="F14" s="444">
        <x:f>SUM(H14,J14,L14)</x:f>
        <x:v>0</x:v>
      </x:c>
      <x:c r="G14" s="445"/>
      <x:c r="H14" s="446"/>
      <x:c r="I14" s="445"/>
      <x:c r="J14" s="446"/>
      <x:c r="K14" s="445"/>
      <x:c r="L14" s="447"/>
      <x:c r="M14" s="90"/>
      <x:c r="N14" s="90"/>
    </x:row>
    <x:row r="15" spans="1:14" s="22" customFormat="1" ht="21.75" customHeight="1">
      <x:c r="A15" s="459">
        <x:v>42268</x:v>
      </x:c>
      <x:c r="B15" s="460" t="s">
        <x:v>167</x:v>
      </x:c>
      <x:c r="C15" s="456">
        <x:v>5500</x:v>
      </x:c>
      <x:c r="D15" s="449">
        <x:v>6</x:v>
      </x:c>
      <x:c r="E15" s="443">
        <x:f>SUM(G15,I15,K15)</x:f>
        <x:v>0</x:v>
      </x:c>
      <x:c r="F15" s="444">
        <x:f>SUM(H15,J15,L15)</x:f>
        <x:v>0</x:v>
      </x:c>
      <x:c r="G15" s="445"/>
      <x:c r="H15" s="446"/>
      <x:c r="I15" s="445"/>
      <x:c r="J15" s="446"/>
      <x:c r="K15" s="445"/>
      <x:c r="L15" s="447"/>
      <x:c r="M15" s="90"/>
      <x:c r="N15" s="90"/>
    </x:row>
    <x:row r="16" spans="1:14" s="22" customFormat="1" ht="21.75" customHeight="1">
      <x:c r="A16" s="459">
        <x:v>42269</x:v>
      </x:c>
      <x:c r="B16" s="460" t="s">
        <x:v>200</x:v>
      </x:c>
      <x:c r="C16" s="456">
        <x:v>4000</x:v>
      </x:c>
      <x:c r="D16" s="449">
        <x:v>4</x:v>
      </x:c>
      <x:c r="E16" s="443">
        <x:f>SUM(G16,I16,K16)</x:f>
        <x:v>0</x:v>
      </x:c>
      <x:c r="F16" s="444">
        <x:f>SUM(H16,J16,L16)</x:f>
        <x:v>0</x:v>
      </x:c>
      <x:c r="G16" s="445"/>
      <x:c r="H16" s="446"/>
      <x:c r="I16" s="445"/>
      <x:c r="J16" s="446"/>
      <x:c r="K16" s="445"/>
      <x:c r="L16" s="447"/>
      <x:c r="M16" s="90"/>
      <x:c r="N16" s="90"/>
    </x:row>
    <x:row r="17" spans="1:14" s="22" customFormat="1" ht="21.75" customHeight="1">
      <x:c r="A17" s="457">
        <x:v>42270</x:v>
      </x:c>
      <x:c r="B17" s="458" t="s">
        <x:v>170</x:v>
      </x:c>
      <x:c r="C17" s="448">
        <x:v>5000</x:v>
      </x:c>
      <x:c r="D17" s="449">
        <x:v>5</x:v>
      </x:c>
      <x:c r="E17" s="443">
        <x:f>SUM(G17,I17,K17)</x:f>
        <x:v>0</x:v>
      </x:c>
      <x:c r="F17" s="444">
        <x:f>SUM(H17,J17,L17)</x:f>
        <x:v>0</x:v>
      </x:c>
      <x:c r="G17" s="445"/>
      <x:c r="H17" s="446"/>
      <x:c r="I17" s="445"/>
      <x:c r="J17" s="446"/>
      <x:c r="K17" s="445"/>
      <x:c r="L17" s="447"/>
      <x:c r="M17" s="90"/>
      <x:c r="N17" s="90"/>
    </x:row>
    <x:row r="18" spans="1:14" s="22" customFormat="1" ht="21.75" customHeight="1">
      <x:c r="A18" s="457">
        <x:v>42271</x:v>
      </x:c>
      <x:c r="B18" s="458" t="s">
        <x:v>205</x:v>
      </x:c>
      <x:c r="C18" s="448">
        <x:v>10000</x:v>
      </x:c>
      <x:c r="D18" s="449">
        <x:v>10</x:v>
      </x:c>
      <x:c r="E18" s="443">
        <x:f>SUM(G18,I18,K18)</x:f>
        <x:v>0</x:v>
      </x:c>
      <x:c r="F18" s="444">
        <x:f>SUM(H18,J18,L18)</x:f>
        <x:v>0</x:v>
      </x:c>
      <x:c r="G18" s="445"/>
      <x:c r="H18" s="446"/>
      <x:c r="I18" s="445"/>
      <x:c r="J18" s="446"/>
      <x:c r="K18" s="445"/>
      <x:c r="L18" s="447"/>
      <x:c r="M18" s="90"/>
      <x:c r="N18" s="90"/>
    </x:row>
    <x:row r="19" spans="1:14" s="22" customFormat="1" ht="21.75" customHeight="1">
      <x:c r="A19" s="457">
        <x:v>42272</x:v>
      </x:c>
      <x:c r="B19" s="458" t="s">
        <x:v>201</x:v>
      </x:c>
      <x:c r="C19" s="448"/>
      <x:c r="D19" s="449"/>
      <x:c r="E19" s="443">
        <x:f>SUM(G19,I19,K19)</x:f>
        <x:v>0</x:v>
      </x:c>
      <x:c r="F19" s="444">
        <x:f>SUM(H19,J19,L19)</x:f>
        <x:v>0</x:v>
      </x:c>
      <x:c r="G19" s="445"/>
      <x:c r="H19" s="446"/>
      <x:c r="I19" s="445"/>
      <x:c r="J19" s="446"/>
      <x:c r="K19" s="445"/>
      <x:c r="L19" s="447"/>
      <x:c r="M19" s="90"/>
      <x:c r="N19" s="90"/>
    </x:row>
    <x:row r="20" spans="1:14" s="22" customFormat="1" ht="18.75" customHeight="1">
      <x:c r="A20" s="461" t="s">
        <x:v>177</x:v>
      </x:c>
      <x:c r="B20" s="462"/>
      <x:c r="C20" s="450">
        <x:f>SUM(C6:C19)</x:f>
        <x:v>76500</x:v>
      </x:c>
      <x:c r="D20" s="451">
        <x:f>SUM(D6:D19)</x:f>
        <x:v>79</x:v>
      </x:c>
      <x:c r="E20" s="450">
        <x:f>SUM(E6:E19)</x:f>
        <x:v>22152</x:v>
      </x:c>
      <x:c r="F20" s="452">
        <x:f>SUM(F6:F19)</x:f>
        <x:v>23</x:v>
      </x:c>
      <x:c r="G20" s="453">
        <x:f>SUM(G6:G19)</x:f>
        <x:v>4443</x:v>
      </x:c>
      <x:c r="H20" s="453">
        <x:f>SUM(H6:H19)</x:f>
        <x:v>4</x:v>
      </x:c>
      <x:c r="I20" s="453">
        <x:f>SUM(I6:I19)</x:f>
        <x:v>8150</x:v>
      </x:c>
      <x:c r="J20" s="453">
        <x:f>SUM(J6:J19)</x:f>
        <x:v>9</x:v>
      </x:c>
      <x:c r="K20" s="453">
        <x:f>SUM(K6:K19)</x:f>
        <x:v>9559</x:v>
      </x:c>
      <x:c r="L20" s="454">
        <x:f>SUM(L6:L19)</x:f>
        <x:v>10</x:v>
      </x:c>
      <x:c r="M20" s="90"/>
      <x:c r="N20" s="90"/>
    </x:row>
    <x:row r="21" spans="1:2" s="22" customFormat="1" ht="21" customHeight="1">
      <x:c r="A21" s="35"/>
      <x:c r="B21" s="35"/>
    </x:row>
    <x:row r="23" spans="1:7">
      <x:c r="A23" s="92"/>
      <x:c r="B23" s="92"/>
      <x:c r="C23" s="92"/>
      <x:c r="D23" s="63"/>
      <x:c r="E23" s="63"/>
      <x:c r="F23" s="63"/>
      <x:c r="G23" s="93" t="s">
        <x:v>123</x:v>
      </x:c>
    </x:row>
    <x:row r="24" spans="1:6" customHeight="1">
      <x:c r="A24" s="707" t="s">
        <x:v>160</x:v>
      </x:c>
      <x:c r="B24" s="707"/>
      <x:c r="C24" s="701" t="s">
        <x:v>39</x:v>
      </x:c>
      <x:c r="D24" s="701"/>
      <x:c r="E24" s="701" t="s">
        <x:v>272</x:v>
      </x:c>
      <x:c r="F24" s="701"/>
    </x:row>
    <x:row r="25" spans="1:6">
      <x:c r="A25" s="707"/>
      <x:c r="B25" s="707"/>
      <x:c r="C25" s="94" t="s">
        <x:v>275</x:v>
      </x:c>
      <x:c r="D25" s="94" t="s">
        <x:v>263</x:v>
      </x:c>
      <x:c r="E25" s="94" t="s">
        <x:v>275</x:v>
      </x:c>
      <x:c r="F25" s="94" t="s">
        <x:v>263</x:v>
      </x:c>
    </x:row>
    <x:row r="26" spans="1:6" ht="14.1">
      <x:c r="A26" s="95">
        <x:v>41872</x:v>
      </x:c>
      <x:c r="B26" s="96" t="s">
        <x:v>205</x:v>
      </x:c>
      <x:c r="C26" s="97">
        <x:v>7</x:v>
      </x:c>
      <x:c r="D26" s="97">
        <x:f>C26*800</x:f>
        <x:v>5600</x:v>
      </x:c>
      <x:c r="E26" s="98" t="s">
        <x:v>42</x:v>
      </x:c>
      <x:c r="F26" s="99">
        <x:v>2000</x:v>
      </x:c>
    </x:row>
    <x:row r="27" spans="1:6">
      <x:c r="A27" s="100">
        <x:v>41873</x:v>
      </x:c>
      <x:c r="B27" s="101" t="s">
        <x:v>201</x:v>
      </x:c>
      <x:c r="C27" s="102">
        <x:v>5</x:v>
      </x:c>
      <x:c r="D27" s="102">
        <x:f>C27*800</x:f>
        <x:v>4000</x:v>
      </x:c>
      <x:c r="E27" s="103" t="s">
        <x:v>265</x:v>
      </x:c>
      <x:c r="F27" s="104">
        <x:v>1200</x:v>
      </x:c>
    </x:row>
    <x:row r="28" spans="1:6">
      <x:c r="A28" s="100">
        <x:v>41874</x:v>
      </x:c>
      <x:c r="B28" s="101" t="s">
        <x:v>176</x:v>
      </x:c>
      <x:c r="C28" s="102"/>
      <x:c r="D28" s="102">
        <x:f>C28*800</x:f>
        <x:v>0</x:v>
      </x:c>
      <x:c r="E28" s="103"/>
      <x:c r="F28" s="104">
        <x:v>0</x:v>
      </x:c>
    </x:row>
    <x:row r="29" spans="1:6">
      <x:c r="A29" s="100">
        <x:v>41875</x:v>
      </x:c>
      <x:c r="B29" s="101" t="s">
        <x:v>183</x:v>
      </x:c>
      <x:c r="C29" s="102"/>
      <x:c r="D29" s="102">
        <x:f>C29*800</x:f>
        <x:v>0</x:v>
      </x:c>
      <x:c r="E29" s="103"/>
      <x:c r="F29" s="104">
        <x:v>0</x:v>
      </x:c>
    </x:row>
    <x:row r="30" spans="1:6">
      <x:c r="A30" s="100">
        <x:v>41876</x:v>
      </x:c>
      <x:c r="B30" s="101" t="s">
        <x:v>167</x:v>
      </x:c>
      <x:c r="C30" s="102">
        <x:v>10</x:v>
      </x:c>
      <x:c r="D30" s="102">
        <x:f>C30*800</x:f>
        <x:v>8000</x:v>
      </x:c>
      <x:c r="E30" s="103" t="s">
        <x:v>32</x:v>
      </x:c>
      <x:c r="F30" s="104">
        <x:v>5400</x:v>
      </x:c>
    </x:row>
    <x:row r="31" spans="1:6">
      <x:c r="A31" s="100">
        <x:v>41877</x:v>
      </x:c>
      <x:c r="B31" s="101" t="s">
        <x:v>200</x:v>
      </x:c>
      <x:c r="C31" s="102">
        <x:v>7</x:v>
      </x:c>
      <x:c r="D31" s="102">
        <x:f>C31*800</x:f>
        <x:v>5600</x:v>
      </x:c>
      <x:c r="E31" s="103" t="s">
        <x:v>41</x:v>
      </x:c>
      <x:c r="F31" s="104">
        <x:v>4363</x:v>
      </x:c>
    </x:row>
    <x:row r="32" spans="1:6">
      <x:c r="A32" s="100">
        <x:v>41878</x:v>
      </x:c>
      <x:c r="B32" s="101" t="s">
        <x:v>170</x:v>
      </x:c>
      <x:c r="C32" s="102">
        <x:v>7</x:v>
      </x:c>
      <x:c r="D32" s="102">
        <x:f>C32*800</x:f>
        <x:v>5600</x:v>
      </x:c>
      <x:c r="E32" s="103" t="s">
        <x:v>240</x:v>
      </x:c>
      <x:c r="F32" s="104">
        <x:v>4810</x:v>
      </x:c>
    </x:row>
    <x:row r="33" spans="1:6">
      <x:c r="A33" s="100">
        <x:v>41879</x:v>
      </x:c>
      <x:c r="B33" s="101" t="s">
        <x:v>205</x:v>
      </x:c>
      <x:c r="C33" s="102">
        <x:v>7</x:v>
      </x:c>
      <x:c r="D33" s="102">
        <x:f>C33*800</x:f>
        <x:v>5600</x:v>
      </x:c>
      <x:c r="E33" s="103" t="s">
        <x:v>250</x:v>
      </x:c>
      <x:c r="F33" s="104">
        <x:v>7440</x:v>
      </x:c>
    </x:row>
    <x:row r="34" spans="1:6">
      <x:c r="A34" s="100">
        <x:v>41880</x:v>
      </x:c>
      <x:c r="B34" s="101" t="s">
        <x:v>201</x:v>
      </x:c>
      <x:c r="C34" s="102">
        <x:v>5</x:v>
      </x:c>
      <x:c r="D34" s="102">
        <x:f>C34*800</x:f>
        <x:v>4000</x:v>
      </x:c>
      <x:c r="E34" s="103" t="s">
        <x:v>32</x:v>
      </x:c>
      <x:c r="F34" s="104">
        <x:v>5280</x:v>
      </x:c>
    </x:row>
    <x:row r="35" spans="1:6">
      <x:c r="A35" s="100">
        <x:v>41881</x:v>
      </x:c>
      <x:c r="B35" s="101" t="s">
        <x:v>176</x:v>
      </x:c>
      <x:c r="C35" s="102">
        <x:v>10</x:v>
      </x:c>
      <x:c r="D35" s="102">
        <x:f>C35*800</x:f>
        <x:v>8000</x:v>
      </x:c>
      <x:c r="E35" s="103" t="s">
        <x:v>32</x:v>
      </x:c>
      <x:c r="F35" s="104">
        <x:v>5512</x:v>
      </x:c>
    </x:row>
    <x:row r="36" spans="1:6">
      <x:c r="A36" s="100">
        <x:v>41882</x:v>
      </x:c>
      <x:c r="B36" s="101" t="s">
        <x:v>183</x:v>
      </x:c>
      <x:c r="C36" s="102">
        <x:v>10</x:v>
      </x:c>
      <x:c r="D36" s="102">
        <x:f>C36*800</x:f>
        <x:v>8000</x:v>
      </x:c>
      <x:c r="E36" s="103" t="s">
        <x:v>250</x:v>
      </x:c>
      <x:c r="F36" s="104">
        <x:v>7280</x:v>
      </x:c>
    </x:row>
    <x:row r="37" spans="1:6">
      <x:c r="A37" s="100">
        <x:v>41883</x:v>
      </x:c>
      <x:c r="B37" s="101" t="s">
        <x:v>167</x:v>
      </x:c>
      <x:c r="C37" s="102">
        <x:v>12</x:v>
      </x:c>
      <x:c r="D37" s="102">
        <x:f>C37*800</x:f>
        <x:v>9600</x:v>
      </x:c>
      <x:c r="E37" s="103" t="s">
        <x:v>36</x:v>
      </x:c>
      <x:c r="F37" s="104">
        <x:v>10510</x:v>
      </x:c>
    </x:row>
    <x:row r="38" spans="1:6">
      <x:c r="A38" s="100">
        <x:v>41884</x:v>
      </x:c>
      <x:c r="B38" s="101" t="s">
        <x:v>200</x:v>
      </x:c>
      <x:c r="C38" s="102">
        <x:v>12</x:v>
      </x:c>
      <x:c r="D38" s="102">
        <x:f>C38*800</x:f>
        <x:v>9600</x:v>
      </x:c>
      <x:c r="E38" s="103" t="s">
        <x:v>271</x:v>
      </x:c>
      <x:c r="F38" s="104">
        <x:v>11350</x:v>
      </x:c>
    </x:row>
    <x:row r="39" spans="1:6">
      <x:c r="A39" s="100">
        <x:v>41885</x:v>
      </x:c>
      <x:c r="B39" s="101" t="s">
        <x:v>170</x:v>
      </x:c>
      <x:c r="C39" s="102">
        <x:v>12</x:v>
      </x:c>
      <x:c r="D39" s="102">
        <x:f>C39*800</x:f>
        <x:v>9600</x:v>
      </x:c>
      <x:c r="E39" s="103" t="s">
        <x:v>133</x:v>
      </x:c>
      <x:c r="F39" s="104">
        <x:v>7800</x:v>
      </x:c>
    </x:row>
    <x:row r="40" spans="1:6">
      <x:c r="A40" s="100">
        <x:v>41886</x:v>
      </x:c>
      <x:c r="B40" s="101" t="s">
        <x:v>205</x:v>
      </x:c>
      <x:c r="C40" s="102"/>
      <x:c r="D40" s="102"/>
      <x:c r="E40" s="103" t="s">
        <x:v>126</x:v>
      </x:c>
      <x:c r="F40" s="104">
        <x:v>4080</x:v>
      </x:c>
    </x:row>
    <x:row r="41" spans="1:6" customHeight="1">
      <x:c r="A41" s="693" t="s">
        <x:v>177</x:v>
      </x:c>
      <x:c r="B41" s="693"/>
      <x:c r="C41" s="104">
        <x:f>SUM(C26:C39)</x:f>
        <x:v>104</x:v>
      </x:c>
      <x:c r="D41" s="104">
        <x:f>SUM(D26:D39)</x:f>
        <x:v>83200</x:v>
      </x:c>
      <x:c r="E41" s="103"/>
      <x:c r="F41" s="104">
        <x:f>SUM(F26:F40)</x:f>
        <x:v>77025</x:v>
      </x:c>
    </x:row>
    <x:row r="42" spans="1:7">
      <x:c r="A42" s="105" t="s">
        <x:v>89</x:v>
      </x:c>
      <x:c r="B42" s="105"/>
      <x:c r="C42" s="106"/>
      <x:c r="D42" s="107"/>
      <x:c r="E42" s="107"/>
      <x:c r="F42" s="107"/>
      <x:c r="G42" s="107"/>
    </x:row>
  </x:sheetData>
  <x:mergeCells count="12">
    <x:mergeCell ref="A41:B41"/>
    <x:mergeCell ref="A3:B5"/>
    <x:mergeCell ref="A1:L1"/>
    <x:mergeCell ref="I4:J4"/>
    <x:mergeCell ref="K4:L4"/>
    <x:mergeCell ref="E3:L3"/>
    <x:mergeCell ref="C24:D24"/>
    <x:mergeCell ref="E24:F24"/>
    <x:mergeCell ref="G4:H4"/>
    <x:mergeCell ref="E4:F4"/>
    <x:mergeCell ref="C3:D4"/>
    <x:mergeCell ref="A24:B25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W268"/>
  <x:sheetViews>
    <x:sheetView showGridLines="0" view="pageBreakPreview" topLeftCell="A1" zoomScale="75" zoomScaleSheetLayoutView="75" workbookViewId="0">
      <x:pane xSplit="1" ySplit="1" topLeftCell="B2" activePane="bottomRight" state="frozen"/>
      <x:selection pane="bottomRight" activeCell="K32" activeCellId="0" sqref="K32:K32"/>
    </x:sheetView>
  </x:sheetViews>
  <x:sheetFormatPr defaultColWidth="9" defaultRowHeight="16.399999999999999"/>
  <x:cols>
    <x:col min="1" max="1" width="11.5546875" style="91" customWidth="1"/>
    <x:col min="2" max="2" width="12.5546875" style="260" customWidth="1"/>
    <x:col min="3" max="7" width="10.77734375" style="260" customWidth="1"/>
    <x:col min="8" max="8" width="10.77734375" style="261" customWidth="1"/>
    <x:col min="9" max="21" width="10.77734375" style="260" customWidth="1"/>
    <x:col min="22" max="22" width="9.44140625" style="262" customWidth="1"/>
    <x:col min="23" max="16384" width="8" style="260"/>
  </x:cols>
  <x:sheetData>
    <x:row r="1" spans="1:22" ht="34.5" customHeight="1">
      <x:c r="A1" s="713" t="s">
        <x:v>3</x:v>
      </x:c>
      <x:c r="B1" s="713"/>
      <x:c r="C1" s="713"/>
      <x:c r="D1" s="713"/>
      <x:c r="E1" s="713"/>
      <x:c r="F1" s="713"/>
      <x:c r="G1" s="713"/>
      <x:c r="H1" s="713"/>
      <x:c r="I1" s="713"/>
      <x:c r="J1" s="713"/>
      <x:c r="K1" s="713"/>
      <x:c r="L1" s="713"/>
      <x:c r="M1" s="713"/>
      <x:c r="N1" s="713"/>
      <x:c r="O1" s="713"/>
      <x:c r="P1" s="713"/>
      <x:c r="Q1" s="713"/>
      <x:c r="R1" s="713"/>
      <x:c r="S1" s="713"/>
      <x:c r="T1" s="713"/>
      <x:c r="U1" s="713"/>
      <x:c r="V1" s="713"/>
    </x:row>
    <x:row r="2" spans="1:22" s="252" customFormat="1" ht="23.25" customHeight="1">
      <x:c r="A2" s="263" t="s">
        <x:v>132</x:v>
      </x:c>
      <x:c r="H2" s="264"/>
      <x:c r="V2" s="265"/>
    </x:row>
    <x:row r="3" spans="1:22" s="253" customFormat="1" ht="15" customHeight="1">
      <x:c r="A3" s="708" t="s">
        <x:v>156</x:v>
      </x:c>
      <x:c r="B3" s="710" t="s">
        <x:v>157</x:v>
      </x:c>
      <x:c r="C3" s="266">
        <x:v>41869</x:v>
      </x:c>
      <x:c r="D3" s="266">
        <x:v>41870</x:v>
      </x:c>
      <x:c r="E3" s="266">
        <x:v>41871</x:v>
      </x:c>
      <x:c r="F3" s="266">
        <x:v>41872</x:v>
      </x:c>
      <x:c r="G3" s="266">
        <x:v>41873</x:v>
      </x:c>
      <x:c r="H3" s="267">
        <x:v>41874</x:v>
      </x:c>
      <x:c r="I3" s="268">
        <x:v>41875</x:v>
      </x:c>
      <x:c r="J3" s="266">
        <x:v>41876</x:v>
      </x:c>
      <x:c r="K3" s="266">
        <x:v>41877</x:v>
      </x:c>
      <x:c r="L3" s="266">
        <x:v>41878</x:v>
      </x:c>
      <x:c r="M3" s="266">
        <x:v>41879</x:v>
      </x:c>
      <x:c r="N3" s="266">
        <x:v>41880</x:v>
      </x:c>
      <x:c r="O3" s="268">
        <x:v>41881</x:v>
      </x:c>
      <x:c r="P3" s="268">
        <x:v>41882</x:v>
      </x:c>
      <x:c r="Q3" s="266">
        <x:v>41883</x:v>
      </x:c>
      <x:c r="R3" s="266">
        <x:v>41884</x:v>
      </x:c>
      <x:c r="S3" s="266">
        <x:v>41885</x:v>
      </x:c>
      <x:c r="T3" s="266">
        <x:v>41886</x:v>
      </x:c>
      <x:c r="U3" s="266">
        <x:v>41887</x:v>
      </x:c>
      <x:c r="V3" s="268">
        <x:v>41888</x:v>
      </x:c>
    </x:row>
    <x:row r="4" spans="1:22" s="253" customFormat="1" ht="15" customHeight="1">
      <x:c r="A4" s="709"/>
      <x:c r="B4" s="711"/>
      <x:c r="C4" s="270" t="s">
        <x:v>167</x:v>
      </x:c>
      <x:c r="D4" s="270" t="s">
        <x:v>200</x:v>
      </x:c>
      <x:c r="E4" s="270" t="s">
        <x:v>170</x:v>
      </x:c>
      <x:c r="F4" s="270" t="s">
        <x:v>205</x:v>
      </x:c>
      <x:c r="G4" s="270" t="s">
        <x:v>201</x:v>
      </x:c>
      <x:c r="H4" s="271" t="s">
        <x:v>176</x:v>
      </x:c>
      <x:c r="I4" s="272" t="s">
        <x:v>183</x:v>
      </x:c>
      <x:c r="J4" s="270" t="s">
        <x:v>167</x:v>
      </x:c>
      <x:c r="K4" s="270" t="s">
        <x:v>200</x:v>
      </x:c>
      <x:c r="L4" s="270" t="s">
        <x:v>170</x:v>
      </x:c>
      <x:c r="M4" s="270" t="s">
        <x:v>205</x:v>
      </x:c>
      <x:c r="N4" s="270" t="s">
        <x:v>201</x:v>
      </x:c>
      <x:c r="O4" s="272" t="s">
        <x:v>176</x:v>
      </x:c>
      <x:c r="P4" s="272" t="s">
        <x:v>183</x:v>
      </x:c>
      <x:c r="Q4" s="270" t="s">
        <x:v>167</x:v>
      </x:c>
      <x:c r="R4" s="270" t="s">
        <x:v>200</x:v>
      </x:c>
      <x:c r="S4" s="270" t="s">
        <x:v>170</x:v>
      </x:c>
      <x:c r="T4" s="270" t="s">
        <x:v>205</x:v>
      </x:c>
      <x:c r="U4" s="270" t="s">
        <x:v>201</x:v>
      </x:c>
      <x:c r="V4" s="272" t="s">
        <x:v>176</x:v>
      </x:c>
    </x:row>
    <x:row r="5" spans="1:22" s="254" customFormat="1" ht="18" customHeight="1">
      <x:c r="A5" s="274" t="s">
        <x:v>7</x:v>
      </x:c>
      <x:c r="B5" s="275">
        <x:f>SUM(C5:V5)</x:f>
        <x:v>132692</x:v>
      </x:c>
      <x:c r="C5" s="275">
        <x:v>7535</x:v>
      </x:c>
      <x:c r="D5" s="275">
        <x:v>8356</x:v>
      </x:c>
      <x:c r="E5" s="275">
        <x:v>8427</x:v>
      </x:c>
      <x:c r="F5" s="275">
        <x:v>9171</x:v>
      </x:c>
      <x:c r="G5" s="275">
        <x:v>7443</x:v>
      </x:c>
      <x:c r="H5" s="276">
        <x:v>1455</x:v>
      </x:c>
      <x:c r="I5" s="277">
        <x:v>0</x:v>
      </x:c>
      <x:c r="J5" s="275">
        <x:v>10041</x:v>
      </x:c>
      <x:c r="K5" s="275">
        <x:v>7383</x:v>
      </x:c>
      <x:c r="L5" s="275">
        <x:v>8187</x:v>
      </x:c>
      <x:c r="M5" s="275">
        <x:v>9194</x:v>
      </x:c>
      <x:c r="N5" s="275">
        <x:v>10376</x:v>
      </x:c>
      <x:c r="O5" s="277">
        <x:v>2426</x:v>
      </x:c>
      <x:c r="P5" s="277">
        <x:v>1276</x:v>
      </x:c>
      <x:c r="Q5" s="275">
        <x:v>12589</x:v>
      </x:c>
      <x:c r="R5" s="275">
        <x:v>9314</x:v>
      </x:c>
      <x:c r="S5" s="275">
        <x:v>8686</x:v>
      </x:c>
      <x:c r="T5" s="275">
        <x:v>6568</x:v>
      </x:c>
      <x:c r="U5" s="275">
        <x:v>4265</x:v>
      </x:c>
      <x:c r="V5" s="277">
        <x:v>0</x:v>
      </x:c>
    </x:row>
    <x:row r="6" spans="1:22" s="255" customFormat="1" ht="18" customHeight="1">
      <x:c r="A6" s="274" t="s">
        <x:v>6</x:v>
      </x:c>
      <x:c r="B6" s="275">
        <x:f>SUM(C6:V6)</x:f>
        <x:v>93851</x:v>
      </x:c>
      <x:c r="C6" s="275">
        <x:v>6702</x:v>
      </x:c>
      <x:c r="D6" s="275">
        <x:v>5169</x:v>
      </x:c>
      <x:c r="E6" s="275">
        <x:v>4275</x:v>
      </x:c>
      <x:c r="F6" s="275">
        <x:v>4393</x:v>
      </x:c>
      <x:c r="G6" s="275">
        <x:v>2963</x:v>
      </x:c>
      <x:c r="H6" s="276">
        <x:v>644</x:v>
      </x:c>
      <x:c r="I6" s="277">
        <x:v>0</x:v>
      </x:c>
      <x:c r="J6" s="275">
        <x:v>6889</x:v>
      </x:c>
      <x:c r="K6" s="275">
        <x:v>6131</x:v>
      </x:c>
      <x:c r="L6" s="275">
        <x:v>6037</x:v>
      </x:c>
      <x:c r="M6" s="275">
        <x:v>6431</x:v>
      </x:c>
      <x:c r="N6" s="275">
        <x:v>6248</x:v>
      </x:c>
      <x:c r="O6" s="277">
        <x:v>2136</x:v>
      </x:c>
      <x:c r="P6" s="277">
        <x:v>1852</x:v>
      </x:c>
      <x:c r="Q6" s="275">
        <x:v>9470</x:v>
      </x:c>
      <x:c r="R6" s="275">
        <x:v>8266</x:v>
      </x:c>
      <x:c r="S6" s="275">
        <x:v>7269</x:v>
      </x:c>
      <x:c r="T6" s="275">
        <x:v>5878</x:v>
      </x:c>
      <x:c r="U6" s="275">
        <x:v>3098</x:v>
      </x:c>
      <x:c r="V6" s="277">
        <x:v>0</x:v>
      </x:c>
    </x:row>
    <x:row r="7" spans="1:22" s="254" customFormat="1" ht="18" customHeight="1">
      <x:c r="A7" s="274" t="s">
        <x:v>8</x:v>
      </x:c>
      <x:c r="B7" s="275">
        <x:f>SUM(C7:V7)</x:f>
        <x:v>124104</x:v>
      </x:c>
      <x:c r="C7" s="275">
        <x:v>5513</x:v>
      </x:c>
      <x:c r="D7" s="275">
        <x:v>4599</x:v>
      </x:c>
      <x:c r="E7" s="275">
        <x:v>4047</x:v>
      </x:c>
      <x:c r="F7" s="275">
        <x:v>3895</x:v>
      </x:c>
      <x:c r="G7" s="275">
        <x:v>4057</x:v>
      </x:c>
      <x:c r="H7" s="276">
        <x:v>283</x:v>
      </x:c>
      <x:c r="I7" s="277">
        <x:v>0</x:v>
      </x:c>
      <x:c r="J7" s="275">
        <x:v>7331</x:v>
      </x:c>
      <x:c r="K7" s="275">
        <x:v>6573</x:v>
      </x:c>
      <x:c r="L7" s="275">
        <x:v>8597</x:v>
      </x:c>
      <x:c r="M7" s="275">
        <x:v>11192</x:v>
      </x:c>
      <x:c r="N7" s="275">
        <x:v>10484</x:v>
      </x:c>
      <x:c r="O7" s="277">
        <x:v>3816</x:v>
      </x:c>
      <x:c r="P7" s="277">
        <x:v>5012</x:v>
      </x:c>
      <x:c r="Q7" s="275">
        <x:v>14488</x:v>
      </x:c>
      <x:c r="R7" s="275">
        <x:v>12259</x:v>
      </x:c>
      <x:c r="S7" s="275">
        <x:v>10958</x:v>
      </x:c>
      <x:c r="T7" s="275">
        <x:v>8695</x:v>
      </x:c>
      <x:c r="U7" s="275">
        <x:v>2305</x:v>
      </x:c>
      <x:c r="V7" s="277">
        <x:v>0</x:v>
      </x:c>
    </x:row>
    <x:row r="8" spans="1:22" s="254" customFormat="1" ht="18" customHeight="1">
      <x:c r="A8" s="280" t="s">
        <x:v>31</x:v>
      </x:c>
      <x:c r="B8" s="275">
        <x:f>SUM(C8:V8)</x:f>
        <x:v>124633</x:v>
      </x:c>
      <x:c r="C8" s="275">
        <x:v>6076</x:v>
      </x:c>
      <x:c r="D8" s="275">
        <x:v>5002</x:v>
      </x:c>
      <x:c r="E8" s="275">
        <x:v>4543</x:v>
      </x:c>
      <x:c r="F8" s="275">
        <x:v>3760</x:v>
      </x:c>
      <x:c r="G8" s="275">
        <x:v>2971</x:v>
      </x:c>
      <x:c r="H8" s="276">
        <x:v>235</x:v>
      </x:c>
      <x:c r="I8" s="277">
        <x:v>159</x:v>
      </x:c>
      <x:c r="J8" s="275">
        <x:v>5306</x:v>
      </x:c>
      <x:c r="K8" s="275">
        <x:v>5981</x:v>
      </x:c>
      <x:c r="L8" s="275">
        <x:v>6726</x:v>
      </x:c>
      <x:c r="M8" s="275">
        <x:v>8842</x:v>
      </x:c>
      <x:c r="N8" s="275">
        <x:v>8619</x:v>
      </x:c>
      <x:c r="O8" s="277">
        <x:v>3865</x:v>
      </x:c>
      <x:c r="P8" s="277">
        <x:v>7121</x:v>
      </x:c>
      <x:c r="Q8" s="275">
        <x:v>13840</x:v>
      </x:c>
      <x:c r="R8" s="275">
        <x:v>15873</x:v>
      </x:c>
      <x:c r="S8" s="275">
        <x:v>14196</x:v>
      </x:c>
      <x:c r="T8" s="275">
        <x:v>9080</x:v>
      </x:c>
      <x:c r="U8" s="275">
        <x:v>2438</x:v>
      </x:c>
      <x:c r="V8" s="277">
        <x:v>0</x:v>
      </x:c>
    </x:row>
    <x:row r="9" spans="1:22" s="254" customFormat="1" ht="18" customHeight="1">
      <x:c r="A9" s="281" t="s">
        <x:v>9</x:v>
      </x:c>
      <x:c r="B9" s="275">
        <x:f>SUM(C9:V9)</x:f>
        <x:v>98570</x:v>
      </x:c>
      <x:c r="C9" s="275">
        <x:v>3836</x:v>
      </x:c>
      <x:c r="D9" s="275">
        <x:v>2623</x:v>
      </x:c>
      <x:c r="E9" s="275">
        <x:v>3109</x:v>
      </x:c>
      <x:c r="F9" s="275">
        <x:v>3111</x:v>
      </x:c>
      <x:c r="G9" s="275">
        <x:v>2326</x:v>
      </x:c>
      <x:c r="H9" s="276">
        <x:v>0</x:v>
      </x:c>
      <x:c r="I9" s="277">
        <x:v>0</x:v>
      </x:c>
      <x:c r="J9" s="275">
        <x:v>5491</x:v>
      </x:c>
      <x:c r="K9" s="275">
        <x:v>5957</x:v>
      </x:c>
      <x:c r="L9" s="275">
        <x:v>7428</x:v>
      </x:c>
      <x:c r="M9" s="275">
        <x:v>10127</x:v>
      </x:c>
      <x:c r="N9" s="275">
        <x:v>11314</x:v>
      </x:c>
      <x:c r="O9" s="277">
        <x:v>2397</x:v>
      </x:c>
      <x:c r="P9" s="277">
        <x:v>859</x:v>
      </x:c>
      <x:c r="Q9" s="275">
        <x:v>11986</x:v>
      </x:c>
      <x:c r="R9" s="275">
        <x:v>12098</x:v>
      </x:c>
      <x:c r="S9" s="275">
        <x:v>7982</x:v>
      </x:c>
      <x:c r="T9" s="275">
        <x:v>5638</x:v>
      </x:c>
      <x:c r="U9" s="275">
        <x:v>2288</x:v>
      </x:c>
      <x:c r="V9" s="277">
        <x:v>0</x:v>
      </x:c>
    </x:row>
    <x:row r="10" spans="1:22" s="254" customFormat="1" ht="18" customHeight="1">
      <x:c r="A10" s="282" t="s">
        <x:v>11</x:v>
      </x:c>
      <x:c r="B10" s="275">
        <x:f>SUM(C10:V10)</x:f>
        <x:v>136638</x:v>
      </x:c>
      <x:c r="C10" s="275">
        <x:v>4718</x:v>
      </x:c>
      <x:c r="D10" s="275">
        <x:v>3514</x:v>
      </x:c>
      <x:c r="E10" s="275">
        <x:v>3546</x:v>
      </x:c>
      <x:c r="F10" s="275">
        <x:v>4373</x:v>
      </x:c>
      <x:c r="G10" s="275">
        <x:v>3963</x:v>
      </x:c>
      <x:c r="H10" s="276">
        <x:v>0</x:v>
      </x:c>
      <x:c r="I10" s="277">
        <x:v>1301</x:v>
      </x:c>
      <x:c r="J10" s="275">
        <x:v>9052</x:v>
      </x:c>
      <x:c r="K10" s="275">
        <x:v>11271</x:v>
      </x:c>
      <x:c r="L10" s="275">
        <x:v>13403</x:v>
      </x:c>
      <x:c r="M10" s="275">
        <x:v>13443</x:v>
      </x:c>
      <x:c r="N10" s="275">
        <x:v>14458</x:v>
      </x:c>
      <x:c r="O10" s="277">
        <x:v>0</x:v>
      </x:c>
      <x:c r="P10" s="277">
        <x:v>9906</x:v>
      </x:c>
      <x:c r="Q10" s="275">
        <x:v>14479</x:v>
      </x:c>
      <x:c r="R10" s="275">
        <x:v>13197</x:v>
      </x:c>
      <x:c r="S10" s="275">
        <x:v>8842</x:v>
      </x:c>
      <x:c r="T10" s="275">
        <x:v>5954</x:v>
      </x:c>
      <x:c r="U10" s="275">
        <x:v>1218</x:v>
      </x:c>
      <x:c r="V10" s="277">
        <x:v>0</x:v>
      </x:c>
    </x:row>
    <x:row r="11" spans="1:22" s="255" customFormat="1" ht="18" customHeight="1">
      <x:c r="A11" s="282" t="s">
        <x:v>10</x:v>
      </x:c>
      <x:c r="B11" s="275">
        <x:f>SUM(C11:V11)</x:f>
        <x:v>68789</x:v>
      </x:c>
      <x:c r="C11" s="275">
        <x:v>3027</x:v>
      </x:c>
      <x:c r="D11" s="275">
        <x:v>2374</x:v>
      </x:c>
      <x:c r="E11" s="275">
        <x:v>2211</x:v>
      </x:c>
      <x:c r="F11" s="275">
        <x:v>2325</x:v>
      </x:c>
      <x:c r="G11" s="275">
        <x:v>1606</x:v>
      </x:c>
      <x:c r="H11" s="276">
        <x:v>0</x:v>
      </x:c>
      <x:c r="I11" s="277">
        <x:v>0</x:v>
      </x:c>
      <x:c r="J11" s="275">
        <x:v>5083</x:v>
      </x:c>
      <x:c r="K11" s="275">
        <x:v>5059</x:v>
      </x:c>
      <x:c r="L11" s="275">
        <x:v>4878</x:v>
      </x:c>
      <x:c r="M11" s="275">
        <x:v>6851</x:v>
      </x:c>
      <x:c r="N11" s="275">
        <x:v>4258</x:v>
      </x:c>
      <x:c r="O11" s="277">
        <x:v>3036</x:v>
      </x:c>
      <x:c r="P11" s="277">
        <x:v>1578</x:v>
      </x:c>
      <x:c r="Q11" s="275">
        <x:v>9165</x:v>
      </x:c>
      <x:c r="R11" s="275">
        <x:v>7233</x:v>
      </x:c>
      <x:c r="S11" s="275">
        <x:v>4854</x:v>
      </x:c>
      <x:c r="T11" s="275">
        <x:v>3825</x:v>
      </x:c>
      <x:c r="U11" s="275">
        <x:v>1426</x:v>
      </x:c>
      <x:c r="V11" s="277">
        <x:v>0</x:v>
      </x:c>
    </x:row>
    <x:row r="12" spans="1:22" s="254" customFormat="1" ht="18" customHeight="1">
      <x:c r="A12" s="281" t="s">
        <x:v>20</x:v>
      </x:c>
      <x:c r="B12" s="275">
        <x:f>SUM(C12:V12)</x:f>
        <x:v>20188</x:v>
      </x:c>
      <x:c r="C12" s="275">
        <x:v>992</x:v>
      </x:c>
      <x:c r="D12" s="275">
        <x:v>603</x:v>
      </x:c>
      <x:c r="E12" s="275">
        <x:v>463</x:v>
      </x:c>
      <x:c r="F12" s="275">
        <x:v>765</x:v>
      </x:c>
      <x:c r="G12" s="275">
        <x:v>391</x:v>
      </x:c>
      <x:c r="H12" s="276">
        <x:v>0</x:v>
      </x:c>
      <x:c r="I12" s="277">
        <x:v>0</x:v>
      </x:c>
      <x:c r="J12" s="275">
        <x:v>1062</x:v>
      </x:c>
      <x:c r="K12" s="275">
        <x:v>1351</x:v>
      </x:c>
      <x:c r="L12" s="275">
        <x:v>1823</x:v>
      </x:c>
      <x:c r="M12" s="275">
        <x:v>1670</x:v>
      </x:c>
      <x:c r="N12" s="275">
        <x:v>1851</x:v>
      </x:c>
      <x:c r="O12" s="277">
        <x:v>0</x:v>
      </x:c>
      <x:c r="P12" s="277">
        <x:v>0</x:v>
      </x:c>
      <x:c r="Q12" s="275">
        <x:v>3826</x:v>
      </x:c>
      <x:c r="R12" s="275">
        <x:v>2567</x:v>
      </x:c>
      <x:c r="S12" s="275">
        <x:v>1777</x:v>
      </x:c>
      <x:c r="T12" s="275">
        <x:v>833</x:v>
      </x:c>
      <x:c r="U12" s="275">
        <x:v>214</x:v>
      </x:c>
      <x:c r="V12" s="277">
        <x:v>0</x:v>
      </x:c>
    </x:row>
    <x:row r="13" spans="1:22" s="254" customFormat="1" ht="18" customHeight="1">
      <x:c r="A13" s="282" t="s">
        <x:v>29</x:v>
      </x:c>
      <x:c r="B13" s="275">
        <x:f>SUM(C13:V13)</x:f>
        <x:v>30546</x:v>
      </x:c>
      <x:c r="C13" s="275">
        <x:v>882</x:v>
      </x:c>
      <x:c r="D13" s="275">
        <x:v>816</x:v>
      </x:c>
      <x:c r="E13" s="275">
        <x:v>926</x:v>
      </x:c>
      <x:c r="F13" s="275">
        <x:v>890</x:v>
      </x:c>
      <x:c r="G13" s="275">
        <x:v>3294</x:v>
      </x:c>
      <x:c r="H13" s="276">
        <x:v>0</x:v>
      </x:c>
      <x:c r="I13" s="277">
        <x:v>0</x:v>
      </x:c>
      <x:c r="J13" s="275">
        <x:v>2268</x:v>
      </x:c>
      <x:c r="K13" s="275">
        <x:v>1930</x:v>
      </x:c>
      <x:c r="L13" s="275">
        <x:v>3071</x:v>
      </x:c>
      <x:c r="M13" s="275">
        <x:v>2831</x:v>
      </x:c>
      <x:c r="N13" s="275">
        <x:v>3552</x:v>
      </x:c>
      <x:c r="O13" s="277">
        <x:v>0</x:v>
      </x:c>
      <x:c r="P13" s="277">
        <x:v>0</x:v>
      </x:c>
      <x:c r="Q13" s="275">
        <x:v>3824</x:v>
      </x:c>
      <x:c r="R13" s="275">
        <x:v>2818</x:v>
      </x:c>
      <x:c r="S13" s="275">
        <x:v>1737</x:v>
      </x:c>
      <x:c r="T13" s="275">
        <x:v>1276</x:v>
      </x:c>
      <x:c r="U13" s="275">
        <x:v>431</x:v>
      </x:c>
      <x:c r="V13" s="277">
        <x:v>0</x:v>
      </x:c>
    </x:row>
    <x:row r="14" spans="1:22" s="254" customFormat="1" ht="18" customHeight="1">
      <x:c r="A14" s="274" t="s">
        <x:v>14</x:v>
      </x:c>
      <x:c r="B14" s="275">
        <x:f>SUM(C14:V14)</x:f>
        <x:v>13714</x:v>
      </x:c>
      <x:c r="C14" s="275">
        <x:v>524</x:v>
      </x:c>
      <x:c r="D14" s="275">
        <x:v>487</x:v>
      </x:c>
      <x:c r="E14" s="275">
        <x:v>294</x:v>
      </x:c>
      <x:c r="F14" s="275">
        <x:v>401</x:v>
      </x:c>
      <x:c r="G14" s="275">
        <x:v>251</x:v>
      </x:c>
      <x:c r="H14" s="276">
        <x:v>0</x:v>
      </x:c>
      <x:c r="I14" s="277">
        <x:v>0</x:v>
      </x:c>
      <x:c r="J14" s="275">
        <x:v>797</x:v>
      </x:c>
      <x:c r="K14" s="275">
        <x:v>643</x:v>
      </x:c>
      <x:c r="L14" s="275">
        <x:v>1112</x:v>
      </x:c>
      <x:c r="M14" s="275">
        <x:v>1062</x:v>
      </x:c>
      <x:c r="N14" s="275">
        <x:v>911</x:v>
      </x:c>
      <x:c r="O14" s="277">
        <x:v>0</x:v>
      </x:c>
      <x:c r="P14" s="277">
        <x:v>0</x:v>
      </x:c>
      <x:c r="Q14" s="275">
        <x:v>3513</x:v>
      </x:c>
      <x:c r="R14" s="275">
        <x:v>1579</x:v>
      </x:c>
      <x:c r="S14" s="275">
        <x:v>1294</x:v>
      </x:c>
      <x:c r="T14" s="275">
        <x:v>733</x:v>
      </x:c>
      <x:c r="U14" s="275">
        <x:v>113</x:v>
      </x:c>
      <x:c r="V14" s="277">
        <x:v>0</x:v>
      </x:c>
    </x:row>
    <x:row r="15" spans="1:22" s="254" customFormat="1" ht="18" customHeight="1">
      <x:c r="A15" s="282" t="s">
        <x:v>27</x:v>
      </x:c>
      <x:c r="B15" s="275">
        <x:f>SUM(C15:V15)</x:f>
        <x:v>30280</x:v>
      </x:c>
      <x:c r="C15" s="275">
        <x:v>1306</x:v>
      </x:c>
      <x:c r="D15" s="275">
        <x:v>1256</x:v>
      </x:c>
      <x:c r="E15" s="275">
        <x:v>1206</x:v>
      </x:c>
      <x:c r="F15" s="275">
        <x:v>1476</x:v>
      </x:c>
      <x:c r="G15" s="275">
        <x:v>1195</x:v>
      </x:c>
      <x:c r="H15" s="276">
        <x:v>0</x:v>
      </x:c>
      <x:c r="I15" s="277">
        <x:v>0</x:v>
      </x:c>
      <x:c r="J15" s="275">
        <x:v>2064</x:v>
      </x:c>
      <x:c r="K15" s="275">
        <x:v>2428</x:v>
      </x:c>
      <x:c r="L15" s="275">
        <x:v>2849</x:v>
      </x:c>
      <x:c r="M15" s="275">
        <x:v>2513</x:v>
      </x:c>
      <x:c r="N15" s="275">
        <x:v>2889</x:v>
      </x:c>
      <x:c r="O15" s="277">
        <x:v>0</x:v>
      </x:c>
      <x:c r="P15" s="277">
        <x:v>1875</x:v>
      </x:c>
      <x:c r="Q15" s="275">
        <x:v>3076</x:v>
      </x:c>
      <x:c r="R15" s="275">
        <x:v>2705</x:v>
      </x:c>
      <x:c r="S15" s="275">
        <x:v>1577</x:v>
      </x:c>
      <x:c r="T15" s="275">
        <x:v>1289</x:v>
      </x:c>
      <x:c r="U15" s="275">
        <x:v>576</x:v>
      </x:c>
      <x:c r="V15" s="277">
        <x:v>0</x:v>
      </x:c>
    </x:row>
    <x:row r="16" spans="1:22" s="254" customFormat="1" ht="18" customHeight="1">
      <x:c r="A16" s="274" t="s">
        <x:v>26</x:v>
      </x:c>
      <x:c r="B16" s="275">
        <x:f>SUM(C16:V16)</x:f>
        <x:v>11544</x:v>
      </x:c>
      <x:c r="C16" s="275">
        <x:v>503</x:v>
      </x:c>
      <x:c r="D16" s="275">
        <x:v>257</x:v>
      </x:c>
      <x:c r="E16" s="275">
        <x:v>241</x:v>
      </x:c>
      <x:c r="F16" s="275">
        <x:v>349</x:v>
      </x:c>
      <x:c r="G16" s="275">
        <x:v>166</x:v>
      </x:c>
      <x:c r="H16" s="276">
        <x:v>0</x:v>
      </x:c>
      <x:c r="I16" s="277">
        <x:v>0</x:v>
      </x:c>
      <x:c r="J16" s="275">
        <x:v>417</x:v>
      </x:c>
      <x:c r="K16" s="275">
        <x:v>447</x:v>
      </x:c>
      <x:c r="L16" s="275">
        <x:v>1088</x:v>
      </x:c>
      <x:c r="M16" s="275">
        <x:v>1718</x:v>
      </x:c>
      <x:c r="N16" s="275">
        <x:v>926</x:v>
      </x:c>
      <x:c r="O16" s="277">
        <x:v>0</x:v>
      </x:c>
      <x:c r="P16" s="277">
        <x:v>962</x:v>
      </x:c>
      <x:c r="Q16" s="275">
        <x:v>1752</x:v>
      </x:c>
      <x:c r="R16" s="275">
        <x:v>1265</x:v>
      </x:c>
      <x:c r="S16" s="275">
        <x:v>777</x:v>
      </x:c>
      <x:c r="T16" s="275">
        <x:v>519</x:v>
      </x:c>
      <x:c r="U16" s="275">
        <x:v>157</x:v>
      </x:c>
      <x:c r="V16" s="277">
        <x:v>0</x:v>
      </x:c>
    </x:row>
    <x:row r="17" spans="1:22" s="254" customFormat="1" ht="18" customHeight="1">
      <x:c r="A17" s="274" t="s">
        <x:v>17</x:v>
      </x:c>
      <x:c r="B17" s="275">
        <x:f>SUM(C17:V17)</x:f>
        <x:v>133191</x:v>
      </x:c>
      <x:c r="C17" s="275">
        <x:v>2127</x:v>
      </x:c>
      <x:c r="D17" s="275">
        <x:v>1255</x:v>
      </x:c>
      <x:c r="E17" s="275">
        <x:v>1777</x:v>
      </x:c>
      <x:c r="F17" s="275">
        <x:v>1682</x:v>
      </x:c>
      <x:c r="G17" s="275">
        <x:v>1466</x:v>
      </x:c>
      <x:c r="H17" s="276">
        <x:v>0</x:v>
      </x:c>
      <x:c r="I17" s="277">
        <x:v>695</x:v>
      </x:c>
      <x:c r="J17" s="275">
        <x:v>3175</x:v>
      </x:c>
      <x:c r="K17" s="275">
        <x:v>5005</x:v>
      </x:c>
      <x:c r="L17" s="275">
        <x:v>8378</x:v>
      </x:c>
      <x:c r="M17" s="275">
        <x:v>11948</x:v>
      </x:c>
      <x:c r="N17" s="275">
        <x:v>12502</x:v>
      </x:c>
      <x:c r="O17" s="277">
        <x:v>8573</x:v>
      </x:c>
      <x:c r="P17" s="277">
        <x:v>11828</x:v>
      </x:c>
      <x:c r="Q17" s="275">
        <x:v>22394</x:v>
      </x:c>
      <x:c r="R17" s="275">
        <x:v>19363</x:v>
      </x:c>
      <x:c r="S17" s="275">
        <x:v>13607</x:v>
      </x:c>
      <x:c r="T17" s="275">
        <x:v>5595</x:v>
      </x:c>
      <x:c r="U17" s="275">
        <x:v>1821</x:v>
      </x:c>
      <x:c r="V17" s="277">
        <x:v>0</x:v>
      </x:c>
    </x:row>
    <x:row r="18" spans="1:22" s="254" customFormat="1" ht="18" customHeight="1">
      <x:c r="A18" s="274" t="s">
        <x:v>15</x:v>
      </x:c>
      <x:c r="B18" s="275">
        <x:f>SUM(C18:V18)</x:f>
        <x:v>42369</x:v>
      </x:c>
      <x:c r="C18" s="275">
        <x:v>1739</x:v>
      </x:c>
      <x:c r="D18" s="275">
        <x:v>791</x:v>
      </x:c>
      <x:c r="E18" s="275">
        <x:v>957</x:v>
      </x:c>
      <x:c r="F18" s="275">
        <x:v>836</x:v>
      </x:c>
      <x:c r="G18" s="275">
        <x:v>749</x:v>
      </x:c>
      <x:c r="H18" s="276">
        <x:v>0</x:v>
      </x:c>
      <x:c r="I18" s="277">
        <x:v>0</x:v>
      </x:c>
      <x:c r="J18" s="275">
        <x:v>2674</x:v>
      </x:c>
      <x:c r="K18" s="275">
        <x:v>2475</x:v>
      </x:c>
      <x:c r="L18" s="275">
        <x:v>6184</x:v>
      </x:c>
      <x:c r="M18" s="275">
        <x:v>4795</x:v>
      </x:c>
      <x:c r="N18" s="275">
        <x:v>4206</x:v>
      </x:c>
      <x:c r="O18" s="277">
        <x:v>823</x:v>
      </x:c>
      <x:c r="P18" s="277">
        <x:v>348</x:v>
      </x:c>
      <x:c r="Q18" s="275">
        <x:v>5719</x:v>
      </x:c>
      <x:c r="R18" s="275">
        <x:v>5286</x:v>
      </x:c>
      <x:c r="S18" s="275">
        <x:v>2955</x:v>
      </x:c>
      <x:c r="T18" s="275">
        <x:v>1415</x:v>
      </x:c>
      <x:c r="U18" s="275">
        <x:v>417</x:v>
      </x:c>
      <x:c r="V18" s="277">
        <x:v>0</x:v>
      </x:c>
    </x:row>
    <x:row r="19" spans="1:22" s="254" customFormat="1" ht="18" customHeight="1">
      <x:c r="A19" s="281" t="s">
        <x:v>22</x:v>
      </x:c>
      <x:c r="B19" s="275">
        <x:f>SUM(C19:V19)</x:f>
        <x:v>21863</x:v>
      </x:c>
      <x:c r="C19" s="275">
        <x:v>1099</x:v>
      </x:c>
      <x:c r="D19" s="275">
        <x:v>711</x:v>
      </x:c>
      <x:c r="E19" s="275">
        <x:v>696</x:v>
      </x:c>
      <x:c r="F19" s="275">
        <x:v>522</x:v>
      </x:c>
      <x:c r="G19" s="275">
        <x:v>610</x:v>
      </x:c>
      <x:c r="H19" s="283">
        <x:v>0</x:v>
      </x:c>
      <x:c r="I19" s="277">
        <x:v>0</x:v>
      </x:c>
      <x:c r="J19" s="275">
        <x:v>1198</x:v>
      </x:c>
      <x:c r="K19" s="275">
        <x:v>1508</x:v>
      </x:c>
      <x:c r="L19" s="275">
        <x:v>2240</x:v>
      </x:c>
      <x:c r="M19" s="275">
        <x:v>2016</x:v>
      </x:c>
      <x:c r="N19" s="275">
        <x:v>2592</x:v>
      </x:c>
      <x:c r="O19" s="277">
        <x:v>194</x:v>
      </x:c>
      <x:c r="P19" s="277">
        <x:v>0</x:v>
      </x:c>
      <x:c r="Q19" s="275">
        <x:v>2894</x:v>
      </x:c>
      <x:c r="R19" s="275">
        <x:v>2314</x:v>
      </x:c>
      <x:c r="S19" s="275">
        <x:v>1897</x:v>
      </x:c>
      <x:c r="T19" s="275">
        <x:v>1009</x:v>
      </x:c>
      <x:c r="U19" s="275">
        <x:v>363</x:v>
      </x:c>
      <x:c r="V19" s="277">
        <x:v>0</x:v>
      </x:c>
    </x:row>
    <x:row r="20" spans="1:22" s="254" customFormat="1" ht="18" customHeight="1">
      <x:c r="A20" s="282" t="s">
        <x:v>28</x:v>
      </x:c>
      <x:c r="B20" s="275">
        <x:f>SUM(C20:V20)</x:f>
        <x:v>16999</x:v>
      </x:c>
      <x:c r="C20" s="275">
        <x:v>895</x:v>
      </x:c>
      <x:c r="D20" s="275">
        <x:v>483</x:v>
      </x:c>
      <x:c r="E20" s="275">
        <x:v>442</x:v>
      </x:c>
      <x:c r="F20" s="275">
        <x:v>304</x:v>
      </x:c>
      <x:c r="G20" s="275">
        <x:v>206</x:v>
      </x:c>
      <x:c r="H20" s="276">
        <x:v>0</x:v>
      </x:c>
      <x:c r="I20" s="277">
        <x:v>0</x:v>
      </x:c>
      <x:c r="J20" s="275">
        <x:v>1098</x:v>
      </x:c>
      <x:c r="K20" s="275">
        <x:v>497</x:v>
      </x:c>
      <x:c r="L20" s="275">
        <x:v>827</x:v>
      </x:c>
      <x:c r="M20" s="275">
        <x:v>1793</x:v>
      </x:c>
      <x:c r="N20" s="275">
        <x:v>1976</x:v>
      </x:c>
      <x:c r="O20" s="277">
        <x:v>0</x:v>
      </x:c>
      <x:c r="P20" s="277">
        <x:v>0</x:v>
      </x:c>
      <x:c r="Q20" s="275">
        <x:v>3422</x:v>
      </x:c>
      <x:c r="R20" s="275">
        <x:v>2141</x:v>
      </x:c>
      <x:c r="S20" s="275">
        <x:v>1546</x:v>
      </x:c>
      <x:c r="T20" s="275">
        <x:v>1108</x:v>
      </x:c>
      <x:c r="U20" s="275">
        <x:v>261</x:v>
      </x:c>
      <x:c r="V20" s="277">
        <x:v>0</x:v>
      </x:c>
    </x:row>
    <x:row r="21" spans="1:22" s="254" customFormat="1" ht="18" customHeight="1">
      <x:c r="A21" s="274" t="s">
        <x:v>12</x:v>
      </x:c>
      <x:c r="B21" s="275">
        <x:f>SUM(C21:V21)</x:f>
        <x:v>146152</x:v>
      </x:c>
      <x:c r="C21" s="275">
        <x:v>2267</x:v>
      </x:c>
      <x:c r="D21" s="275">
        <x:v>1934</x:v>
      </x:c>
      <x:c r="E21" s="275">
        <x:v>2372</x:v>
      </x:c>
      <x:c r="F21" s="275">
        <x:v>2479</x:v>
      </x:c>
      <x:c r="G21" s="275">
        <x:v>2130</x:v>
      </x:c>
      <x:c r="H21" s="276">
        <x:v>0</x:v>
      </x:c>
      <x:c r="I21" s="277">
        <x:v>0</x:v>
      </x:c>
      <x:c r="J21" s="275">
        <x:v>7939</x:v>
      </x:c>
      <x:c r="K21" s="275">
        <x:v>9285</x:v>
      </x:c>
      <x:c r="L21" s="275">
        <x:v>10366</x:v>
      </x:c>
      <x:c r="M21" s="275">
        <x:v>14276</x:v>
      </x:c>
      <x:c r="N21" s="275">
        <x:v>10844</x:v>
      </x:c>
      <x:c r="O21" s="277">
        <x:v>0</x:v>
      </x:c>
      <x:c r="P21" s="277">
        <x:v>17364</x:v>
      </x:c>
      <x:c r="Q21" s="275">
        <x:v>15557</x:v>
      </x:c>
      <x:c r="R21" s="275">
        <x:v>15981</x:v>
      </x:c>
      <x:c r="S21" s="275">
        <x:v>13243</x:v>
      </x:c>
      <x:c r="T21" s="275">
        <x:v>14593</x:v>
      </x:c>
      <x:c r="U21" s="275">
        <x:v>5522</x:v>
      </x:c>
      <x:c r="V21" s="277">
        <x:v>0</x:v>
      </x:c>
    </x:row>
    <x:row r="22" spans="1:22" s="254" customFormat="1" ht="18" customHeight="1">
      <x:c r="A22" s="281" t="s">
        <x:v>19</x:v>
      </x:c>
      <x:c r="B22" s="275">
        <x:f>SUM(C22:V22)</x:f>
        <x:v>12730</x:v>
      </x:c>
      <x:c r="C22" s="275">
        <x:v>340</x:v>
      </x:c>
      <x:c r="D22" s="275">
        <x:v>586</x:v>
      </x:c>
      <x:c r="E22" s="275">
        <x:v>247</x:v>
      </x:c>
      <x:c r="F22" s="275">
        <x:v>262</x:v>
      </x:c>
      <x:c r="G22" s="275">
        <x:v>374</x:v>
      </x:c>
      <x:c r="H22" s="276">
        <x:v>1</x:v>
      </x:c>
      <x:c r="I22" s="277">
        <x:v>0</x:v>
      </x:c>
      <x:c r="J22" s="275">
        <x:v>612</x:v>
      </x:c>
      <x:c r="K22" s="275">
        <x:v>1707</x:v>
      </x:c>
      <x:c r="L22" s="275">
        <x:v>1070</x:v>
      </x:c>
      <x:c r="M22" s="275">
        <x:v>1965</x:v>
      </x:c>
      <x:c r="N22" s="275">
        <x:v>1716</x:v>
      </x:c>
      <x:c r="O22" s="277">
        <x:v>0</x:v>
      </x:c>
      <x:c r="P22" s="277">
        <x:v>0</x:v>
      </x:c>
      <x:c r="Q22" s="275">
        <x:v>1376</x:v>
      </x:c>
      <x:c r="R22" s="275">
        <x:v>1117</x:v>
      </x:c>
      <x:c r="S22" s="275">
        <x:v>709</x:v>
      </x:c>
      <x:c r="T22" s="275">
        <x:v>504</x:v>
      </x:c>
      <x:c r="U22" s="275">
        <x:v>144</x:v>
      </x:c>
      <x:c r="V22" s="277">
        <x:v>0</x:v>
      </x:c>
    </x:row>
    <x:row r="23" spans="1:22" s="254" customFormat="1" ht="18" customHeight="1">
      <x:c r="A23" s="281" t="s">
        <x:v>24</x:v>
      </x:c>
      <x:c r="B23" s="275">
        <x:f>SUM(C23:V23)</x:f>
        <x:v>207536</x:v>
      </x:c>
      <x:c r="C23" s="275">
        <x:v>7486</x:v>
      </x:c>
      <x:c r="D23" s="275">
        <x:v>3277</x:v>
      </x:c>
      <x:c r="E23" s="275">
        <x:v>4249</x:v>
      </x:c>
      <x:c r="F23" s="275">
        <x:v>4536</x:v>
      </x:c>
      <x:c r="G23" s="275">
        <x:v>3911</x:v>
      </x:c>
      <x:c r="H23" s="276">
        <x:v>0</x:v>
      </x:c>
      <x:c r="I23" s="277">
        <x:v>5265</x:v>
      </x:c>
      <x:c r="J23" s="275">
        <x:v>7650</x:v>
      </x:c>
      <x:c r="K23" s="275">
        <x:v>16934</x:v>
      </x:c>
      <x:c r="L23" s="275">
        <x:v>19596</x:v>
      </x:c>
      <x:c r="M23" s="275">
        <x:v>23250</x:v>
      </x:c>
      <x:c r="N23" s="275">
        <x:v>21708</x:v>
      </x:c>
      <x:c r="O23" s="277">
        <x:v>8884</x:v>
      </x:c>
      <x:c r="P23" s="277">
        <x:v>18630</x:v>
      </x:c>
      <x:c r="Q23" s="275">
        <x:v>16829</x:v>
      </x:c>
      <x:c r="R23" s="275">
        <x:v>22382</x:v>
      </x:c>
      <x:c r="S23" s="275">
        <x:v>13273</x:v>
      </x:c>
      <x:c r="T23" s="275">
        <x:v>7658</x:v>
      </x:c>
      <x:c r="U23" s="275">
        <x:v>2018</x:v>
      </x:c>
      <x:c r="V23" s="277">
        <x:v>0</x:v>
      </x:c>
    </x:row>
    <x:row r="24" spans="1:22" s="254" customFormat="1" ht="18" customHeight="1">
      <x:c r="A24" s="274" t="s">
        <x:v>13</x:v>
      </x:c>
      <x:c r="B24" s="275">
        <x:f>SUM(C24:V24)</x:f>
        <x:v>28588</x:v>
      </x:c>
      <x:c r="C24" s="275">
        <x:v>1584</x:v>
      </x:c>
      <x:c r="D24" s="275">
        <x:v>935</x:v>
      </x:c>
      <x:c r="E24" s="275">
        <x:v>1100</x:v>
      </x:c>
      <x:c r="F24" s="275">
        <x:v>942</x:v>
      </x:c>
      <x:c r="G24" s="275">
        <x:v>1142</x:v>
      </x:c>
      <x:c r="H24" s="276">
        <x:v>0</x:v>
      </x:c>
      <x:c r="I24" s="277">
        <x:v>0</x:v>
      </x:c>
      <x:c r="J24" s="275">
        <x:v>2635</x:v>
      </x:c>
      <x:c r="K24" s="275">
        <x:v>1230</x:v>
      </x:c>
      <x:c r="L24" s="275">
        <x:v>2627</x:v>
      </x:c>
      <x:c r="M24" s="275">
        <x:v>2054</x:v>
      </x:c>
      <x:c r="N24" s="275">
        <x:v>1862</x:v>
      </x:c>
      <x:c r="O24" s="277">
        <x:v>0</x:v>
      </x:c>
      <x:c r="P24" s="277">
        <x:v>0</x:v>
      </x:c>
      <x:c r="Q24" s="275">
        <x:v>5944</x:v>
      </x:c>
      <x:c r="R24" s="275">
        <x:v>3460</x:v>
      </x:c>
      <x:c r="S24" s="275">
        <x:v>2229</x:v>
      </x:c>
      <x:c r="T24" s="275">
        <x:v>631</x:v>
      </x:c>
      <x:c r="U24" s="275">
        <x:v>213</x:v>
      </x:c>
      <x:c r="V24" s="277">
        <x:v>0</x:v>
      </x:c>
    </x:row>
    <x:row r="25" spans="1:22" s="254" customFormat="1" ht="18" customHeight="1">
      <x:c r="A25" s="281" t="s">
        <x:v>21</x:v>
      </x:c>
      <x:c r="B25" s="275">
        <x:f>SUM(C25:V25)</x:f>
        <x:v>58597</x:v>
      </x:c>
      <x:c r="C25" s="275">
        <x:v>981</x:v>
      </x:c>
      <x:c r="D25" s="275">
        <x:v>656</x:v>
      </x:c>
      <x:c r="E25" s="275">
        <x:v>1127</x:v>
      </x:c>
      <x:c r="F25" s="275">
        <x:v>1292</x:v>
      </x:c>
      <x:c r="G25" s="275">
        <x:v>903</x:v>
      </x:c>
      <x:c r="H25" s="276">
        <x:v>0</x:v>
      </x:c>
      <x:c r="I25" s="277">
        <x:v>0</x:v>
      </x:c>
      <x:c r="J25" s="275">
        <x:v>2862</x:v>
      </x:c>
      <x:c r="K25" s="275">
        <x:v>3940</x:v>
      </x:c>
      <x:c r="L25" s="275">
        <x:v>4742</x:v>
      </x:c>
      <x:c r="M25" s="275">
        <x:v>6764</x:v>
      </x:c>
      <x:c r="N25" s="275">
        <x:v>5428</x:v>
      </x:c>
      <x:c r="O25" s="277">
        <x:v>4766</x:v>
      </x:c>
      <x:c r="P25" s="277">
        <x:v>0</x:v>
      </x:c>
      <x:c r="Q25" s="275">
        <x:v>9831</x:v>
      </x:c>
      <x:c r="R25" s="275">
        <x:v>5304</x:v>
      </x:c>
      <x:c r="S25" s="275">
        <x:v>4978</x:v>
      </x:c>
      <x:c r="T25" s="275">
        <x:v>4116</x:v>
      </x:c>
      <x:c r="U25" s="275">
        <x:v>907</x:v>
      </x:c>
      <x:c r="V25" s="277">
        <x:v>0</x:v>
      </x:c>
    </x:row>
    <x:row r="26" spans="1:22" s="254" customFormat="1" ht="18" customHeight="1">
      <x:c r="A26" s="281" t="s">
        <x:v>25</x:v>
      </x:c>
      <x:c r="B26" s="275">
        <x:f>SUM(C26:V26)</x:f>
        <x:v>58630</x:v>
      </x:c>
      <x:c r="C26" s="275">
        <x:v>1586</x:v>
      </x:c>
      <x:c r="D26" s="275">
        <x:v>1140</x:v>
      </x:c>
      <x:c r="E26" s="275">
        <x:v>933</x:v>
      </x:c>
      <x:c r="F26" s="275">
        <x:v>905</x:v>
      </x:c>
      <x:c r="G26" s="275">
        <x:v>1128</x:v>
      </x:c>
      <x:c r="H26" s="276">
        <x:v>0</x:v>
      </x:c>
      <x:c r="I26" s="277">
        <x:v>0</x:v>
      </x:c>
      <x:c r="J26" s="275">
        <x:v>2429</x:v>
      </x:c>
      <x:c r="K26" s="275">
        <x:v>4301</x:v>
      </x:c>
      <x:c r="L26" s="275">
        <x:v>5506</x:v>
      </x:c>
      <x:c r="M26" s="275">
        <x:v>6506</x:v>
      </x:c>
      <x:c r="N26" s="275">
        <x:v>9734</x:v>
      </x:c>
      <x:c r="O26" s="277">
        <x:v>0</x:v>
      </x:c>
      <x:c r="P26" s="277">
        <x:v>0</x:v>
      </x:c>
      <x:c r="Q26" s="275">
        <x:v>13152</x:v>
      </x:c>
      <x:c r="R26" s="275">
        <x:v>3868</x:v>
      </x:c>
      <x:c r="S26" s="275">
        <x:v>2177</x:v>
      </x:c>
      <x:c r="T26" s="275">
        <x:v>2645</x:v>
      </x:c>
      <x:c r="U26" s="275">
        <x:v>2617</x:v>
      </x:c>
      <x:c r="V26" s="277">
        <x:v>3</x:v>
      </x:c>
    </x:row>
    <x:row r="27" spans="1:22" s="254" customFormat="1" ht="18" customHeight="1">
      <x:c r="A27" s="274" t="s">
        <x:v>18</x:v>
      </x:c>
      <x:c r="B27" s="275">
        <x:f>SUM(C27:V27)</x:f>
        <x:v>14252</x:v>
      </x:c>
      <x:c r="C27" s="275">
        <x:v>588</x:v>
      </x:c>
      <x:c r="D27" s="275">
        <x:v>302</x:v>
      </x:c>
      <x:c r="E27" s="275">
        <x:v>369</x:v>
      </x:c>
      <x:c r="F27" s="275">
        <x:v>417</x:v>
      </x:c>
      <x:c r="G27" s="275">
        <x:v>269</x:v>
      </x:c>
      <x:c r="H27" s="276">
        <x:v>0</x:v>
      </x:c>
      <x:c r="I27" s="277">
        <x:v>0</x:v>
      </x:c>
      <x:c r="J27" s="275">
        <x:v>961</x:v>
      </x:c>
      <x:c r="K27" s="275">
        <x:v>1127</x:v>
      </x:c>
      <x:c r="L27" s="275">
        <x:v>931</x:v>
      </x:c>
      <x:c r="M27" s="275">
        <x:v>1110</x:v>
      </x:c>
      <x:c r="N27" s="275">
        <x:v>1484</x:v>
      </x:c>
      <x:c r="O27" s="277">
        <x:v>0</x:v>
      </x:c>
      <x:c r="P27" s="277">
        <x:v>0</x:v>
      </x:c>
      <x:c r="Q27" s="275">
        <x:v>2337</x:v>
      </x:c>
      <x:c r="R27" s="275">
        <x:v>1456</x:v>
      </x:c>
      <x:c r="S27" s="275">
        <x:v>1175</x:v>
      </x:c>
      <x:c r="T27" s="275">
        <x:v>1551</x:v>
      </x:c>
      <x:c r="U27" s="275">
        <x:v>175</x:v>
      </x:c>
      <x:c r="V27" s="277">
        <x:v>0</x:v>
      </x:c>
    </x:row>
    <x:row r="28" spans="1:22" s="254" customFormat="1" ht="18" customHeight="1">
      <x:c r="A28" s="281" t="s">
        <x:v>23</x:v>
      </x:c>
      <x:c r="B28" s="275">
        <x:f>SUM(C28:V28)</x:f>
        <x:v>29732</x:v>
      </x:c>
      <x:c r="C28" s="284">
        <x:v>1313</x:v>
      </x:c>
      <x:c r="D28" s="284">
        <x:v>587</x:v>
      </x:c>
      <x:c r="E28" s="284">
        <x:v>653</x:v>
      </x:c>
      <x:c r="F28" s="284">
        <x:v>792</x:v>
      </x:c>
      <x:c r="G28" s="284">
        <x:v>629</x:v>
      </x:c>
      <x:c r="H28" s="285">
        <x:v>0</x:v>
      </x:c>
      <x:c r="I28" s="285">
        <x:v>0</x:v>
      </x:c>
      <x:c r="J28" s="286">
        <x:v>1269</x:v>
      </x:c>
      <x:c r="K28" s="286">
        <x:v>1548</x:v>
      </x:c>
      <x:c r="L28" s="286">
        <x:v>2249</x:v>
      </x:c>
      <x:c r="M28" s="286">
        <x:v>3875</x:v>
      </x:c>
      <x:c r="N28" s="286">
        <x:v>3429</x:v>
      </x:c>
      <x:c r="O28" s="285">
        <x:v>1287</x:v>
      </x:c>
      <x:c r="P28" s="285">
        <x:v>0</x:v>
      </x:c>
      <x:c r="Q28" s="286">
        <x:v>6007</x:v>
      </x:c>
      <x:c r="R28" s="286">
        <x:v>2705</x:v>
      </x:c>
      <x:c r="S28" s="287">
        <x:v>1877</x:v>
      </x:c>
      <x:c r="T28" s="288">
        <x:v>1205</x:v>
      </x:c>
      <x:c r="U28" s="288">
        <x:v>307</x:v>
      </x:c>
      <x:c r="V28" s="285">
        <x:v>0</x:v>
      </x:c>
    </x:row>
    <x:row r="29" spans="1:22" s="254" customFormat="1" ht="18" customHeight="1">
      <x:c r="A29" s="274" t="s">
        <x:v>16</x:v>
      </x:c>
      <x:c r="B29" s="275">
        <x:f>SUM(C29:V29)</x:f>
        <x:v>28731</x:v>
      </x:c>
      <x:c r="C29" s="275">
        <x:v>1881</x:v>
      </x:c>
      <x:c r="D29" s="275">
        <x:v>927</x:v>
      </x:c>
      <x:c r="E29" s="275">
        <x:v>959</x:v>
      </x:c>
      <x:c r="F29" s="275">
        <x:v>1203</x:v>
      </x:c>
      <x:c r="G29" s="275">
        <x:v>574</x:v>
      </x:c>
      <x:c r="H29" s="276">
        <x:v>0</x:v>
      </x:c>
      <x:c r="I29" s="277">
        <x:v>0</x:v>
      </x:c>
      <x:c r="J29" s="275">
        <x:v>1284</x:v>
      </x:c>
      <x:c r="K29" s="275">
        <x:v>1928</x:v>
      </x:c>
      <x:c r="L29" s="275">
        <x:v>1977</x:v>
      </x:c>
      <x:c r="M29" s="275">
        <x:v>2213</x:v>
      </x:c>
      <x:c r="N29" s="275">
        <x:v>2209</x:v>
      </x:c>
      <x:c r="O29" s="277">
        <x:v>0</x:v>
      </x:c>
      <x:c r="P29" s="277">
        <x:v>0</x:v>
      </x:c>
      <x:c r="Q29" s="275">
        <x:v>4102</x:v>
      </x:c>
      <x:c r="R29" s="275">
        <x:v>4328</x:v>
      </x:c>
      <x:c r="S29" s="275">
        <x:v>3026</x:v>
      </x:c>
      <x:c r="T29" s="275">
        <x:v>1394</x:v>
      </x:c>
      <x:c r="U29" s="275">
        <x:v>726</x:v>
      </x:c>
      <x:c r="V29" s="277">
        <x:v>0</x:v>
      </x:c>
    </x:row>
    <x:row r="30" spans="1:22" s="254" customFormat="1" ht="18" customHeight="1">
      <x:c r="A30" s="280" t="s">
        <x:v>62</x:v>
      </x:c>
      <x:c r="B30" s="275">
        <x:f>SUM(C30:V30)</x:f>
        <x:v>1439</x:v>
      </x:c>
      <x:c r="C30" s="275">
        <x:v>79</x:v>
      </x:c>
      <x:c r="D30" s="275">
        <x:v>47</x:v>
      </x:c>
      <x:c r="E30" s="275">
        <x:v>136</x:v>
      </x:c>
      <x:c r="F30" s="275">
        <x:v>103</x:v>
      </x:c>
      <x:c r="G30" s="275">
        <x:v>75</x:v>
      </x:c>
      <x:c r="H30" s="276">
        <x:v>0</x:v>
      </x:c>
      <x:c r="I30" s="277">
        <x:v>0</x:v>
      </x:c>
      <x:c r="J30" s="275">
        <x:v>127</x:v>
      </x:c>
      <x:c r="K30" s="275">
        <x:v>62</x:v>
      </x:c>
      <x:c r="L30" s="275">
        <x:v>135</x:v>
      </x:c>
      <x:c r="M30" s="275">
        <x:v>127</x:v>
      </x:c>
      <x:c r="N30" s="275">
        <x:v>110</x:v>
      </x:c>
      <x:c r="O30" s="277">
        <x:v>0</x:v>
      </x:c>
      <x:c r="P30" s="277">
        <x:v>0</x:v>
      </x:c>
      <x:c r="Q30" s="275">
        <x:v>124</x:v>
      </x:c>
      <x:c r="R30" s="275">
        <x:v>111</x:v>
      </x:c>
      <x:c r="S30" s="275">
        <x:v>81</x:v>
      </x:c>
      <x:c r="T30" s="275">
        <x:v>88</x:v>
      </x:c>
      <x:c r="U30" s="275">
        <x:v>34</x:v>
      </x:c>
      <x:c r="V30" s="277">
        <x:v>0</x:v>
      </x:c>
    </x:row>
    <x:row r="31" spans="1:22" s="254" customFormat="1" ht="18" customHeight="1">
      <x:c r="A31" s="281" t="s">
        <x:v>158</x:v>
      </x:c>
      <x:c r="B31" s="275">
        <x:f>SUM(C31:V31)</x:f>
        <x:v>790</x:v>
      </x:c>
      <x:c r="C31" s="275">
        <x:v>46</x:v>
      </x:c>
      <x:c r="D31" s="275">
        <x:v>49</x:v>
      </x:c>
      <x:c r="E31" s="275">
        <x:v>42</x:v>
      </x:c>
      <x:c r="F31" s="275">
        <x:v>46</x:v>
      </x:c>
      <x:c r="G31" s="275">
        <x:v>19</x:v>
      </x:c>
      <x:c r="H31" s="276">
        <x:v>0</x:v>
      </x:c>
      <x:c r="I31" s="277">
        <x:v>0</x:v>
      </x:c>
      <x:c r="J31" s="275">
        <x:v>41</x:v>
      </x:c>
      <x:c r="K31" s="275">
        <x:v>56</x:v>
      </x:c>
      <x:c r="L31" s="275">
        <x:v>52</x:v>
      </x:c>
      <x:c r="M31" s="275">
        <x:v>63</x:v>
      </x:c>
      <x:c r="N31" s="275">
        <x:v>75</x:v>
      </x:c>
      <x:c r="O31" s="277">
        <x:v>0</x:v>
      </x:c>
      <x:c r="P31" s="277">
        <x:v>0</x:v>
      </x:c>
      <x:c r="Q31" s="275">
        <x:v>112</x:v>
      </x:c>
      <x:c r="R31" s="275">
        <x:v>62</x:v>
      </x:c>
      <x:c r="S31" s="275">
        <x:v>46</x:v>
      </x:c>
      <x:c r="T31" s="275">
        <x:v>42</x:v>
      </x:c>
      <x:c r="U31" s="275">
        <x:v>39</x:v>
      </x:c>
      <x:c r="V31" s="277">
        <x:v>0</x:v>
      </x:c>
    </x:row>
    <x:row r="32" spans="1:22" s="255" customFormat="1" ht="18" customHeight="1">
      <x:c r="A32" s="289" t="s">
        <x:v>157</x:v>
      </x:c>
      <x:c r="B32" s="290">
        <x:f>SUM(B5:B31)</x:f>
        <x:v>1687148</x:v>
      </x:c>
      <x:c r="C32" s="290">
        <x:f>SUM(C5:C31)</x:f>
        <x:v>65625</x:v>
      </x:c>
      <x:c r="D32" s="290">
        <x:f>SUM(D5:D31)</x:f>
        <x:v>48736</x:v>
      </x:c>
      <x:c r="E32" s="290">
        <x:f>SUM(E5:E31)</x:f>
        <x:v>49347</x:v>
      </x:c>
      <x:c r="F32" s="290">
        <x:f>SUM(F5:F31)</x:f>
        <x:v>51230</x:v>
      </x:c>
      <x:c r="G32" s="290">
        <x:f>SUM(G5:G31)</x:f>
        <x:v>44811</x:v>
      </x:c>
      <x:c r="H32" s="291">
        <x:f>SUM(H5:H31)</x:f>
        <x:v>2618</x:v>
      </x:c>
      <x:c r="I32" s="291">
        <x:f>SUM(I5:I31)</x:f>
        <x:v>7420</x:v>
      </x:c>
      <x:c r="J32" s="290">
        <x:f>SUM(J5:J31)</x:f>
        <x:v>91755</x:v>
      </x:c>
      <x:c r="K32" s="290">
        <x:f>SUM(K5:K31)</x:f>
        <x:v>106757</x:v>
      </x:c>
      <x:c r="L32" s="290">
        <x:f>SUM(L5:L31)</x:f>
        <x:v>132079</x:v>
      </x:c>
      <x:c r="M32" s="290">
        <x:f>SUM(M5:M31)</x:f>
        <x:v>158629</x:v>
      </x:c>
      <x:c r="N32" s="290">
        <x:f>SUM(N5:N31)</x:f>
        <x:v>155761</x:v>
      </x:c>
      <x:c r="O32" s="291">
        <x:f>SUM(O5:O31)</x:f>
        <x:v>42203</x:v>
      </x:c>
      <x:c r="P32" s="291">
        <x:f>SUM(P5:P31)</x:f>
        <x:v>78611</x:v>
      </x:c>
      <x:c r="Q32" s="290">
        <x:f>SUM(Q5:Q31)</x:f>
        <x:v>211808</x:v>
      </x:c>
      <x:c r="R32" s="290">
        <x:f>SUM(R5:R31)</x:f>
        <x:v>179052</x:v>
      </x:c>
      <x:c r="S32" s="290">
        <x:f>SUM(S5:S31)</x:f>
        <x:v>132768</x:v>
      </x:c>
      <x:c r="T32" s="290">
        <x:f>SUM(T5:T31)</x:f>
        <x:v>93842</x:v>
      </x:c>
      <x:c r="U32" s="290">
        <x:f>SUM(U5:U31)</x:f>
        <x:v>34093</x:v>
      </x:c>
      <x:c r="V32" s="291">
        <x:f>SUM(V5:V31)</x:f>
        <x:v>3</x:v>
      </x:c>
    </x:row>
    <x:row r="33" spans="1:22" s="254" customFormat="1" ht="18" customHeight="1">
      <x:c r="A33" s="292"/>
      <x:c r="B33" s="293"/>
      <x:c r="C33" s="293"/>
      <x:c r="D33" s="293"/>
      <x:c r="E33" s="293"/>
      <x:c r="F33" s="293"/>
      <x:c r="G33" s="294"/>
      <x:c r="H33" s="293"/>
      <x:c r="I33" s="293"/>
      <x:c r="J33" s="293"/>
      <x:c r="K33" s="293"/>
      <x:c r="L33" s="293"/>
      <x:c r="M33" s="293"/>
      <x:c r="N33" s="295"/>
      <x:c r="O33" s="295"/>
      <x:c r="P33" s="293"/>
      <x:c r="Q33" s="293"/>
      <x:c r="R33" s="293"/>
      <x:c r="S33" s="293"/>
      <x:c r="T33" s="293"/>
      <x:c r="U33" s="295"/>
      <x:c r="V33" s="295"/>
    </x:row>
    <x:row r="34" spans="1:22" s="254" customFormat="1" ht="18" customHeight="1">
      <x:c r="A34" s="296" t="s">
        <x:v>304</x:v>
      </x:c>
      <x:c r="G34" s="264"/>
      <x:c r="N34" s="297"/>
      <x:c r="O34" s="297"/>
      <x:c r="U34" s="297"/>
      <x:c r="V34" s="297" t="s">
        <x:v>278</x:v>
      </x:c>
    </x:row>
    <x:row r="35" spans="1:22" s="253" customFormat="1" ht="18" customHeight="1">
      <x:c r="A35" s="708" t="s">
        <x:v>156</x:v>
      </x:c>
      <x:c r="B35" s="710" t="s">
        <x:v>157</x:v>
      </x:c>
      <x:c r="C35" s="266">
        <x:v>41869</x:v>
      </x:c>
      <x:c r="D35" s="266">
        <x:v>41870</x:v>
      </x:c>
      <x:c r="E35" s="266">
        <x:v>41871</x:v>
      </x:c>
      <x:c r="F35" s="266">
        <x:v>41872</x:v>
      </x:c>
      <x:c r="G35" s="266">
        <x:v>41873</x:v>
      </x:c>
      <x:c r="H35" s="267">
        <x:v>41874</x:v>
      </x:c>
      <x:c r="I35" s="268">
        <x:v>41875</x:v>
      </x:c>
      <x:c r="J35" s="266">
        <x:v>41876</x:v>
      </x:c>
      <x:c r="K35" s="266">
        <x:v>41877</x:v>
      </x:c>
      <x:c r="L35" s="266">
        <x:v>41878</x:v>
      </x:c>
      <x:c r="M35" s="266">
        <x:v>41879</x:v>
      </x:c>
      <x:c r="N35" s="266">
        <x:v>41880</x:v>
      </x:c>
      <x:c r="O35" s="268">
        <x:v>41881</x:v>
      </x:c>
      <x:c r="P35" s="268">
        <x:v>41882</x:v>
      </x:c>
      <x:c r="Q35" s="266">
        <x:v>41883</x:v>
      </x:c>
      <x:c r="R35" s="266">
        <x:v>41884</x:v>
      </x:c>
      <x:c r="S35" s="266">
        <x:v>41885</x:v>
      </x:c>
      <x:c r="T35" s="266">
        <x:v>41886</x:v>
      </x:c>
      <x:c r="U35" s="266">
        <x:v>41887</x:v>
      </x:c>
      <x:c r="V35" s="268">
        <x:v>41888</x:v>
      </x:c>
    </x:row>
    <x:row r="36" spans="1:22" s="253" customFormat="1" ht="18" customHeight="1">
      <x:c r="A36" s="709"/>
      <x:c r="B36" s="711"/>
      <x:c r="C36" s="270" t="s">
        <x:v>167</x:v>
      </x:c>
      <x:c r="D36" s="270" t="s">
        <x:v>200</x:v>
      </x:c>
      <x:c r="E36" s="270" t="s">
        <x:v>170</x:v>
      </x:c>
      <x:c r="F36" s="270" t="s">
        <x:v>205</x:v>
      </x:c>
      <x:c r="G36" s="270" t="s">
        <x:v>201</x:v>
      </x:c>
      <x:c r="H36" s="271" t="s">
        <x:v>176</x:v>
      </x:c>
      <x:c r="I36" s="272" t="s">
        <x:v>183</x:v>
      </x:c>
      <x:c r="J36" s="270" t="s">
        <x:v>167</x:v>
      </x:c>
      <x:c r="K36" s="270" t="s">
        <x:v>200</x:v>
      </x:c>
      <x:c r="L36" s="270" t="s">
        <x:v>170</x:v>
      </x:c>
      <x:c r="M36" s="270" t="s">
        <x:v>205</x:v>
      </x:c>
      <x:c r="N36" s="270" t="s">
        <x:v>201</x:v>
      </x:c>
      <x:c r="O36" s="272" t="s">
        <x:v>176</x:v>
      </x:c>
      <x:c r="P36" s="272" t="s">
        <x:v>183</x:v>
      </x:c>
      <x:c r="Q36" s="270" t="s">
        <x:v>167</x:v>
      </x:c>
      <x:c r="R36" s="270" t="s">
        <x:v>200</x:v>
      </x:c>
      <x:c r="S36" s="270" t="s">
        <x:v>170</x:v>
      </x:c>
      <x:c r="T36" s="270" t="s">
        <x:v>205</x:v>
      </x:c>
      <x:c r="U36" s="270" t="s">
        <x:v>201</x:v>
      </x:c>
      <x:c r="V36" s="272" t="s">
        <x:v>176</x:v>
      </x:c>
    </x:row>
    <x:row r="37" spans="1:22" s="254" customFormat="1" ht="18" customHeight="1">
      <x:c r="A37" s="274" t="s">
        <x:v>7</x:v>
      </x:c>
      <x:c r="B37" s="275">
        <x:f>SUM(C37:V37)</x:f>
        <x:v>132430</x:v>
      </x:c>
      <x:c r="C37" s="275">
        <x:v>3391</x:v>
      </x:c>
      <x:c r="D37" s="275">
        <x:v>5942</x:v>
      </x:c>
      <x:c r="E37" s="275">
        <x:v>4544</x:v>
      </x:c>
      <x:c r="F37" s="275">
        <x:v>4572</x:v>
      </x:c>
      <x:c r="G37" s="275">
        <x:v>4392</x:v>
      </x:c>
      <x:c r="H37" s="276">
        <x:v>4126</x:v>
      </x:c>
      <x:c r="I37" s="277">
        <x:v>404</x:v>
      </x:c>
      <x:c r="J37" s="275">
        <x:v>1299</x:v>
      </x:c>
      <x:c r="K37" s="275">
        <x:v>8069</x:v>
      </x:c>
      <x:c r="L37" s="275">
        <x:v>8189</x:v>
      </x:c>
      <x:c r="M37" s="275">
        <x:v>9184</x:v>
      </x:c>
      <x:c r="N37" s="275">
        <x:v>10002</x:v>
      </x:c>
      <x:c r="O37" s="277">
        <x:v>12780</x:v>
      </x:c>
      <x:c r="P37" s="277">
        <x:v>3285</x:v>
      </x:c>
      <x:c r="Q37" s="275">
        <x:v>5227</x:v>
      </x:c>
      <x:c r="R37" s="275">
        <x:v>13237</x:v>
      </x:c>
      <x:c r="S37" s="275">
        <x:v>12832</x:v>
      </x:c>
      <x:c r="T37" s="275">
        <x:v>9970</x:v>
      </x:c>
      <x:c r="U37" s="275">
        <x:v>7380</x:v>
      </x:c>
      <x:c r="V37" s="277">
        <x:v>3605</x:v>
      </x:c>
    </x:row>
    <x:row r="38" spans="1:22" s="255" customFormat="1" ht="18" customHeight="1">
      <x:c r="A38" s="274" t="s">
        <x:v>6</x:v>
      </x:c>
      <x:c r="B38" s="275">
        <x:f>SUM(C38:V38)</x:f>
        <x:v>162451</x:v>
      </x:c>
      <x:c r="C38" s="275">
        <x:v>4113</x:v>
      </x:c>
      <x:c r="D38" s="275">
        <x:v>8141</x:v>
      </x:c>
      <x:c r="E38" s="275">
        <x:v>6308</x:v>
      </x:c>
      <x:c r="F38" s="275">
        <x:v>5869</x:v>
      </x:c>
      <x:c r="G38" s="275">
        <x:v>5822</x:v>
      </x:c>
      <x:c r="H38" s="276">
        <x:v>4584</x:v>
      </x:c>
      <x:c r="I38" s="277">
        <x:v>790</x:v>
      </x:c>
      <x:c r="J38" s="275">
        <x:v>1380</x:v>
      </x:c>
      <x:c r="K38" s="275">
        <x:v>9291</x:v>
      </x:c>
      <x:c r="L38" s="275">
        <x:v>10218</x:v>
      </x:c>
      <x:c r="M38" s="275">
        <x:v>10652</x:v>
      </x:c>
      <x:c r="N38" s="275">
        <x:v>13103</x:v>
      </x:c>
      <x:c r="O38" s="277">
        <x:v>12470</x:v>
      </x:c>
      <x:c r="P38" s="277">
        <x:v>3571</x:v>
      </x:c>
      <x:c r="Q38" s="275">
        <x:v>6376</x:v>
      </x:c>
      <x:c r="R38" s="275">
        <x:v>17167</x:v>
      </x:c>
      <x:c r="S38" s="275">
        <x:v>15867</x:v>
      </x:c>
      <x:c r="T38" s="275">
        <x:v>12661</x:v>
      </x:c>
      <x:c r="U38" s="275">
        <x:v>9615</x:v>
      </x:c>
      <x:c r="V38" s="277">
        <x:v>4453</x:v>
      </x:c>
    </x:row>
    <x:row r="39" spans="1:22" s="254" customFormat="1" ht="18" customHeight="1">
      <x:c r="A39" s="274" t="s">
        <x:v>8</x:v>
      </x:c>
      <x:c r="B39" s="275">
        <x:f>SUM(C39:V39)</x:f>
        <x:v>134786</x:v>
      </x:c>
      <x:c r="C39" s="275">
        <x:v>3259</x:v>
      </x:c>
      <x:c r="D39" s="275">
        <x:v>5916</x:v>
      </x:c>
      <x:c r="E39" s="275">
        <x:v>4692</x:v>
      </x:c>
      <x:c r="F39" s="275">
        <x:v>4738</x:v>
      </x:c>
      <x:c r="G39" s="275">
        <x:v>4686</x:v>
      </x:c>
      <x:c r="H39" s="276">
        <x:v>3868</x:v>
      </x:c>
      <x:c r="I39" s="277">
        <x:v>449</x:v>
      </x:c>
      <x:c r="J39" s="275">
        <x:v>1211</x:v>
      </x:c>
      <x:c r="K39" s="275">
        <x:v>8448</x:v>
      </x:c>
      <x:c r="L39" s="275">
        <x:v>7903</x:v>
      </x:c>
      <x:c r="M39" s="275">
        <x:v>10658</x:v>
      </x:c>
      <x:c r="N39" s="275">
        <x:v>10672</x:v>
      </x:c>
      <x:c r="O39" s="277">
        <x:v>10982</x:v>
      </x:c>
      <x:c r="P39" s="277">
        <x:v>2648</x:v>
      </x:c>
      <x:c r="Q39" s="275">
        <x:v>5318</x:v>
      </x:c>
      <x:c r="R39" s="275">
        <x:v>14370</x:v>
      </x:c>
      <x:c r="S39" s="275">
        <x:v>13254</x:v>
      </x:c>
      <x:c r="T39" s="275">
        <x:v>10485</x:v>
      </x:c>
      <x:c r="U39" s="275">
        <x:v>7819</x:v>
      </x:c>
      <x:c r="V39" s="277">
        <x:v>3410</x:v>
      </x:c>
    </x:row>
    <x:row r="40" spans="1:22" s="254" customFormat="1" ht="18" customHeight="1">
      <x:c r="A40" s="280" t="s">
        <x:v>31</x:v>
      </x:c>
      <x:c r="B40" s="275">
        <x:f>SUM(C40:V40)</x:f>
        <x:v>125752</x:v>
      </x:c>
      <x:c r="C40" s="275">
        <x:v>3517</x:v>
      </x:c>
      <x:c r="D40" s="275">
        <x:v>7026</x:v>
      </x:c>
      <x:c r="E40" s="275">
        <x:v>5266</x:v>
      </x:c>
      <x:c r="F40" s="275">
        <x:v>5114</x:v>
      </x:c>
      <x:c r="G40" s="275">
        <x:v>4964</x:v>
      </x:c>
      <x:c r="H40" s="276">
        <x:v>4081</x:v>
      </x:c>
      <x:c r="I40" s="277">
        <x:v>420</x:v>
      </x:c>
      <x:c r="J40" s="275">
        <x:v>712</x:v>
      </x:c>
      <x:c r="K40" s="275">
        <x:v>7788</x:v>
      </x:c>
      <x:c r="L40" s="275">
        <x:v>7371</x:v>
      </x:c>
      <x:c r="M40" s="275">
        <x:v>8172</x:v>
      </x:c>
      <x:c r="N40" s="275">
        <x:v>9926</x:v>
      </x:c>
      <x:c r="O40" s="277">
        <x:v>9195</x:v>
      </x:c>
      <x:c r="P40" s="277">
        <x:v>2248</x:v>
      </x:c>
      <x:c r="Q40" s="275">
        <x:v>4317</x:v>
      </x:c>
      <x:c r="R40" s="275">
        <x:v>12637</x:v>
      </x:c>
      <x:c r="S40" s="275">
        <x:v>12592</x:v>
      </x:c>
      <x:c r="T40" s="275">
        <x:v>9999</x:v>
      </x:c>
      <x:c r="U40" s="275">
        <x:v>7098</x:v>
      </x:c>
      <x:c r="V40" s="277">
        <x:v>3309</x:v>
      </x:c>
    </x:row>
    <x:row r="41" spans="1:22" s="254" customFormat="1" ht="18" customHeight="1">
      <x:c r="A41" s="281" t="s">
        <x:v>9</x:v>
      </x:c>
      <x:c r="B41" s="275">
        <x:f>SUM(C41:V41)</x:f>
        <x:v>105040</x:v>
      </x:c>
      <x:c r="C41" s="275">
        <x:v>2818</x:v>
      </x:c>
      <x:c r="D41" s="275">
        <x:v>5444</x:v>
      </x:c>
      <x:c r="E41" s="275">
        <x:v>4475</x:v>
      </x:c>
      <x:c r="F41" s="275">
        <x:v>4181</x:v>
      </x:c>
      <x:c r="G41" s="275">
        <x:v>4593</x:v>
      </x:c>
      <x:c r="H41" s="276">
        <x:v>3386</x:v>
      </x:c>
      <x:c r="I41" s="277">
        <x:v>96</x:v>
      </x:c>
      <x:c r="J41" s="275">
        <x:v>1267</x:v>
      </x:c>
      <x:c r="K41" s="275">
        <x:v>5962</x:v>
      </x:c>
      <x:c r="L41" s="275">
        <x:v>5495</x:v>
      </x:c>
      <x:c r="M41" s="275">
        <x:v>7226</x:v>
      </x:c>
      <x:c r="N41" s="275">
        <x:v>8201</x:v>
      </x:c>
      <x:c r="O41" s="277">
        <x:v>9249</x:v>
      </x:c>
      <x:c r="P41" s="277">
        <x:v>3090</x:v>
      </x:c>
      <x:c r="Q41" s="275">
        <x:v>3289</x:v>
      </x:c>
      <x:c r="R41" s="275">
        <x:v>9741</x:v>
      </x:c>
      <x:c r="S41" s="275">
        <x:v>9796</x:v>
      </x:c>
      <x:c r="T41" s="275">
        <x:v>8578</x:v>
      </x:c>
      <x:c r="U41" s="275">
        <x:v>5588</x:v>
      </x:c>
      <x:c r="V41" s="277">
        <x:v>2565</x:v>
      </x:c>
    </x:row>
    <x:row r="42" spans="1:22" s="254" customFormat="1" ht="18" customHeight="1">
      <x:c r="A42" s="282" t="s">
        <x:v>11</x:v>
      </x:c>
      <x:c r="B42" s="275">
        <x:f>SUM(C42:V42)</x:f>
        <x:v>90981</x:v>
      </x:c>
      <x:c r="C42" s="275">
        <x:v>2252</x:v>
      </x:c>
      <x:c r="D42" s="275">
        <x:v>4715</x:v>
      </x:c>
      <x:c r="E42" s="275">
        <x:v>3966</x:v>
      </x:c>
      <x:c r="F42" s="275">
        <x:v>3496</x:v>
      </x:c>
      <x:c r="G42" s="275">
        <x:v>4171</x:v>
      </x:c>
      <x:c r="H42" s="276">
        <x:v>2910</x:v>
      </x:c>
      <x:c r="I42" s="277">
        <x:v>260</x:v>
      </x:c>
      <x:c r="J42" s="275">
        <x:v>780</x:v>
      </x:c>
      <x:c r="K42" s="275">
        <x:v>5619</x:v>
      </x:c>
      <x:c r="L42" s="275">
        <x:v>5649</x:v>
      </x:c>
      <x:c r="M42" s="275">
        <x:v>6708</x:v>
      </x:c>
      <x:c r="N42" s="275">
        <x:v>7302</x:v>
      </x:c>
      <x:c r="O42" s="277">
        <x:v>7804</x:v>
      </x:c>
      <x:c r="P42" s="277">
        <x:v>1270</x:v>
      </x:c>
      <x:c r="Q42" s="275">
        <x:v>4100</x:v>
      </x:c>
      <x:c r="R42" s="275">
        <x:v>8186</x:v>
      </x:c>
      <x:c r="S42" s="275">
        <x:v>8502</x:v>
      </x:c>
      <x:c r="T42" s="275">
        <x:v>6455</x:v>
      </x:c>
      <x:c r="U42" s="275">
        <x:v>4909</x:v>
      </x:c>
      <x:c r="V42" s="277">
        <x:v>1927</x:v>
      </x:c>
    </x:row>
    <x:row r="43" spans="1:22" s="254" customFormat="1" ht="18" customHeight="1">
      <x:c r="A43" s="282" t="s">
        <x:v>10</x:v>
      </x:c>
      <x:c r="B43" s="275">
        <x:f>SUM(C43:V43)</x:f>
        <x:v>96716</x:v>
      </x:c>
      <x:c r="C43" s="275">
        <x:v>2245</x:v>
      </x:c>
      <x:c r="D43" s="275">
        <x:v>4592</x:v>
      </x:c>
      <x:c r="E43" s="275">
        <x:v>3818</x:v>
      </x:c>
      <x:c r="F43" s="275">
        <x:v>3288</x:v>
      </x:c>
      <x:c r="G43" s="275">
        <x:v>3366</x:v>
      </x:c>
      <x:c r="H43" s="276">
        <x:v>2570</x:v>
      </x:c>
      <x:c r="I43" s="277">
        <x:v>208</x:v>
      </x:c>
      <x:c r="J43" s="275">
        <x:v>1053</x:v>
      </x:c>
      <x:c r="K43" s="275">
        <x:v>5560</x:v>
      </x:c>
      <x:c r="L43" s="275">
        <x:v>5175</x:v>
      </x:c>
      <x:c r="M43" s="275">
        <x:v>6380</x:v>
      </x:c>
      <x:c r="N43" s="275">
        <x:v>8583</x:v>
      </x:c>
      <x:c r="O43" s="277">
        <x:v>8267</x:v>
      </x:c>
      <x:c r="P43" s="277">
        <x:v>2408</x:v>
      </x:c>
      <x:c r="Q43" s="275">
        <x:v>5248</x:v>
      </x:c>
      <x:c r="R43" s="275">
        <x:v>10231</x:v>
      </x:c>
      <x:c r="S43" s="275">
        <x:v>9864</x:v>
      </x:c>
      <x:c r="T43" s="275">
        <x:v>7420</x:v>
      </x:c>
      <x:c r="U43" s="275">
        <x:v>5346</x:v>
      </x:c>
      <x:c r="V43" s="277">
        <x:v>1094</x:v>
      </x:c>
    </x:row>
    <x:row r="44" spans="1:22" s="254" customFormat="1" ht="18" customHeight="1">
      <x:c r="A44" s="281" t="s">
        <x:v>20</x:v>
      </x:c>
      <x:c r="B44" s="275">
        <x:f>SUM(C44:V44)</x:f>
        <x:v>12856</x:v>
      </x:c>
      <x:c r="C44" s="275">
        <x:v>233</x:v>
      </x:c>
      <x:c r="D44" s="275">
        <x:v>514</x:v>
      </x:c>
      <x:c r="E44" s="275">
        <x:v>446</x:v>
      </x:c>
      <x:c r="F44" s="275">
        <x:v>384</x:v>
      </x:c>
      <x:c r="G44" s="275">
        <x:v>462</x:v>
      </x:c>
      <x:c r="H44" s="276">
        <x:v>342</x:v>
      </x:c>
      <x:c r="I44" s="277">
        <x:v>57</x:v>
      </x:c>
      <x:c r="J44" s="275">
        <x:v>135</x:v>
      </x:c>
      <x:c r="K44" s="275">
        <x:v>829</x:v>
      </x:c>
      <x:c r="L44" s="275">
        <x:v>812</x:v>
      </x:c>
      <x:c r="M44" s="275">
        <x:v>852</x:v>
      </x:c>
      <x:c r="N44" s="275">
        <x:v>1101</x:v>
      </x:c>
      <x:c r="O44" s="277">
        <x:v>1157</x:v>
      </x:c>
      <x:c r="P44" s="277">
        <x:v>386</x:v>
      </x:c>
      <x:c r="Q44" s="275">
        <x:v>569</x:v>
      </x:c>
      <x:c r="R44" s="275">
        <x:v>1573</x:v>
      </x:c>
      <x:c r="S44" s="275">
        <x:v>1245</x:v>
      </x:c>
      <x:c r="T44" s="275">
        <x:v>848</x:v>
      </x:c>
      <x:c r="U44" s="275">
        <x:v>678</x:v>
      </x:c>
      <x:c r="V44" s="277">
        <x:v>233</x:v>
      </x:c>
    </x:row>
    <x:row r="45" spans="1:22" s="254" customFormat="1" ht="18" customHeight="1">
      <x:c r="A45" s="282" t="s">
        <x:v>29</x:v>
      </x:c>
      <x:c r="B45" s="275">
        <x:f>SUM(C45:V45)</x:f>
        <x:v>24699</x:v>
      </x:c>
      <x:c r="C45" s="275">
        <x:v>395</x:v>
      </x:c>
      <x:c r="D45" s="275">
        <x:v>1001</x:v>
      </x:c>
      <x:c r="E45" s="275">
        <x:v>876</x:v>
      </x:c>
      <x:c r="F45" s="275">
        <x:v>651</x:v>
      </x:c>
      <x:c r="G45" s="275">
        <x:v>684</x:v>
      </x:c>
      <x:c r="H45" s="276">
        <x:v>458</x:v>
      </x:c>
      <x:c r="I45" s="277">
        <x:v>14</x:v>
      </x:c>
      <x:c r="J45" s="275">
        <x:v>107</x:v>
      </x:c>
      <x:c r="K45" s="275">
        <x:v>1428</x:v>
      </x:c>
      <x:c r="L45" s="275">
        <x:v>1348</x:v>
      </x:c>
      <x:c r="M45" s="275">
        <x:v>4516</x:v>
      </x:c>
      <x:c r="N45" s="275">
        <x:v>1787</x:v>
      </x:c>
      <x:c r="O45" s="277">
        <x:v>1554</x:v>
      </x:c>
      <x:c r="P45" s="277">
        <x:v>127</x:v>
      </x:c>
      <x:c r="Q45" s="275">
        <x:v>1356</x:v>
      </x:c>
      <x:c r="R45" s="275">
        <x:v>2745</x:v>
      </x:c>
      <x:c r="S45" s="275">
        <x:v>2313</x:v>
      </x:c>
      <x:c r="T45" s="275">
        <x:v>1643</x:v>
      </x:c>
      <x:c r="U45" s="275">
        <x:v>1331</x:v>
      </x:c>
      <x:c r="V45" s="277">
        <x:v>365</x:v>
      </x:c>
    </x:row>
    <x:row r="46" spans="1:22" s="254" customFormat="1" ht="18" customHeight="1">
      <x:c r="A46" s="274" t="s">
        <x:v>14</x:v>
      </x:c>
      <x:c r="B46" s="275">
        <x:f>SUM(C46:V46)</x:f>
        <x:v>10907</x:v>
      </x:c>
      <x:c r="C46" s="275">
        <x:v>204</x:v>
      </x:c>
      <x:c r="D46" s="275">
        <x:v>363</x:v>
      </x:c>
      <x:c r="E46" s="275">
        <x:v>266</x:v>
      </x:c>
      <x:c r="F46" s="275">
        <x:v>289</x:v>
      </x:c>
      <x:c r="G46" s="275">
        <x:v>272</x:v>
      </x:c>
      <x:c r="H46" s="276">
        <x:v>222</x:v>
      </x:c>
      <x:c r="I46" s="277">
        <x:v>50</x:v>
      </x:c>
      <x:c r="J46" s="275">
        <x:v>51</x:v>
      </x:c>
      <x:c r="K46" s="275">
        <x:v>385</x:v>
      </x:c>
      <x:c r="L46" s="275">
        <x:v>788</x:v>
      </x:c>
      <x:c r="M46" s="275">
        <x:v>997</x:v>
      </x:c>
      <x:c r="N46" s="275">
        <x:v>953</x:v>
      </x:c>
      <x:c r="O46" s="277">
        <x:v>1197</x:v>
      </x:c>
      <x:c r="P46" s="277">
        <x:v>526</x:v>
      </x:c>
      <x:c r="Q46" s="275">
        <x:v>511</x:v>
      </x:c>
      <x:c r="R46" s="275">
        <x:v>1375</x:v>
      </x:c>
      <x:c r="S46" s="275">
        <x:v>993</x:v>
      </x:c>
      <x:c r="T46" s="275">
        <x:v>757</x:v>
      </x:c>
      <x:c r="U46" s="275">
        <x:v>521</x:v>
      </x:c>
      <x:c r="V46" s="277">
        <x:v>187</x:v>
      </x:c>
    </x:row>
    <x:row r="47" spans="1:22" s="254" customFormat="1" ht="18" customHeight="1">
      <x:c r="A47" s="282" t="s">
        <x:v>27</x:v>
      </x:c>
      <x:c r="B47" s="275">
        <x:f>SUM(C47:V47)</x:f>
        <x:v>53611</x:v>
      </x:c>
      <x:c r="C47" s="275">
        <x:v>1282</x:v>
      </x:c>
      <x:c r="D47" s="275">
        <x:v>2716</x:v>
      </x:c>
      <x:c r="E47" s="275">
        <x:v>2671</x:v>
      </x:c>
      <x:c r="F47" s="275">
        <x:v>2217</x:v>
      </x:c>
      <x:c r="G47" s="275">
        <x:v>2822</x:v>
      </x:c>
      <x:c r="H47" s="276">
        <x:v>3022</x:v>
      </x:c>
      <x:c r="I47" s="277">
        <x:v>1052</x:v>
      </x:c>
      <x:c r="J47" s="275">
        <x:v>718</x:v>
      </x:c>
      <x:c r="K47" s="275">
        <x:v>3500</x:v>
      </x:c>
      <x:c r="L47" s="275">
        <x:v>3283</x:v>
      </x:c>
      <x:c r="M47" s="275">
        <x:v>4581</x:v>
      </x:c>
      <x:c r="N47" s="275">
        <x:v>3708</x:v>
      </x:c>
      <x:c r="O47" s="277">
        <x:v>3544</x:v>
      </x:c>
      <x:c r="P47" s="277">
        <x:v>1325</x:v>
      </x:c>
      <x:c r="Q47" s="275">
        <x:v>1852</x:v>
      </x:c>
      <x:c r="R47" s="275">
        <x:v>4219</x:v>
      </x:c>
      <x:c r="S47" s="275">
        <x:v>4071</x:v>
      </x:c>
      <x:c r="T47" s="275">
        <x:v>3358</x:v>
      </x:c>
      <x:c r="U47" s="275">
        <x:v>2536</x:v>
      </x:c>
      <x:c r="V47" s="277">
        <x:v>1134</x:v>
      </x:c>
    </x:row>
    <x:row r="48" spans="1:22" s="254" customFormat="1" ht="18" customHeight="1">
      <x:c r="A48" s="274" t="s">
        <x:v>26</x:v>
      </x:c>
      <x:c r="B48" s="275">
        <x:f>SUM(C48:V48)</x:f>
        <x:v>7965</x:v>
      </x:c>
      <x:c r="C48" s="275">
        <x:v>160</x:v>
      </x:c>
      <x:c r="D48" s="275">
        <x:v>352</x:v>
      </x:c>
      <x:c r="E48" s="275">
        <x:v>350</x:v>
      </x:c>
      <x:c r="F48" s="275">
        <x:v>289</x:v>
      </x:c>
      <x:c r="G48" s="275">
        <x:v>268</x:v>
      </x:c>
      <x:c r="H48" s="276">
        <x:v>269</x:v>
      </x:c>
      <x:c r="I48" s="277">
        <x:v>17</x:v>
      </x:c>
      <x:c r="J48" s="275">
        <x:v>106</x:v>
      </x:c>
      <x:c r="K48" s="275">
        <x:v>390</x:v>
      </x:c>
      <x:c r="L48" s="275">
        <x:v>435</x:v>
      </x:c>
      <x:c r="M48" s="275">
        <x:v>643</x:v>
      </x:c>
      <x:c r="N48" s="275">
        <x:v>804</x:v>
      </x:c>
      <x:c r="O48" s="277">
        <x:v>551</x:v>
      </x:c>
      <x:c r="P48" s="277">
        <x:v>87</x:v>
      </x:c>
      <x:c r="Q48" s="275">
        <x:v>252</x:v>
      </x:c>
      <x:c r="R48" s="275">
        <x:v>825</x:v>
      </x:c>
      <x:c r="S48" s="275">
        <x:v>761</x:v>
      </x:c>
      <x:c r="T48" s="275">
        <x:v>733</x:v>
      </x:c>
      <x:c r="U48" s="275">
        <x:v>496</x:v>
      </x:c>
      <x:c r="V48" s="277">
        <x:v>177</x:v>
      </x:c>
    </x:row>
    <x:row r="49" spans="1:22" s="254" customFormat="1" ht="18" customHeight="1">
      <x:c r="A49" s="274" t="s">
        <x:v>17</x:v>
      </x:c>
      <x:c r="B49" s="275">
        <x:f>SUM(C49:V49)</x:f>
        <x:v>26239</x:v>
      </x:c>
      <x:c r="C49" s="275">
        <x:v>613</x:v>
      </x:c>
      <x:c r="D49" s="275">
        <x:v>1179</x:v>
      </x:c>
      <x:c r="E49" s="275">
        <x:v>947</x:v>
      </x:c>
      <x:c r="F49" s="275">
        <x:v>898</x:v>
      </x:c>
      <x:c r="G49" s="275">
        <x:v>976</x:v>
      </x:c>
      <x:c r="H49" s="276">
        <x:v>719</x:v>
      </x:c>
      <x:c r="I49" s="277">
        <x:v>62</x:v>
      </x:c>
      <x:c r="J49" s="275">
        <x:v>218</x:v>
      </x:c>
      <x:c r="K49" s="275">
        <x:v>1679</x:v>
      </x:c>
      <x:c r="L49" s="275">
        <x:v>1551</x:v>
      </x:c>
      <x:c r="M49" s="275">
        <x:v>1917</x:v>
      </x:c>
      <x:c r="N49" s="275">
        <x:v>2180</x:v>
      </x:c>
      <x:c r="O49" s="277">
        <x:v>1806</x:v>
      </x:c>
      <x:c r="P49" s="277">
        <x:v>565</x:v>
      </x:c>
      <x:c r="Q49" s="275">
        <x:v>982</x:v>
      </x:c>
      <x:c r="R49" s="275">
        <x:v>2830</x:v>
      </x:c>
      <x:c r="S49" s="275">
        <x:v>2846</x:v>
      </x:c>
      <x:c r="T49" s="275">
        <x:v>2104</x:v>
      </x:c>
      <x:c r="U49" s="275">
        <x:v>1490</x:v>
      </x:c>
      <x:c r="V49" s="277">
        <x:v>677</x:v>
      </x:c>
    </x:row>
    <x:row r="50" spans="1:22" s="254" customFormat="1" ht="18" customHeight="1">
      <x:c r="A50" s="274" t="s">
        <x:v>15</x:v>
      </x:c>
      <x:c r="B50" s="275">
        <x:f>SUM(C50:V50)</x:f>
        <x:v>14393</x:v>
      </x:c>
      <x:c r="C50" s="275">
        <x:v>266</x:v>
      </x:c>
      <x:c r="D50" s="275">
        <x:v>631</x:v>
      </x:c>
      <x:c r="E50" s="275">
        <x:v>460</x:v>
      </x:c>
      <x:c r="F50" s="275">
        <x:v>499</x:v>
      </x:c>
      <x:c r="G50" s="275">
        <x:v>756</x:v>
      </x:c>
      <x:c r="H50" s="276">
        <x:v>356</x:v>
      </x:c>
      <x:c r="I50" s="277">
        <x:v>13</x:v>
      </x:c>
      <x:c r="J50" s="275">
        <x:v>266</x:v>
      </x:c>
      <x:c r="K50" s="275">
        <x:v>798</x:v>
      </x:c>
      <x:c r="L50" s="275">
        <x:v>1031</x:v>
      </x:c>
      <x:c r="M50" s="275">
        <x:v>861</x:v>
      </x:c>
      <x:c r="N50" s="275">
        <x:v>1456</x:v>
      </x:c>
      <x:c r="O50" s="277">
        <x:v>1010</x:v>
      </x:c>
      <x:c r="P50" s="277">
        <x:v>241</x:v>
      </x:c>
      <x:c r="Q50" s="275">
        <x:v>881</x:v>
      </x:c>
      <x:c r="R50" s="275">
        <x:v>1604</x:v>
      </x:c>
      <x:c r="S50" s="275">
        <x:v>1239</x:v>
      </x:c>
      <x:c r="T50" s="275">
        <x:v>1052</x:v>
      </x:c>
      <x:c r="U50" s="275">
        <x:v>711</x:v>
      </x:c>
      <x:c r="V50" s="277">
        <x:v>262</x:v>
      </x:c>
    </x:row>
    <x:row r="51" spans="1:22" s="254" customFormat="1" ht="18" customHeight="1">
      <x:c r="A51" s="281" t="s">
        <x:v>22</x:v>
      </x:c>
      <x:c r="B51" s="275">
        <x:f>SUM(C51:V51)</x:f>
        <x:v>28149</x:v>
      </x:c>
      <x:c r="C51" s="275">
        <x:v>727</x:v>
      </x:c>
      <x:c r="D51" s="275">
        <x:v>1289</x:v>
      </x:c>
      <x:c r="E51" s="275">
        <x:v>1005</x:v>
      </x:c>
      <x:c r="F51" s="275">
        <x:v>1035</x:v>
      </x:c>
      <x:c r="G51" s="275">
        <x:v>1282</x:v>
      </x:c>
      <x:c r="H51" s="283">
        <x:v>1079</x:v>
      </x:c>
      <x:c r="I51" s="277">
        <x:v>0</x:v>
      </x:c>
      <x:c r="J51" s="275">
        <x:v>368</x:v>
      </x:c>
      <x:c r="K51" s="275">
        <x:v>1588</x:v>
      </x:c>
      <x:c r="L51" s="275">
        <x:v>1521</x:v>
      </x:c>
      <x:c r="M51" s="275">
        <x:v>1826</x:v>
      </x:c>
      <x:c r="N51" s="275">
        <x:v>2208</x:v>
      </x:c>
      <x:c r="O51" s="277">
        <x:v>2489</x:v>
      </x:c>
      <x:c r="P51" s="277">
        <x:v>508</x:v>
      </x:c>
      <x:c r="Q51" s="275">
        <x:v>1147</x:v>
      </x:c>
      <x:c r="R51" s="275">
        <x:v>2927</x:v>
      </x:c>
      <x:c r="S51" s="275">
        <x:v>2659</x:v>
      </x:c>
      <x:c r="T51" s="275">
        <x:v>2351</x:v>
      </x:c>
      <x:c r="U51" s="275">
        <x:v>1467</x:v>
      </x:c>
      <x:c r="V51" s="277">
        <x:v>673</x:v>
      </x:c>
    </x:row>
    <x:row r="52" spans="1:22" s="254" customFormat="1" ht="18" customHeight="1">
      <x:c r="A52" s="282" t="s">
        <x:v>28</x:v>
      </x:c>
      <x:c r="B52" s="275">
        <x:f>SUM(C52:V52)</x:f>
        <x:v>14598</x:v>
      </x:c>
      <x:c r="C52" s="275">
        <x:v>243</x:v>
      </x:c>
      <x:c r="D52" s="275">
        <x:v>600</x:v>
      </x:c>
      <x:c r="E52" s="275">
        <x:v>447</x:v>
      </x:c>
      <x:c r="F52" s="275">
        <x:v>410</x:v>
      </x:c>
      <x:c r="G52" s="275">
        <x:v>465</x:v>
      </x:c>
      <x:c r="H52" s="276">
        <x:v>345</x:v>
      </x:c>
      <x:c r="I52" s="277">
        <x:v>11</x:v>
      </x:c>
      <x:c r="J52" s="275">
        <x:v>127</x:v>
      </x:c>
      <x:c r="K52" s="275">
        <x:v>701</x:v>
      </x:c>
      <x:c r="L52" s="275">
        <x:v>873</x:v>
      </x:c>
      <x:c r="M52" s="275">
        <x:v>900</x:v>
      </x:c>
      <x:c r="N52" s="275">
        <x:v>1170</x:v>
      </x:c>
      <x:c r="O52" s="277">
        <x:v>1508</x:v>
      </x:c>
      <x:c r="P52" s="277">
        <x:v>503</x:v>
      </x:c>
      <x:c r="Q52" s="275">
        <x:v>619</x:v>
      </x:c>
      <x:c r="R52" s="275">
        <x:v>1832</x:v>
      </x:c>
      <x:c r="S52" s="275">
        <x:v>1600</x:v>
      </x:c>
      <x:c r="T52" s="275">
        <x:v>1116</x:v>
      </x:c>
      <x:c r="U52" s="275">
        <x:v>830</x:v>
      </x:c>
      <x:c r="V52" s="277">
        <x:v>298</x:v>
      </x:c>
    </x:row>
    <x:row r="53" spans="1:22" s="254" customFormat="1" ht="18" customHeight="1">
      <x:c r="A53" s="274" t="s">
        <x:v>12</x:v>
      </x:c>
      <x:c r="B53" s="275">
        <x:f>SUM(C53:V53)</x:f>
        <x:v>15925</x:v>
      </x:c>
      <x:c r="C53" s="275">
        <x:v>393</x:v>
      </x:c>
      <x:c r="D53" s="275">
        <x:v>800</x:v>
      </x:c>
      <x:c r="E53" s="275">
        <x:v>649</x:v>
      </x:c>
      <x:c r="F53" s="275">
        <x:v>635</x:v>
      </x:c>
      <x:c r="G53" s="275">
        <x:v>622</x:v>
      </x:c>
      <x:c r="H53" s="276">
        <x:v>527</x:v>
      </x:c>
      <x:c r="I53" s="277">
        <x:v>68</x:v>
      </x:c>
      <x:c r="J53" s="275">
        <x:v>105</x:v>
      </x:c>
      <x:c r="K53" s="275">
        <x:v>969</x:v>
      </x:c>
      <x:c r="L53" s="275">
        <x:v>936</x:v>
      </x:c>
      <x:c r="M53" s="275">
        <x:v>867</x:v>
      </x:c>
      <x:c r="N53" s="275">
        <x:v>1068</x:v>
      </x:c>
      <x:c r="O53" s="277">
        <x:v>1511</x:v>
      </x:c>
      <x:c r="P53" s="277">
        <x:v>287</x:v>
      </x:c>
      <x:c r="Q53" s="275">
        <x:v>575</x:v>
      </x:c>
      <x:c r="R53" s="275">
        <x:v>1440</x:v>
      </x:c>
      <x:c r="S53" s="275">
        <x:v>1803</x:v>
      </x:c>
      <x:c r="T53" s="275">
        <x:v>1327</x:v>
      </x:c>
      <x:c r="U53" s="275">
        <x:v>979</x:v>
      </x:c>
      <x:c r="V53" s="277">
        <x:v>364</x:v>
      </x:c>
    </x:row>
    <x:row r="54" spans="1:22" s="254" customFormat="1" ht="18" customHeight="1">
      <x:c r="A54" s="281" t="s">
        <x:v>19</x:v>
      </x:c>
      <x:c r="B54" s="275">
        <x:f>SUM(C54:V54)</x:f>
        <x:v>8496</x:v>
      </x:c>
      <x:c r="C54" s="275">
        <x:v>154</x:v>
      </x:c>
      <x:c r="D54" s="275">
        <x:v>377</x:v>
      </x:c>
      <x:c r="E54" s="275">
        <x:v>349</x:v>
      </x:c>
      <x:c r="F54" s="275">
        <x:v>259</x:v>
      </x:c>
      <x:c r="G54" s="275">
        <x:v>283</x:v>
      </x:c>
      <x:c r="H54" s="276">
        <x:v>223</x:v>
      </x:c>
      <x:c r="I54" s="277">
        <x:v>13</x:v>
      </x:c>
      <x:c r="J54" s="275">
        <x:v>45</x:v>
      </x:c>
      <x:c r="K54" s="275">
        <x:v>561</x:v>
      </x:c>
      <x:c r="L54" s="275">
        <x:v>510</x:v>
      </x:c>
      <x:c r="M54" s="275">
        <x:v>893</x:v>
      </x:c>
      <x:c r="N54" s="275">
        <x:v>680</x:v>
      </x:c>
      <x:c r="O54" s="277">
        <x:v>631</x:v>
      </x:c>
      <x:c r="P54" s="277">
        <x:v>151</x:v>
      </x:c>
      <x:c r="Q54" s="275">
        <x:v>376</x:v>
      </x:c>
      <x:c r="R54" s="275">
        <x:v>885</x:v>
      </x:c>
      <x:c r="S54" s="275">
        <x:v>841</x:v>
      </x:c>
      <x:c r="T54" s="275">
        <x:v>709</x:v>
      </x:c>
      <x:c r="U54" s="275">
        <x:v>414</x:v>
      </x:c>
      <x:c r="V54" s="277">
        <x:v>142</x:v>
      </x:c>
    </x:row>
    <x:row r="55" spans="1:22" s="254" customFormat="1" ht="18" customHeight="1">
      <x:c r="A55" s="281" t="s">
        <x:v>24</x:v>
      </x:c>
      <x:c r="B55" s="275">
        <x:f>SUM(C55:V55)</x:f>
        <x:v>23581</x:v>
      </x:c>
      <x:c r="C55" s="275">
        <x:v>565</x:v>
      </x:c>
      <x:c r="D55" s="275">
        <x:v>1226</x:v>
      </x:c>
      <x:c r="E55" s="275">
        <x:v>1013</x:v>
      </x:c>
      <x:c r="F55" s="275">
        <x:v>939</x:v>
      </x:c>
      <x:c r="G55" s="275">
        <x:v>980</x:v>
      </x:c>
      <x:c r="H55" s="276">
        <x:v>617</x:v>
      </x:c>
      <x:c r="I55" s="277">
        <x:v>6</x:v>
      </x:c>
      <x:c r="J55" s="275">
        <x:v>276</x:v>
      </x:c>
      <x:c r="K55" s="275">
        <x:v>1523</x:v>
      </x:c>
      <x:c r="L55" s="275">
        <x:v>1352</x:v>
      </x:c>
      <x:c r="M55" s="275">
        <x:v>1319</x:v>
      </x:c>
      <x:c r="N55" s="275">
        <x:v>1905</x:v>
      </x:c>
      <x:c r="O55" s="277">
        <x:v>1778</x:v>
      </x:c>
      <x:c r="P55" s="277">
        <x:v>430</x:v>
      </x:c>
      <x:c r="Q55" s="275">
        <x:v>632</x:v>
      </x:c>
      <x:c r="R55" s="275">
        <x:v>2431</x:v>
      </x:c>
      <x:c r="S55" s="275">
        <x:v>2700</x:v>
      </x:c>
      <x:c r="T55" s="275">
        <x:v>2004</x:v>
      </x:c>
      <x:c r="U55" s="275">
        <x:v>1382</x:v>
      </x:c>
      <x:c r="V55" s="277">
        <x:v>503</x:v>
      </x:c>
    </x:row>
    <x:row r="56" spans="1:22" s="254" customFormat="1" ht="18" customHeight="1">
      <x:c r="A56" s="274" t="s">
        <x:v>13</x:v>
      </x:c>
      <x:c r="B56" s="275">
        <x:f>SUM(C56:V56)</x:f>
        <x:v>19185</x:v>
      </x:c>
      <x:c r="C56" s="275">
        <x:v>521</x:v>
      </x:c>
      <x:c r="D56" s="275">
        <x:v>941</x:v>
      </x:c>
      <x:c r="E56" s="275">
        <x:v>811</x:v>
      </x:c>
      <x:c r="F56" s="275">
        <x:v>845</x:v>
      </x:c>
      <x:c r="G56" s="275">
        <x:v>789</x:v>
      </x:c>
      <x:c r="H56" s="276">
        <x:v>375</x:v>
      </x:c>
      <x:c r="I56" s="277">
        <x:v>0</x:v>
      </x:c>
      <x:c r="J56" s="275">
        <x:v>600</x:v>
      </x:c>
      <x:c r="K56" s="275">
        <x:v>1105</x:v>
      </x:c>
      <x:c r="L56" s="275">
        <x:v>1125</x:v>
      </x:c>
      <x:c r="M56" s="275">
        <x:v>1738</x:v>
      </x:c>
      <x:c r="N56" s="275">
        <x:v>1755</x:v>
      </x:c>
      <x:c r="O56" s="277">
        <x:v>1296</x:v>
      </x:c>
      <x:c r="P56" s="277">
        <x:v>215</x:v>
      </x:c>
      <x:c r="Q56" s="275">
        <x:v>829</x:v>
      </x:c>
      <x:c r="R56" s="275">
        <x:v>1642</x:v>
      </x:c>
      <x:c r="S56" s="275">
        <x:v>1810</x:v>
      </x:c>
      <x:c r="T56" s="275">
        <x:v>1604</x:v>
      </x:c>
      <x:c r="U56" s="275">
        <x:v>936</x:v>
      </x:c>
      <x:c r="V56" s="277">
        <x:v>248</x:v>
      </x:c>
    </x:row>
    <x:row r="57" spans="1:22" s="254" customFormat="1" ht="18" customHeight="1">
      <x:c r="A57" s="281" t="s">
        <x:v>21</x:v>
      </x:c>
      <x:c r="B57" s="275">
        <x:f>SUM(C57:V57)</x:f>
        <x:v>13717</x:v>
      </x:c>
      <x:c r="C57" s="275">
        <x:v>261</x:v>
      </x:c>
      <x:c r="D57" s="275">
        <x:v>616</x:v>
      </x:c>
      <x:c r="E57" s="275">
        <x:v>435</x:v>
      </x:c>
      <x:c r="F57" s="275">
        <x:v>451</x:v>
      </x:c>
      <x:c r="G57" s="275">
        <x:v>460</x:v>
      </x:c>
      <x:c r="H57" s="276">
        <x:v>289</x:v>
      </x:c>
      <x:c r="I57" s="277">
        <x:v>51</x:v>
      </x:c>
      <x:c r="J57" s="275">
        <x:v>48</x:v>
      </x:c>
      <x:c r="K57" s="275">
        <x:v>707</x:v>
      </x:c>
      <x:c r="L57" s="275">
        <x:v>605</x:v>
      </x:c>
      <x:c r="M57" s="275">
        <x:v>730</x:v>
      </x:c>
      <x:c r="N57" s="275">
        <x:v>1397</x:v>
      </x:c>
      <x:c r="O57" s="277">
        <x:v>1283</x:v>
      </x:c>
      <x:c r="P57" s="277">
        <x:v>441</x:v>
      </x:c>
      <x:c r="Q57" s="275">
        <x:v>549</x:v>
      </x:c>
      <x:c r="R57" s="275">
        <x:v>1679</x:v>
      </x:c>
      <x:c r="S57" s="275">
        <x:v>1614</x:v>
      </x:c>
      <x:c r="T57" s="275">
        <x:v>1013</x:v>
      </x:c>
      <x:c r="U57" s="275">
        <x:v>764</x:v>
      </x:c>
      <x:c r="V57" s="277">
        <x:v>324</x:v>
      </x:c>
    </x:row>
    <x:row r="58" spans="1:22" s="254" customFormat="1" ht="18" customHeight="1">
      <x:c r="A58" s="281" t="s">
        <x:v>25</x:v>
      </x:c>
      <x:c r="B58" s="275">
        <x:f>SUM(C58:V58)</x:f>
        <x:v>13461</x:v>
      </x:c>
      <x:c r="C58" s="275">
        <x:v>277</x:v>
      </x:c>
      <x:c r="D58" s="275">
        <x:v>592</x:v>
      </x:c>
      <x:c r="E58" s="275">
        <x:v>502</x:v>
      </x:c>
      <x:c r="F58" s="275">
        <x:v>405</x:v>
      </x:c>
      <x:c r="G58" s="275">
        <x:v>403</x:v>
      </x:c>
      <x:c r="H58" s="276">
        <x:v>298</x:v>
      </x:c>
      <x:c r="I58" s="277">
        <x:v>9</x:v>
      </x:c>
      <x:c r="J58" s="275">
        <x:v>88</x:v>
      </x:c>
      <x:c r="K58" s="275">
        <x:v>733</x:v>
      </x:c>
      <x:c r="L58" s="275">
        <x:v>585</x:v>
      </x:c>
      <x:c r="M58" s="275">
        <x:v>759</x:v>
      </x:c>
      <x:c r="N58" s="275">
        <x:v>832</x:v>
      </x:c>
      <x:c r="O58" s="277">
        <x:v>753</x:v>
      </x:c>
      <x:c r="P58" s="277">
        <x:v>183</x:v>
      </x:c>
      <x:c r="Q58" s="275">
        <x:v>607</x:v>
      </x:c>
      <x:c r="R58" s="275">
        <x:v>1740</x:v>
      </x:c>
      <x:c r="S58" s="275">
        <x:v>1215</x:v>
      </x:c>
      <x:c r="T58" s="275">
        <x:v>1898</x:v>
      </x:c>
      <x:c r="U58" s="275">
        <x:v>1238</x:v>
      </x:c>
      <x:c r="V58" s="277">
        <x:v>344</x:v>
      </x:c>
    </x:row>
    <x:row r="59" spans="1:22" s="254" customFormat="1" ht="18" customHeight="1">
      <x:c r="A59" s="274" t="s">
        <x:v>18</x:v>
      </x:c>
      <x:c r="B59" s="275">
        <x:f>SUM(C59:V59)</x:f>
        <x:v>10881</x:v>
      </x:c>
      <x:c r="C59" s="275">
        <x:v>203</x:v>
      </x:c>
      <x:c r="D59" s="275">
        <x:v>400</x:v>
      </x:c>
      <x:c r="E59" s="275">
        <x:v>336</x:v>
      </x:c>
      <x:c r="F59" s="275">
        <x:v>299</x:v>
      </x:c>
      <x:c r="G59" s="275">
        <x:v>289</x:v>
      </x:c>
      <x:c r="H59" s="276">
        <x:v>225</x:v>
      </x:c>
      <x:c r="I59" s="277">
        <x:v>6</x:v>
      </x:c>
      <x:c r="J59" s="275">
        <x:v>79</x:v>
      </x:c>
      <x:c r="K59" s="275">
        <x:v>516</x:v>
      </x:c>
      <x:c r="L59" s="275">
        <x:v>482</x:v>
      </x:c>
      <x:c r="M59" s="275">
        <x:v>1036</x:v>
      </x:c>
      <x:c r="N59" s="275">
        <x:v>924</x:v>
      </x:c>
      <x:c r="O59" s="277">
        <x:v>1127</x:v>
      </x:c>
      <x:c r="P59" s="277">
        <x:v>398</x:v>
      </x:c>
      <x:c r="Q59" s="275">
        <x:v>707</x:v>
      </x:c>
      <x:c r="R59" s="275">
        <x:v>1379</x:v>
      </x:c>
      <x:c r="S59" s="275">
        <x:v>987</x:v>
      </x:c>
      <x:c r="T59" s="275">
        <x:v>772</x:v>
      </x:c>
      <x:c r="U59" s="275">
        <x:v>524</x:v>
      </x:c>
      <x:c r="V59" s="277">
        <x:v>192</x:v>
      </x:c>
    </x:row>
    <x:row r="60" spans="1:22" s="254" customFormat="1" ht="18" customHeight="1">
      <x:c r="A60" s="281" t="s">
        <x:v>23</x:v>
      </x:c>
      <x:c r="B60" s="275">
        <x:f>SUM(C60:V60)</x:f>
        <x:v>23607</x:v>
      </x:c>
      <x:c r="C60" s="284">
        <x:v>477</x:v>
      </x:c>
      <x:c r="D60" s="284">
        <x:v>1032</x:v>
      </x:c>
      <x:c r="E60" s="284">
        <x:v>827</x:v>
      </x:c>
      <x:c r="F60" s="284">
        <x:v>783</x:v>
      </x:c>
      <x:c r="G60" s="284">
        <x:v>765</x:v>
      </x:c>
      <x:c r="H60" s="298">
        <x:v>539</x:v>
      </x:c>
      <x:c r="I60" s="298">
        <x:v>1</x:v>
      </x:c>
      <x:c r="J60" s="284">
        <x:v>200</x:v>
      </x:c>
      <x:c r="K60" s="284">
        <x:v>1165</x:v>
      </x:c>
      <x:c r="L60" s="284">
        <x:v>941</x:v>
      </x:c>
      <x:c r="M60" s="284">
        <x:v>1669</x:v>
      </x:c>
      <x:c r="N60" s="284">
        <x:v>1884</x:v>
      </x:c>
      <x:c r="O60" s="298">
        <x:v>1787</x:v>
      </x:c>
      <x:c r="P60" s="298">
        <x:v>449</x:v>
      </x:c>
      <x:c r="Q60" s="284">
        <x:v>1097</x:v>
      </x:c>
      <x:c r="R60" s="284">
        <x:v>3487</x:v>
      </x:c>
      <x:c r="S60" s="284">
        <x:v>2853</x:v>
      </x:c>
      <x:c r="T60" s="284">
        <x:v>2034</x:v>
      </x:c>
      <x:c r="U60" s="284">
        <x:v>1213</x:v>
      </x:c>
      <x:c r="V60" s="298">
        <x:v>404</x:v>
      </x:c>
    </x:row>
    <x:row r="61" spans="1:22" s="254" customFormat="1" ht="18" customHeight="1">
      <x:c r="A61" s="274" t="s">
        <x:v>16</x:v>
      </x:c>
      <x:c r="B61" s="275">
        <x:f>SUM(C61:V61)</x:f>
        <x:v>18524</x:v>
      </x:c>
      <x:c r="C61" s="275">
        <x:v>382</x:v>
      </x:c>
      <x:c r="D61" s="275">
        <x:v>869</x:v>
      </x:c>
      <x:c r="E61" s="275">
        <x:v>613</x:v>
      </x:c>
      <x:c r="F61" s="275">
        <x:v>677</x:v>
      </x:c>
      <x:c r="G61" s="275">
        <x:v>587</x:v>
      </x:c>
      <x:c r="H61" s="276">
        <x:v>461</x:v>
      </x:c>
      <x:c r="I61" s="277">
        <x:v>96</x:v>
      </x:c>
      <x:c r="J61" s="275">
        <x:v>95</x:v>
      </x:c>
      <x:c r="K61" s="275">
        <x:v>1005</x:v>
      </x:c>
      <x:c r="L61" s="275">
        <x:v>945</x:v>
      </x:c>
      <x:c r="M61" s="275">
        <x:v>1208</x:v>
      </x:c>
      <x:c r="N61" s="275">
        <x:v>1274</x:v>
      </x:c>
      <x:c r="O61" s="277">
        <x:v>1541</x:v>
      </x:c>
      <x:c r="P61" s="277">
        <x:v>505</x:v>
      </x:c>
      <x:c r="Q61" s="275">
        <x:v>974</x:v>
      </x:c>
      <x:c r="R61" s="275">
        <x:v>2028</x:v>
      </x:c>
      <x:c r="S61" s="275">
        <x:v>2303</x:v>
      </x:c>
      <x:c r="T61" s="275">
        <x:v>1549</x:v>
      </x:c>
      <x:c r="U61" s="275">
        <x:v>957</x:v>
      </x:c>
      <x:c r="V61" s="277">
        <x:v>455</x:v>
      </x:c>
    </x:row>
    <x:row r="62" spans="1:22" s="254" customFormat="1" ht="18" customHeight="1">
      <x:c r="A62" s="280" t="s">
        <x:v>62</x:v>
      </x:c>
      <x:c r="B62" s="275">
        <x:f>SUM(C62:V62)</x:f>
        <x:v>290</x:v>
      </x:c>
      <x:c r="C62" s="275">
        <x:v>24</x:v>
      </x:c>
      <x:c r="D62" s="275">
        <x:v>20</x:v>
      </x:c>
      <x:c r="E62" s="275">
        <x:v>51</x:v>
      </x:c>
      <x:c r="F62" s="275">
        <x:v>6</x:v>
      </x:c>
      <x:c r="G62" s="275">
        <x:v>10</x:v>
      </x:c>
      <x:c r="H62" s="276">
        <x:v>0</x:v>
      </x:c>
      <x:c r="I62" s="277">
        <x:v>0</x:v>
      </x:c>
      <x:c r="J62" s="275">
        <x:v>4</x:v>
      </x:c>
      <x:c r="K62" s="275">
        <x:v>23</x:v>
      </x:c>
      <x:c r="L62" s="275">
        <x:v>10</x:v>
      </x:c>
      <x:c r="M62" s="275">
        <x:v>19</x:v>
      </x:c>
      <x:c r="N62" s="275">
        <x:v>12</x:v>
      </x:c>
      <x:c r="O62" s="277">
        <x:v>40</x:v>
      </x:c>
      <x:c r="P62" s="277">
        <x:v>0</x:v>
      </x:c>
      <x:c r="Q62" s="275">
        <x:v>4</x:v>
      </x:c>
      <x:c r="R62" s="275">
        <x:v>16</x:v>
      </x:c>
      <x:c r="S62" s="275">
        <x:v>25</x:v>
      </x:c>
      <x:c r="T62" s="275">
        <x:v>16</x:v>
      </x:c>
      <x:c r="U62" s="275">
        <x:v>10</x:v>
      </x:c>
      <x:c r="V62" s="277">
        <x:v>0</x:v>
      </x:c>
    </x:row>
    <x:row r="63" spans="1:22" s="254" customFormat="1" ht="18" customHeight="1">
      <x:c r="A63" s="281" t="s">
        <x:v>158</x:v>
      </x:c>
      <x:c r="B63" s="275">
        <x:f>SUM(C63:V63)</x:f>
        <x:v>12596</x:v>
      </x:c>
      <x:c r="C63" s="275">
        <x:v>364</x:v>
      </x:c>
      <x:c r="D63" s="275">
        <x:v>722</x:v>
      </x:c>
      <x:c r="E63" s="275">
        <x:v>537</x:v>
      </x:c>
      <x:c r="F63" s="275">
        <x:v>571</x:v>
      </x:c>
      <x:c r="G63" s="275">
        <x:v>619</x:v>
      </x:c>
      <x:c r="H63" s="276">
        <x:v>484</x:v>
      </x:c>
      <x:c r="I63" s="277">
        <x:v>73</x:v>
      </x:c>
      <x:c r="J63" s="275">
        <x:v>120</x:v>
      </x:c>
      <x:c r="K63" s="275">
        <x:v>984</x:v>
      </x:c>
      <x:c r="L63" s="275">
        <x:v>703</x:v>
      </x:c>
      <x:c r="M63" s="275">
        <x:v>933</x:v>
      </x:c>
      <x:c r="N63" s="275">
        <x:v>871</x:v>
      </x:c>
      <x:c r="O63" s="277">
        <x:v>1065</x:v>
      </x:c>
      <x:c r="P63" s="277">
        <x:v>242</x:v>
      </x:c>
      <x:c r="Q63" s="275">
        <x:v>441</x:v>
      </x:c>
      <x:c r="R63" s="275">
        <x:v>1096</x:v>
      </x:c>
      <x:c r="S63" s="275">
        <x:v>1136</x:v>
      </x:c>
      <x:c r="T63" s="275">
        <x:v>754</x:v>
      </x:c>
      <x:c r="U63" s="275">
        <x:v>562</x:v>
      </x:c>
      <x:c r="V63" s="277">
        <x:v>319</x:v>
      </x:c>
    </x:row>
    <x:row r="64" spans="1:22" s="255" customFormat="1" ht="18" customHeight="1">
      <x:c r="A64" s="289" t="s">
        <x:v>157</x:v>
      </x:c>
      <x:c r="B64" s="290">
        <x:f>SUM(B37:B63)</x:f>
        <x:v>1201836</x:v>
      </x:c>
      <x:c r="C64" s="290">
        <x:f>SUM(C37:C63)</x:f>
        <x:v>29339</x:v>
      </x:c>
      <x:c r="D64" s="290">
        <x:f>SUM(D37:D63)</x:f>
        <x:v>58016</x:v>
      </x:c>
      <x:c r="E64" s="290">
        <x:f>SUM(E37:E63)</x:f>
        <x:v>46660</x:v>
      </x:c>
      <x:c r="F64" s="290">
        <x:f>SUM(F37:F63)</x:f>
        <x:v>43800</x:v>
      </x:c>
      <x:c r="G64" s="290">
        <x:f>SUM(G37:G63)</x:f>
        <x:v>45788</x:v>
      </x:c>
      <x:c r="H64" s="291">
        <x:f>SUM(H37:H63)</x:f>
        <x:v>36375</x:v>
      </x:c>
      <x:c r="I64" s="291">
        <x:f>SUM(I37:I63)</x:f>
        <x:v>4226</x:v>
      </x:c>
      <x:c r="J64" s="290">
        <x:f>SUM(J37:J63)</x:f>
        <x:v>11458</x:v>
      </x:c>
      <x:c r="K64" s="290">
        <x:f>SUM(K37:K63)</x:f>
        <x:v>71326</x:v>
      </x:c>
      <x:c r="L64" s="290">
        <x:f>SUM(L37:L63)</x:f>
        <x:v>69836</x:v>
      </x:c>
      <x:c r="M64" s="290">
        <x:f>SUM(M37:M63)</x:f>
        <x:v>87244</x:v>
      </x:c>
      <x:c r="N64" s="290">
        <x:f>SUM(N37:N63)</x:f>
        <x:v>95758</x:v>
      </x:c>
      <x:c r="O64" s="291">
        <x:f>SUM(O37:O63)</x:f>
        <x:v>98375</x:v>
      </x:c>
      <x:c r="P64" s="291">
        <x:f>SUM(P37:P63)</x:f>
        <x:v>26089</x:v>
      </x:c>
      <x:c r="Q64" s="290">
        <x:f>SUM(Q37:Q63)</x:f>
        <x:v>48835</x:v>
      </x:c>
      <x:c r="R64" s="290">
        <x:f>SUM(R37:R63)</x:f>
        <x:v>123322</x:v>
      </x:c>
      <x:c r="S64" s="290">
        <x:f>SUM(S37:S63)</x:f>
        <x:v>117721</x:v>
      </x:c>
      <x:c r="T64" s="290">
        <x:f>SUM(T37:T63)</x:f>
        <x:v>93210</x:v>
      </x:c>
      <x:c r="U64" s="290">
        <x:f>SUM(U37:U63)</x:f>
        <x:v>66794</x:v>
      </x:c>
      <x:c r="V64" s="291">
        <x:f>SUM(V37:V63)</x:f>
        <x:v>27664</x:v>
      </x:c>
    </x:row>
    <x:row r="65" spans="1:22" s="254" customFormat="1" ht="18" customHeight="1">
      <x:c r="A65" s="292"/>
      <x:c r="B65" s="293"/>
      <x:c r="C65" s="293"/>
      <x:c r="D65" s="293"/>
      <x:c r="E65" s="293"/>
      <x:c r="F65" s="293"/>
      <x:c r="G65" s="294"/>
      <x:c r="H65" s="293"/>
      <x:c r="I65" s="293"/>
      <x:c r="J65" s="293"/>
      <x:c r="K65" s="293"/>
      <x:c r="L65" s="293"/>
      <x:c r="M65" s="293"/>
      <x:c r="N65" s="293"/>
      <x:c r="O65" s="293"/>
      <x:c r="P65" s="293"/>
      <x:c r="Q65" s="293"/>
      <x:c r="R65" s="293"/>
      <x:c r="S65" s="293"/>
      <x:c r="T65" s="293"/>
      <x:c r="U65" s="293"/>
      <x:c r="V65" s="293"/>
    </x:row>
    <x:row r="66" spans="1:22" s="254" customFormat="1" ht="18" customHeight="1">
      <x:c r="A66" s="296" t="s">
        <x:v>128</x:v>
      </x:c>
      <x:c r="G66" s="264"/>
      <x:c r="V66" s="254" t="s">
        <x:v>278</x:v>
      </x:c>
    </x:row>
    <x:row r="67" spans="1:22" s="254" customFormat="1" ht="18" customHeight="1">
      <x:c r="A67" s="708" t="s">
        <x:v>156</x:v>
      </x:c>
      <x:c r="B67" s="710" t="s">
        <x:v>30</x:v>
      </x:c>
      <x:c r="C67" s="266">
        <x:v>42254</x:v>
      </x:c>
      <x:c r="D67" s="266">
        <x:v>42255</x:v>
      </x:c>
      <x:c r="E67" s="266">
        <x:v>42256</x:v>
      </x:c>
      <x:c r="F67" s="266">
        <x:v>42257</x:v>
      </x:c>
      <x:c r="G67" s="299">
        <x:v>42258</x:v>
      </x:c>
      <x:c r="H67" s="268">
        <x:v>42259</x:v>
      </x:c>
      <x:c r="I67" s="268">
        <x:v>42260</x:v>
      </x:c>
      <x:c r="J67" s="266">
        <x:v>42261</x:v>
      </x:c>
      <x:c r="K67" s="266">
        <x:v>42262</x:v>
      </x:c>
      <x:c r="L67" s="266">
        <x:v>42263</x:v>
      </x:c>
      <x:c r="M67" s="266">
        <x:v>42264</x:v>
      </x:c>
      <x:c r="N67" s="266">
        <x:v>42265</x:v>
      </x:c>
      <x:c r="O67" s="268">
        <x:v>42266</x:v>
      </x:c>
      <x:c r="P67" s="268">
        <x:v>42267</x:v>
      </x:c>
      <x:c r="Q67" s="266">
        <x:v>42268</x:v>
      </x:c>
      <x:c r="R67" s="266">
        <x:v>42269</x:v>
      </x:c>
      <x:c r="S67" s="266">
        <x:v>42270</x:v>
      </x:c>
      <x:c r="T67" s="266">
        <x:v>42271</x:v>
      </x:c>
      <x:c r="U67" s="266">
        <x:v>42272</x:v>
      </x:c>
      <x:c r="V67" s="269">
        <x:v>42273</x:v>
      </x:c>
    </x:row>
    <x:row r="68" spans="1:22" s="254" customFormat="1" ht="18" customHeight="1">
      <x:c r="A68" s="709"/>
      <x:c r="B68" s="711"/>
      <x:c r="C68" s="270" t="s">
        <x:v>167</x:v>
      </x:c>
      <x:c r="D68" s="270" t="s">
        <x:v>200</x:v>
      </x:c>
      <x:c r="E68" s="270" t="s">
        <x:v>170</x:v>
      </x:c>
      <x:c r="F68" s="270" t="s">
        <x:v>205</x:v>
      </x:c>
      <x:c r="G68" s="300" t="s">
        <x:v>201</x:v>
      </x:c>
      <x:c r="H68" s="272" t="s">
        <x:v>176</x:v>
      </x:c>
      <x:c r="I68" s="272" t="s">
        <x:v>183</x:v>
      </x:c>
      <x:c r="J68" s="270" t="s">
        <x:v>167</x:v>
      </x:c>
      <x:c r="K68" s="270" t="s">
        <x:v>200</x:v>
      </x:c>
      <x:c r="L68" s="270" t="s">
        <x:v>170</x:v>
      </x:c>
      <x:c r="M68" s="270" t="s">
        <x:v>205</x:v>
      </x:c>
      <x:c r="N68" s="270" t="s">
        <x:v>201</x:v>
      </x:c>
      <x:c r="O68" s="272" t="s">
        <x:v>176</x:v>
      </x:c>
      <x:c r="P68" s="272" t="s">
        <x:v>183</x:v>
      </x:c>
      <x:c r="Q68" s="270" t="s">
        <x:v>167</x:v>
      </x:c>
      <x:c r="R68" s="270" t="s">
        <x:v>200</x:v>
      </x:c>
      <x:c r="S68" s="270" t="s">
        <x:v>170</x:v>
      </x:c>
      <x:c r="T68" s="270" t="s">
        <x:v>205</x:v>
      </x:c>
      <x:c r="U68" s="270" t="s">
        <x:v>201</x:v>
      </x:c>
      <x:c r="V68" s="301" t="s">
        <x:v>176</x:v>
      </x:c>
    </x:row>
    <x:row r="69" spans="1:22" s="254" customFormat="1" ht="18" customHeight="1">
      <x:c r="A69" s="274" t="s">
        <x:v>7</x:v>
      </x:c>
      <x:c r="B69" s="275">
        <x:f>SUM(C69:V69)</x:f>
        <x:v>141300</x:v>
      </x:c>
      <x:c r="C69" s="275">
        <x:v>8500</x:v>
      </x:c>
      <x:c r="D69" s="275">
        <x:v>9000</x:v>
      </x:c>
      <x:c r="E69" s="275">
        <x:v>9000</x:v>
      </x:c>
      <x:c r="F69" s="275">
        <x:v>10000</x:v>
      </x:c>
      <x:c r="G69" s="275">
        <x:v>8000</x:v>
      </x:c>
      <x:c r="H69" s="276">
        <x:v>2000</x:v>
      </x:c>
      <x:c r="I69" s="277">
        <x:v>0</x:v>
      </x:c>
      <x:c r="J69" s="275">
        <x:v>2000</x:v>
      </x:c>
      <x:c r="K69" s="275">
        <x:v>8500</x:v>
      </x:c>
      <x:c r="L69" s="275">
        <x:v>9000</x:v>
      </x:c>
      <x:c r="M69" s="275">
        <x:v>10000</x:v>
      </x:c>
      <x:c r="N69" s="275">
        <x:v>11000</x:v>
      </x:c>
      <x:c r="O69" s="277">
        <x:v>3000</x:v>
      </x:c>
      <x:c r="P69" s="277">
        <x:v>1300</x:v>
      </x:c>
      <x:c r="Q69" s="275">
        <x:v>16000</x:v>
      </x:c>
      <x:c r="R69" s="275">
        <x:v>10000</x:v>
      </x:c>
      <x:c r="S69" s="275">
        <x:v>11000</x:v>
      </x:c>
      <x:c r="T69" s="275">
        <x:v>8000</x:v>
      </x:c>
      <x:c r="U69" s="275">
        <x:v>5000</x:v>
      </x:c>
      <x:c r="V69" s="278"/>
    </x:row>
    <x:row r="70" spans="1:22" s="255" customFormat="1" ht="18" customHeight="1">
      <x:c r="A70" s="274" t="s">
        <x:v>6</x:v>
      </x:c>
      <x:c r="B70" s="275">
        <x:f>SUM(C70:V70)</x:f>
        <x:v>25000</x:v>
      </x:c>
      <x:c r="C70" s="275">
        <x:v>2000</x:v>
      </x:c>
      <x:c r="D70" s="275">
        <x:v>1500</x:v>
      </x:c>
      <x:c r="E70" s="275">
        <x:v>1500</x:v>
      </x:c>
      <x:c r="F70" s="275">
        <x:v>1500</x:v>
      </x:c>
      <x:c r="G70" s="275">
        <x:v>1000</x:v>
      </x:c>
      <x:c r="H70" s="277">
        <x:v>0</x:v>
      </x:c>
      <x:c r="I70" s="277">
        <x:v>0</x:v>
      </x:c>
      <x:c r="J70" s="275">
        <x:v>2000</x:v>
      </x:c>
      <x:c r="K70" s="275">
        <x:v>2000</x:v>
      </x:c>
      <x:c r="L70" s="275">
        <x:v>2000</x:v>
      </x:c>
      <x:c r="M70" s="275">
        <x:v>1500</x:v>
      </x:c>
      <x:c r="N70" s="275">
        <x:v>1000</x:v>
      </x:c>
      <x:c r="O70" s="277">
        <x:v>0</x:v>
      </x:c>
      <x:c r="P70" s="277">
        <x:v>0</x:v>
      </x:c>
      <x:c r="Q70" s="275">
        <x:v>2000</x:v>
      </x:c>
      <x:c r="R70" s="275">
        <x:v>2000</x:v>
      </x:c>
      <x:c r="S70" s="275">
        <x:v>2000</x:v>
      </x:c>
      <x:c r="T70" s="275">
        <x:v>2000</x:v>
      </x:c>
      <x:c r="U70" s="275">
        <x:v>1000</x:v>
      </x:c>
      <x:c r="V70" s="279">
        <x:v>0</x:v>
      </x:c>
    </x:row>
    <x:row r="71" spans="1:22" s="254" customFormat="1" ht="18" customHeight="1">
      <x:c r="A71" s="274" t="s">
        <x:v>8</x:v>
      </x:c>
      <x:c r="B71" s="275">
        <x:f>SUM(C71:V71)</x:f>
        <x:v>144600</x:v>
      </x:c>
      <x:c r="C71" s="275">
        <x:v>5000</x:v>
      </x:c>
      <x:c r="D71" s="275">
        <x:v>5000</x:v>
      </x:c>
      <x:c r="E71" s="275">
        <x:v>6500</x:v>
      </x:c>
      <x:c r="F71" s="275">
        <x:v>5700</x:v>
      </x:c>
      <x:c r="G71" s="302">
        <x:v>3000</x:v>
      </x:c>
      <x:c r="H71" s="277">
        <x:v>700</x:v>
      </x:c>
      <x:c r="I71" s="277"/>
      <x:c r="J71" s="275">
        <x:v>9900</x:v>
      </x:c>
      <x:c r="K71" s="275">
        <x:v>9000</x:v>
      </x:c>
      <x:c r="L71" s="275">
        <x:v>12000</x:v>
      </x:c>
      <x:c r="M71" s="275">
        <x:v>14800</x:v>
      </x:c>
      <x:c r="N71" s="275">
        <x:v>13000</x:v>
      </x:c>
      <x:c r="O71" s="277">
        <x:v>7000</x:v>
      </x:c>
      <x:c r="P71" s="277"/>
      <x:c r="Q71" s="275">
        <x:v>14000</x:v>
      </x:c>
      <x:c r="R71" s="275">
        <x:v>13000</x:v>
      </x:c>
      <x:c r="S71" s="275">
        <x:v>12000</x:v>
      </x:c>
      <x:c r="T71" s="275">
        <x:v>11000</x:v>
      </x:c>
      <x:c r="U71" s="275">
        <x:v>3000</x:v>
      </x:c>
      <x:c r="V71" s="278"/>
    </x:row>
    <x:row r="72" spans="1:22" s="254" customFormat="1" ht="18" customHeight="1">
      <x:c r="A72" s="280" t="s">
        <x:v>31</x:v>
      </x:c>
      <x:c r="B72" s="275">
        <x:f>SUM(C72:V72)</x:f>
        <x:v>38750</x:v>
      </x:c>
      <x:c r="C72" s="275">
        <x:v>1500</x:v>
      </x:c>
      <x:c r="D72" s="275">
        <x:v>1200</x:v>
      </x:c>
      <x:c r="E72" s="275">
        <x:v>1300</x:v>
      </x:c>
      <x:c r="F72" s="275">
        <x:v>1200</x:v>
      </x:c>
      <x:c r="G72" s="275">
        <x:v>1100</x:v>
      </x:c>
      <x:c r="H72" s="277">
        <x:v>50</x:v>
      </x:c>
      <x:c r="I72" s="277">
        <x:v>100</x:v>
      </x:c>
      <x:c r="J72" s="275">
        <x:v>1800</x:v>
      </x:c>
      <x:c r="K72" s="275">
        <x:v>1800</x:v>
      </x:c>
      <x:c r="L72" s="275">
        <x:v>2400</x:v>
      </x:c>
      <x:c r="M72" s="275">
        <x:v>3600</x:v>
      </x:c>
      <x:c r="N72" s="275">
        <x:v>3500</x:v>
      </x:c>
      <x:c r="O72" s="277">
        <x:v>1200</x:v>
      </x:c>
      <x:c r="P72" s="277">
        <x:v>1400</x:v>
      </x:c>
      <x:c r="Q72" s="275">
        <x:v>5400</x:v>
      </x:c>
      <x:c r="R72" s="275">
        <x:v>4900</x:v>
      </x:c>
      <x:c r="S72" s="275">
        <x:v>3000</x:v>
      </x:c>
      <x:c r="T72" s="275">
        <x:v>2400</x:v>
      </x:c>
      <x:c r="U72" s="275">
        <x:v>900</x:v>
      </x:c>
      <x:c r="V72" s="278"/>
    </x:row>
    <x:row r="73" spans="1:22" s="254" customFormat="1" ht="18" customHeight="1">
      <x:c r="A73" s="281" t="s">
        <x:v>9</x:v>
      </x:c>
      <x:c r="B73" s="275">
        <x:f>SUM(C73:V73)</x:f>
        <x:v>122190</x:v>
      </x:c>
      <x:c r="C73" s="275">
        <x:v>4745</x:v>
      </x:c>
      <x:c r="D73" s="275">
        <x:v>3256</x:v>
      </x:c>
      <x:c r="E73" s="275">
        <x:v>3862</x:v>
      </x:c>
      <x:c r="F73" s="275">
        <x:v>3856</x:v>
      </x:c>
      <x:c r="G73" s="302">
        <x:v>2869</x:v>
      </x:c>
      <x:c r="H73" s="277"/>
      <x:c r="I73" s="277"/>
      <x:c r="J73" s="275">
        <x:v>6757</x:v>
      </x:c>
      <x:c r="K73" s="275">
        <x:v>7395</x:v>
      </x:c>
      <x:c r="L73" s="275">
        <x:v>9175</x:v>
      </x:c>
      <x:c r="M73" s="275">
        <x:v>12489</x:v>
      </x:c>
      <x:c r="N73" s="275">
        <x:v>13977</x:v>
      </x:c>
      <x:c r="O73" s="277">
        <x:v>2955</x:v>
      </x:c>
      <x:c r="P73" s="277">
        <x:v>1059</x:v>
      </x:c>
      <x:c r="Q73" s="275">
        <x:v>15121</x:v>
      </x:c>
      <x:c r="R73" s="275">
        <x:v>14941</x:v>
      </x:c>
      <x:c r="S73" s="275">
        <x:v>9956</x:v>
      </x:c>
      <x:c r="T73" s="275">
        <x:v>6954</x:v>
      </x:c>
      <x:c r="U73" s="275">
        <x:v>2823</x:v>
      </x:c>
      <x:c r="V73" s="278">
        <x:v>0</x:v>
      </x:c>
    </x:row>
    <x:row r="74" spans="1:22" s="254" customFormat="1" ht="18" customHeight="1">
      <x:c r="A74" s="282" t="s">
        <x:v>11</x:v>
      </x:c>
      <x:c r="B74" s="275">
        <x:f>SUM(C74:V74)</x:f>
        <x:v>135800</x:v>
      </x:c>
      <x:c r="C74" s="275">
        <x:v>4500</x:v>
      </x:c>
      <x:c r="D74" s="275">
        <x:v>3000</x:v>
      </x:c>
      <x:c r="E74" s="275">
        <x:v>3000</x:v>
      </x:c>
      <x:c r="F74" s="275">
        <x:v>4500</x:v>
      </x:c>
      <x:c r="G74" s="302">
        <x:v>2000</x:v>
      </x:c>
      <x:c r="H74" s="277"/>
      <x:c r="I74" s="277">
        <x:v>2500</x:v>
      </x:c>
      <x:c r="J74" s="275">
        <x:v>9000</x:v>
      </x:c>
      <x:c r="K74" s="275">
        <x:v>13000</x:v>
      </x:c>
      <x:c r="L74" s="275">
        <x:v>14500</x:v>
      </x:c>
      <x:c r="M74" s="275">
        <x:v>15000</x:v>
      </x:c>
      <x:c r="N74" s="275">
        <x:v>11000</x:v>
      </x:c>
      <x:c r="O74" s="277"/>
      <x:c r="P74" s="277">
        <x:v>10000</x:v>
      </x:c>
      <x:c r="Q74" s="275">
        <x:v>14500</x:v>
      </x:c>
      <x:c r="R74" s="275">
        <x:v>13000</x:v>
      </x:c>
      <x:c r="S74" s="275">
        <x:v>9000</x:v>
      </x:c>
      <x:c r="T74" s="275">
        <x:v>6000</x:v>
      </x:c>
      <x:c r="U74" s="275">
        <x:v>1300</x:v>
      </x:c>
      <x:c r="V74" s="278"/>
    </x:row>
    <x:row r="75" spans="1:22" s="255" customFormat="1" ht="18" customHeight="1">
      <x:c r="A75" s="282" t="s">
        <x:v>10</x:v>
      </x:c>
      <x:c r="B75" s="275">
        <x:f>SUM(C75:V75)</x:f>
        <x:v>76300</x:v>
      </x:c>
      <x:c r="C75" s="275">
        <x:v>3400</x:v>
      </x:c>
      <x:c r="D75" s="275">
        <x:v>2900</x:v>
      </x:c>
      <x:c r="E75" s="275">
        <x:v>2800</x:v>
      </x:c>
      <x:c r="F75" s="275">
        <x:v>2800</x:v>
      </x:c>
      <x:c r="G75" s="302">
        <x:v>1200</x:v>
      </x:c>
      <x:c r="H75" s="277">
        <x:v>0</x:v>
      </x:c>
      <x:c r="I75" s="277">
        <x:v>0</x:v>
      </x:c>
      <x:c r="J75" s="275">
        <x:v>5200</x:v>
      </x:c>
      <x:c r="K75" s="275">
        <x:v>5300</x:v>
      </x:c>
      <x:c r="L75" s="275">
        <x:v>5000</x:v>
      </x:c>
      <x:c r="M75" s="275">
        <x:v>7300</x:v>
      </x:c>
      <x:c r="N75" s="275">
        <x:v>4300</x:v>
      </x:c>
      <x:c r="O75" s="277">
        <x:v>4000</x:v>
      </x:c>
      <x:c r="P75" s="277">
        <x:v>2300</x:v>
      </x:c>
      <x:c r="Q75" s="275">
        <x:v>7500</x:v>
      </x:c>
      <x:c r="R75" s="275">
        <x:v>6500</x:v>
      </x:c>
      <x:c r="S75" s="275">
        <x:v>5400</x:v>
      </x:c>
      <x:c r="T75" s="275">
        <x:v>7600</x:v>
      </x:c>
      <x:c r="U75" s="275">
        <x:v>2800</x:v>
      </x:c>
      <x:c r="V75" s="279">
        <x:v>0</x:v>
      </x:c>
    </x:row>
    <x:row r="76" spans="1:22" s="254" customFormat="1" ht="18" customHeight="1">
      <x:c r="A76" s="281" t="s">
        <x:v>20</x:v>
      </x:c>
      <x:c r="B76" s="275">
        <x:f>SUM(C76:V76)</x:f>
        <x:v>25250</x:v>
      </x:c>
      <x:c r="C76" s="275">
        <x:v>1200</x:v>
      </x:c>
      <x:c r="D76" s="275">
        <x:v>700</x:v>
      </x:c>
      <x:c r="E76" s="275">
        <x:v>650</x:v>
      </x:c>
      <x:c r="F76" s="275">
        <x:v>650</x:v>
      </x:c>
      <x:c r="G76" s="302">
        <x:v>500</x:v>
      </x:c>
      <x:c r="H76" s="277"/>
      <x:c r="I76" s="277"/>
      <x:c r="J76" s="275">
        <x:v>1500</x:v>
      </x:c>
      <x:c r="K76" s="275">
        <x:v>1500</x:v>
      </x:c>
      <x:c r="L76" s="275">
        <x:v>1800</x:v>
      </x:c>
      <x:c r="M76" s="275">
        <x:v>1800</x:v>
      </x:c>
      <x:c r="N76" s="275">
        <x:v>1700</x:v>
      </x:c>
      <x:c r="O76" s="277"/>
      <x:c r="P76" s="277"/>
      <x:c r="Q76" s="275">
        <x:v>4000</x:v>
      </x:c>
      <x:c r="R76" s="275">
        <x:v>3500</x:v>
      </x:c>
      <x:c r="S76" s="275">
        <x:v>2000</x:v>
      </x:c>
      <x:c r="T76" s="275">
        <x:v>3500</x:v>
      </x:c>
      <x:c r="U76" s="275">
        <x:v>250</x:v>
      </x:c>
      <x:c r="V76" s="278"/>
    </x:row>
    <x:row r="77" spans="1:22" s="254" customFormat="1" ht="18" customHeight="1">
      <x:c r="A77" s="282" t="s">
        <x:v>29</x:v>
      </x:c>
      <x:c r="B77" s="275">
        <x:f>SUM(C77:V77)</x:f>
        <x:v>31920</x:v>
      </x:c>
      <x:c r="C77" s="275">
        <x:v>1000</x:v>
      </x:c>
      <x:c r="D77" s="275">
        <x:v>920</x:v>
      </x:c>
      <x:c r="E77" s="275">
        <x:v>1600</x:v>
      </x:c>
      <x:c r="F77" s="275">
        <x:v>3800</x:v>
      </x:c>
      <x:c r="G77" s="275">
        <x:v>700</x:v>
      </x:c>
      <x:c r="H77" s="277"/>
      <x:c r="I77" s="277"/>
      <x:c r="J77" s="275">
        <x:v>3600</x:v>
      </x:c>
      <x:c r="K77" s="275">
        <x:v>3100</x:v>
      </x:c>
      <x:c r="L77" s="275">
        <x:v>3200</x:v>
      </x:c>
      <x:c r="M77" s="275">
        <x:v>3500</x:v>
      </x:c>
      <x:c r="N77" s="275">
        <x:v>1300</x:v>
      </x:c>
      <x:c r="O77" s="277"/>
      <x:c r="P77" s="277"/>
      <x:c r="Q77" s="275">
        <x:v>4000</x:v>
      </x:c>
      <x:c r="R77" s="275">
        <x:v>2300</x:v>
      </x:c>
      <x:c r="S77" s="275">
        <x:v>2000</x:v>
      </x:c>
      <x:c r="T77" s="275">
        <x:v>500</x:v>
      </x:c>
      <x:c r="U77" s="275">
        <x:v>400</x:v>
      </x:c>
      <x:c r="V77" s="278"/>
    </x:row>
    <x:row r="78" spans="1:22" s="254" customFormat="1" ht="18" customHeight="1">
      <x:c r="A78" s="274" t="s">
        <x:v>14</x:v>
      </x:c>
      <x:c r="B78" s="275">
        <x:f>SUM(C78:V78)</x:f>
        <x:v>15373</x:v>
      </x:c>
      <x:c r="C78" s="275">
        <x:v>1048</x:v>
      </x:c>
      <x:c r="D78" s="275">
        <x:f>INT(C14*120%)</x:f>
        <x:v>628</x:v>
      </x:c>
      <x:c r="E78" s="275">
        <x:f>INT(D14*120%)</x:f>
        <x:v>584</x:v>
      </x:c>
      <x:c r="F78" s="275">
        <x:f>INT(E14*120%)</x:f>
        <x:v>352</x:v>
      </x:c>
      <x:c r="G78" s="302">
        <x:v>150</x:v>
      </x:c>
      <x:c r="H78" s="277"/>
      <x:c r="I78" s="277"/>
      <x:c r="J78" s="275">
        <x:f>INT(I14*150%)</x:f>
        <x:v>0</x:v>
      </x:c>
      <x:c r="K78" s="275">
        <x:f>INT(J14*120%)</x:f>
        <x:v>956</x:v>
      </x:c>
      <x:c r="L78" s="275">
        <x:f>INT(K14*120%)</x:f>
        <x:v>771</x:v>
      </x:c>
      <x:c r="M78" s="275">
        <x:f>INT(L14*120%)</x:f>
        <x:v>1334</x:v>
      </x:c>
      <x:c r="N78" s="275">
        <x:v>1010</x:v>
      </x:c>
      <x:c r="O78" s="277"/>
      <x:c r="P78" s="277"/>
      <x:c r="Q78" s="275">
        <x:f>INT(P14*120%)</x:f>
        <x:v>0</x:v>
      </x:c>
      <x:c r="R78" s="275">
        <x:f>INT(Q14*120%)</x:f>
        <x:v>4215</x:v>
      </x:c>
      <x:c r="S78" s="275">
        <x:f>INT(R14*120%)</x:f>
        <x:v>1894</x:v>
      </x:c>
      <x:c r="T78" s="275">
        <x:f>INT(S14*120%)</x:f>
        <x:v>1552</x:v>
      </x:c>
      <x:c r="U78" s="275">
        <x:f>INT(T14*120%)</x:f>
        <x:v>879</x:v>
      </x:c>
      <x:c r="V78" s="278"/>
    </x:row>
    <x:row r="79" spans="1:22" s="256" customFormat="1" ht="18" customHeight="1">
      <x:c r="A79" s="282" t="s">
        <x:v>27</x:v>
      </x:c>
      <x:c r="B79" s="275">
        <x:f>SUM(C79:V79)</x:f>
        <x:v>29865</x:v>
      </x:c>
      <x:c r="C79" s="275">
        <x:v>1350</x:v>
      </x:c>
      <x:c r="D79" s="275">
        <x:v>1360</x:v>
      </x:c>
      <x:c r="E79" s="303">
        <x:v>1475</x:v>
      </x:c>
      <x:c r="F79" s="303">
        <x:v>1450</x:v>
      </x:c>
      <x:c r="G79" s="303">
        <x:v>650</x:v>
      </x:c>
      <x:c r="H79" s="304"/>
      <x:c r="I79" s="304"/>
      <x:c r="J79" s="305">
        <x:v>2110</x:v>
      </x:c>
      <x:c r="K79" s="303">
        <x:v>2300</x:v>
      </x:c>
      <x:c r="L79" s="303">
        <x:v>2350</x:v>
      </x:c>
      <x:c r="M79" s="303">
        <x:v>2900</x:v>
      </x:c>
      <x:c r="N79" s="303">
        <x:v>2750</x:v>
      </x:c>
      <x:c r="O79" s="304"/>
      <x:c r="P79" s="304">
        <x:v>2000</x:v>
      </x:c>
      <x:c r="Q79" s="303">
        <x:v>3100</x:v>
      </x:c>
      <x:c r="R79" s="303">
        <x:v>2710</x:v>
      </x:c>
      <x:c r="S79" s="303">
        <x:v>1550</x:v>
      </x:c>
      <x:c r="T79" s="303">
        <x:v>1210</x:v>
      </x:c>
      <x:c r="U79" s="303">
        <x:v>600</x:v>
      </x:c>
      <x:c r="V79" s="306"/>
    </x:row>
    <x:row r="80" spans="1:22" s="254" customFormat="1" ht="18" customHeight="1">
      <x:c r="A80" s="274" t="s">
        <x:v>26</x:v>
      </x:c>
      <x:c r="B80" s="275">
        <x:f>SUM(C80:V80)</x:f>
        <x:v>11800</x:v>
      </x:c>
      <x:c r="C80" s="275">
        <x:v>500</x:v>
      </x:c>
      <x:c r="D80" s="275">
        <x:v>250</x:v>
      </x:c>
      <x:c r="E80" s="275">
        <x:v>250</x:v>
      </x:c>
      <x:c r="F80" s="275">
        <x:v>350</x:v>
      </x:c>
      <x:c r="G80" s="302">
        <x:v>150</x:v>
      </x:c>
      <x:c r="H80" s="277"/>
      <x:c r="I80" s="277"/>
      <x:c r="J80" s="275">
        <x:v>450</x:v>
      </x:c>
      <x:c r="K80" s="275">
        <x:v>450</x:v>
      </x:c>
      <x:c r="L80" s="275">
        <x:v>1100</x:v>
      </x:c>
      <x:c r="M80" s="275">
        <x:v>1800</x:v>
      </x:c>
      <x:c r="N80" s="275">
        <x:v>950</x:v>
      </x:c>
      <x:c r="O80" s="277"/>
      <x:c r="P80" s="277">
        <x:v>950</x:v>
      </x:c>
      <x:c r="Q80" s="275">
        <x:v>1800</x:v>
      </x:c>
      <x:c r="R80" s="275">
        <x:v>1300</x:v>
      </x:c>
      <x:c r="S80" s="275">
        <x:v>800</x:v>
      </x:c>
      <x:c r="T80" s="275">
        <x:v>550</x:v>
      </x:c>
      <x:c r="U80" s="275">
        <x:v>150</x:v>
      </x:c>
      <x:c r="V80" s="278"/>
    </x:row>
    <x:row r="81" spans="1:22" s="254" customFormat="1" ht="18" customHeight="1">
      <x:c r="A81" s="274" t="s">
        <x:v>17</x:v>
      </x:c>
      <x:c r="B81" s="275">
        <x:f>SUM(C81:V81)</x:f>
        <x:v>162000</x:v>
      </x:c>
      <x:c r="C81" s="275">
        <x:v>2000</x:v>
      </x:c>
      <x:c r="D81" s="275">
        <x:v>1500</x:v>
      </x:c>
      <x:c r="E81" s="275">
        <x:v>2000</x:v>
      </x:c>
      <x:c r="F81" s="275">
        <x:v>2000</x:v>
      </x:c>
      <x:c r="G81" s="302">
        <x:v>1500</x:v>
      </x:c>
      <x:c r="H81" s="277">
        <x:v>0</x:v>
      </x:c>
      <x:c r="I81" s="277">
        <x:v>500</x:v>
      </x:c>
      <x:c r="J81" s="275">
        <x:v>5500</x:v>
      </x:c>
      <x:c r="K81" s="275">
        <x:v>7000</x:v>
      </x:c>
      <x:c r="L81" s="275">
        <x:v>9200</x:v>
      </x:c>
      <x:c r="M81" s="275">
        <x:v>13100</x:v>
      </x:c>
      <x:c r="N81" s="275">
        <x:v>13800</x:v>
      </x:c>
      <x:c r="O81" s="277">
        <x:v>9400</x:v>
      </x:c>
      <x:c r="P81" s="277">
        <x:v>13000</x:v>
      </x:c>
      <x:c r="Q81" s="275">
        <x:v>29700</x:v>
      </x:c>
      <x:c r="R81" s="275">
        <x:v>26300</x:v>
      </x:c>
      <x:c r="S81" s="275">
        <x:v>15000</x:v>
      </x:c>
      <x:c r="T81" s="275">
        <x:v>8500</x:v>
      </x:c>
      <x:c r="U81" s="275">
        <x:v>2000</x:v>
      </x:c>
      <x:c r="V81" s="278">
        <x:v>0</x:v>
      </x:c>
    </x:row>
    <x:row r="82" spans="1:22" s="254" customFormat="1" ht="18" customHeight="1">
      <x:c r="A82" s="274" t="s">
        <x:v>15</x:v>
      </x:c>
      <x:c r="B82" s="275">
        <x:f>SUM(C82:V82)</x:f>
        <x:v>41200</x:v>
      </x:c>
      <x:c r="C82" s="275">
        <x:v>1000</x:v>
      </x:c>
      <x:c r="D82" s="275">
        <x:v>1500</x:v>
      </x:c>
      <x:c r="E82" s="275">
        <x:v>1500</x:v>
      </x:c>
      <x:c r="F82" s="275">
        <x:v>1000</x:v>
      </x:c>
      <x:c r="G82" s="302">
        <x:v>500</x:v>
      </x:c>
      <x:c r="H82" s="277">
        <x:v>1000</x:v>
      </x:c>
      <x:c r="I82" s="277">
        <x:v>300</x:v>
      </x:c>
      <x:c r="J82" s="275">
        <x:v>5000</x:v>
      </x:c>
      <x:c r="K82" s="275">
        <x:v>3000</x:v>
      </x:c>
      <x:c r="L82" s="275">
        <x:v>5000</x:v>
      </x:c>
      <x:c r="M82" s="275">
        <x:v>5000</x:v>
      </x:c>
      <x:c r="N82" s="275">
        <x:v>5000</x:v>
      </x:c>
      <x:c r="O82" s="277">
        <x:v>1000</x:v>
      </x:c>
      <x:c r="P82" s="277">
        <x:v>300</x:v>
      </x:c>
      <x:c r="Q82" s="275">
        <x:v>5000</x:v>
      </x:c>
      <x:c r="R82" s="275">
        <x:v>3000</x:v>
      </x:c>
      <x:c r="S82" s="275">
        <x:v>1500</x:v>
      </x:c>
      <x:c r="T82" s="275">
        <x:v>500</x:v>
      </x:c>
      <x:c r="U82" s="275">
        <x:v>100</x:v>
      </x:c>
      <x:c r="V82" s="278"/>
    </x:row>
    <x:row r="83" spans="1:22" s="254" customFormat="1" ht="18" customHeight="1">
      <x:c r="A83" s="281" t="s">
        <x:v>22</x:v>
      </x:c>
      <x:c r="B83" s="275">
        <x:f>SUM(C83:V83)</x:f>
        <x:v>17372.52</x:v>
      </x:c>
      <x:c r="C83" s="275">
        <x:v>707.55999999999995</x:v>
      </x:c>
      <x:c r="D83" s="275">
        <x:v>696.77999999999997</x:v>
      </x:c>
      <x:c r="E83" s="275">
        <x:v>513.51999999999998</x:v>
      </x:c>
      <x:c r="F83" s="275">
        <x:v>604.65999999999997</x:v>
      </x:c>
      <x:c r="G83" s="307">
        <x:v>700</x:v>
      </x:c>
      <x:c r="H83" s="277">
        <x:v>0</x:v>
      </x:c>
      <x:c r="I83" s="277">
        <x:v>0</x:v>
      </x:c>
      <x:c r="J83" s="275">
        <x:v>1480</x:v>
      </x:c>
      <x:c r="K83" s="275">
        <x:v>1510</x:v>
      </x:c>
      <x:c r="L83" s="275">
        <x:v>1550</x:v>
      </x:c>
      <x:c r="M83" s="275">
        <x:v>1630</x:v>
      </x:c>
      <x:c r="N83" s="275">
        <x:v>1750</x:v>
      </x:c>
      <x:c r="O83" s="277">
        <x:v>0</x:v>
      </x:c>
      <x:c r="P83" s="277">
        <x:v>0</x:v>
      </x:c>
      <x:c r="Q83" s="275">
        <x:v>1950</x:v>
      </x:c>
      <x:c r="R83" s="275">
        <x:v>1870</x:v>
      </x:c>
      <x:c r="S83" s="275">
        <x:v>1350</x:v>
      </x:c>
      <x:c r="T83" s="275">
        <x:v>660</x:v>
      </x:c>
      <x:c r="U83" s="275">
        <x:v>400</x:v>
      </x:c>
      <x:c r="V83" s="278">
        <x:v>0</x:v>
      </x:c>
    </x:row>
    <x:row r="84" spans="1:22" s="254" customFormat="1" ht="18" customHeight="1">
      <x:c r="A84" s="282" t="s">
        <x:v>28</x:v>
      </x:c>
      <x:c r="B84" s="275">
        <x:f>SUM(C84:V84)</x:f>
        <x:v>15140</x:v>
      </x:c>
      <x:c r="C84" s="275">
        <x:v>600</x:v>
      </x:c>
      <x:c r="D84" s="275">
        <x:v>400</x:v>
      </x:c>
      <x:c r="E84" s="275">
        <x:v>380</x:v>
      </x:c>
      <x:c r="F84" s="275">
        <x:v>280</x:v>
      </x:c>
      <x:c r="G84" s="302">
        <x:v>200</x:v>
      </x:c>
      <x:c r="H84" s="277"/>
      <x:c r="I84" s="277"/>
      <x:c r="J84" s="275">
        <x:v>1000</x:v>
      </x:c>
      <x:c r="K84" s="275">
        <x:v>450</x:v>
      </x:c>
      <x:c r="L84" s="275">
        <x:v>730</x:v>
      </x:c>
      <x:c r="M84" s="275">
        <x:v>1650</x:v>
      </x:c>
      <x:c r="N84" s="275">
        <x:v>1800</x:v>
      </x:c>
      <x:c r="O84" s="277"/>
      <x:c r="P84" s="277"/>
      <x:c r="Q84" s="275">
        <x:v>3200</x:v>
      </x:c>
      <x:c r="R84" s="275">
        <x:v>1900</x:v>
      </x:c>
      <x:c r="S84" s="275">
        <x:v>1300</x:v>
      </x:c>
      <x:c r="T84" s="275">
        <x:v>1000</x:v>
      </x:c>
      <x:c r="U84" s="275">
        <x:v>250</x:v>
      </x:c>
      <x:c r="V84" s="278"/>
    </x:row>
    <x:row r="85" spans="1:22" s="254" customFormat="1" ht="18" customHeight="1">
      <x:c r="A85" s="274" t="s">
        <x:v>12</x:v>
      </x:c>
      <x:c r="B85" s="275">
        <x:f>SUM(C85:V85)</x:f>
        <x:v>175300</x:v>
      </x:c>
      <x:c r="C85" s="275">
        <x:v>2500</x:v>
      </x:c>
      <x:c r="D85" s="275">
        <x:v>3000</x:v>
      </x:c>
      <x:c r="E85" s="275">
        <x:v>3000</x:v>
      </x:c>
      <x:c r="F85" s="275">
        <x:v>2800</x:v>
      </x:c>
      <x:c r="G85" s="302">
        <x:v>3000</x:v>
      </x:c>
      <x:c r="H85" s="277">
        <x:v>0</x:v>
      </x:c>
      <x:c r="I85" s="277">
        <x:v>10000</x:v>
      </x:c>
      <x:c r="J85" s="275">
        <x:v>14000</x:v>
      </x:c>
      <x:c r="K85" s="275">
        <x:v>14000</x:v>
      </x:c>
      <x:c r="L85" s="275">
        <x:v>17000</x:v>
      </x:c>
      <x:c r="M85" s="275">
        <x:v>15000</x:v>
      </x:c>
      <x:c r="N85" s="275">
        <x:v>12000</x:v>
      </x:c>
      <x:c r="O85" s="277">
        <x:v>0</x:v>
      </x:c>
      <x:c r="P85" s="277">
        <x:v>20000</x:v>
      </x:c>
      <x:c r="Q85" s="275">
        <x:v>17000</x:v>
      </x:c>
      <x:c r="R85" s="275">
        <x:v>17000</x:v>
      </x:c>
      <x:c r="S85" s="275">
        <x:v>16000</x:v>
      </x:c>
      <x:c r="T85" s="275">
        <x:v>7000</x:v>
      </x:c>
      <x:c r="U85" s="275">
        <x:v>2000</x:v>
      </x:c>
      <x:c r="V85" s="278">
        <x:v>0</x:v>
      </x:c>
    </x:row>
    <x:row r="86" spans="1:22" s="254" customFormat="1" ht="18" customHeight="1">
      <x:c r="A86" s="281" t="s">
        <x:v>19</x:v>
      </x:c>
      <x:c r="B86" s="275">
        <x:f>SUM(C86:V86)</x:f>
        <x:v>13700</x:v>
      </x:c>
      <x:c r="C86" s="275">
        <x:v>500</x:v>
      </x:c>
      <x:c r="D86" s="275">
        <x:v>500</x:v>
      </x:c>
      <x:c r="E86" s="275">
        <x:v>1000</x:v>
      </x:c>
      <x:c r="F86" s="275">
        <x:v>500</x:v>
      </x:c>
      <x:c r="G86" s="302">
        <x:v>300</x:v>
      </x:c>
      <x:c r="H86" s="277"/>
      <x:c r="I86" s="277"/>
      <x:c r="J86" s="275">
        <x:v>1000</x:v>
      </x:c>
      <x:c r="K86" s="275">
        <x:v>1500</x:v>
      </x:c>
      <x:c r="L86" s="275">
        <x:v>2000</x:v>
      </x:c>
      <x:c r="M86" s="275">
        <x:v>2000</x:v>
      </x:c>
      <x:c r="N86" s="275">
        <x:v>500</x:v>
      </x:c>
      <x:c r="O86" s="277"/>
      <x:c r="P86" s="277"/>
      <x:c r="Q86" s="275">
        <x:v>1500</x:v>
      </x:c>
      <x:c r="R86" s="275">
        <x:v>1500</x:v>
      </x:c>
      <x:c r="S86" s="275">
        <x:v>500</x:v>
      </x:c>
      <x:c r="T86" s="275">
        <x:v>300</x:v>
      </x:c>
      <x:c r="U86" s="275">
        <x:v>100</x:v>
      </x:c>
      <x:c r="V86" s="278"/>
    </x:row>
    <x:row r="87" spans="1:22" s="254" customFormat="1" ht="18" customHeight="1">
      <x:c r="A87" s="281" t="s">
        <x:v>24</x:v>
      </x:c>
      <x:c r="B87" s="275">
        <x:f>SUM(C87:V87)</x:f>
        <x:v>231500</x:v>
      </x:c>
      <x:c r="C87" s="275">
        <x:v>8000</x:v>
      </x:c>
      <x:c r="D87" s="275">
        <x:v>4000</x:v>
      </x:c>
      <x:c r="E87" s="275">
        <x:v>5000</x:v>
      </x:c>
      <x:c r="F87" s="275">
        <x:v>4500</x:v>
      </x:c>
      <x:c r="G87" s="302">
        <x:v>4000</x:v>
      </x:c>
      <x:c r="H87" s="277"/>
      <x:c r="I87" s="277">
        <x:v>6000</x:v>
      </x:c>
      <x:c r="J87" s="275">
        <x:v>8000</x:v>
      </x:c>
      <x:c r="K87" s="275">
        <x:v>17000</x:v>
      </x:c>
      <x:c r="L87" s="275">
        <x:v>20000</x:v>
      </x:c>
      <x:c r="M87" s="275">
        <x:v>25000</x:v>
      </x:c>
      <x:c r="N87" s="275">
        <x:v>20000</x:v>
      </x:c>
      <x:c r="O87" s="277">
        <x:v>9000</x:v>
      </x:c>
      <x:c r="P87" s="277">
        <x:v>20000</x:v>
      </x:c>
      <x:c r="Q87" s="275">
        <x:v>17000</x:v>
      </x:c>
      <x:c r="R87" s="275">
        <x:v>23000</x:v>
      </x:c>
      <x:c r="S87" s="275">
        <x:v>14000</x:v>
      </x:c>
      <x:c r="T87" s="275">
        <x:v>7000</x:v>
      </x:c>
      <x:c r="U87" s="275">
        <x:v>20000</x:v>
      </x:c>
      <x:c r="V87" s="278"/>
    </x:row>
    <x:row r="88" spans="1:22" s="254" customFormat="1" ht="18" customHeight="1">
      <x:c r="A88" s="274" t="s">
        <x:v>13</x:v>
      </x:c>
      <x:c r="B88" s="275">
        <x:f>SUM(C88:V88)</x:f>
        <x:v>23100</x:v>
      </x:c>
      <x:c r="C88" s="275">
        <x:v>1600</x:v>
      </x:c>
      <x:c r="D88" s="275">
        <x:v>1000</x:v>
      </x:c>
      <x:c r="E88" s="275">
        <x:v>1100</x:v>
      </x:c>
      <x:c r="F88" s="275">
        <x:v>1600</x:v>
      </x:c>
      <x:c r="G88" s="302">
        <x:v>700</x:v>
      </x:c>
      <x:c r="H88" s="277"/>
      <x:c r="I88" s="277"/>
      <x:c r="J88" s="275">
        <x:v>2600</x:v>
      </x:c>
      <x:c r="K88" s="275">
        <x:v>2000</x:v>
      </x:c>
      <x:c r="L88" s="275">
        <x:v>2000</x:v>
      </x:c>
      <x:c r="M88" s="275">
        <x:v>2000</x:v>
      </x:c>
      <x:c r="N88" s="275">
        <x:v>1500</x:v>
      </x:c>
      <x:c r="O88" s="277"/>
      <x:c r="P88" s="277"/>
      <x:c r="Q88" s="275">
        <x:v>2000</x:v>
      </x:c>
      <x:c r="R88" s="275">
        <x:v>2000</x:v>
      </x:c>
      <x:c r="S88" s="275">
        <x:v>1500</x:v>
      </x:c>
      <x:c r="T88" s="275">
        <x:v>1000</x:v>
      </x:c>
      <x:c r="U88" s="275">
        <x:v>500</x:v>
      </x:c>
      <x:c r="V88" s="278"/>
    </x:row>
    <x:row r="89" spans="1:22" s="254" customFormat="1" ht="18" customHeight="1">
      <x:c r="A89" s="281" t="s">
        <x:v>21</x:v>
      </x:c>
      <x:c r="B89" s="275">
        <x:f>SUM(C89:V89)</x:f>
        <x:v>55500</x:v>
      </x:c>
      <x:c r="C89" s="275">
        <x:v>1000</x:v>
      </x:c>
      <x:c r="D89" s="275">
        <x:v>1000</x:v>
      </x:c>
      <x:c r="E89" s="275">
        <x:v>1500</x:v>
      </x:c>
      <x:c r="F89" s="275">
        <x:v>1500</x:v>
      </x:c>
      <x:c r="G89" s="302">
        <x:v>1500</x:v>
      </x:c>
      <x:c r="H89" s="277"/>
      <x:c r="I89" s="277"/>
      <x:c r="J89" s="275">
        <x:v>5500</x:v>
      </x:c>
      <x:c r="K89" s="275">
        <x:v>6000</x:v>
      </x:c>
      <x:c r="L89" s="275">
        <x:v>7500</x:v>
      </x:c>
      <x:c r="M89" s="275">
        <x:v>5000</x:v>
      </x:c>
      <x:c r="N89" s="275">
        <x:v>4000</x:v>
      </x:c>
      <x:c r="O89" s="277">
        <x:v>2000</x:v>
      </x:c>
      <x:c r="P89" s="277"/>
      <x:c r="Q89" s="275">
        <x:v>7000</x:v>
      </x:c>
      <x:c r="R89" s="275">
        <x:v>6000</x:v>
      </x:c>
      <x:c r="S89" s="275">
        <x:v>3000</x:v>
      </x:c>
      <x:c r="T89" s="275">
        <x:v>2000</x:v>
      </x:c>
      <x:c r="U89" s="275">
        <x:v>1000</x:v>
      </x:c>
      <x:c r="V89" s="278"/>
    </x:row>
    <x:row r="90" spans="1:22" s="254" customFormat="1" ht="18" customHeight="1">
      <x:c r="A90" s="281" t="s">
        <x:v>25</x:v>
      </x:c>
      <x:c r="B90" s="275">
        <x:f>SUM(C90:V90)</x:f>
        <x:v>45480</x:v>
      </x:c>
      <x:c r="C90" s="275">
        <x:v>650</x:v>
      </x:c>
      <x:c r="D90" s="275">
        <x:v>500</x:v>
      </x:c>
      <x:c r="E90" s="275">
        <x:v>900</x:v>
      </x:c>
      <x:c r="F90" s="275">
        <x:v>930</x:v>
      </x:c>
      <x:c r="G90" s="302">
        <x:v>1500</x:v>
      </x:c>
      <x:c r="H90" s="277"/>
      <x:c r="I90" s="277"/>
      <x:c r="J90" s="275">
        <x:v>6000</x:v>
      </x:c>
      <x:c r="K90" s="275">
        <x:v>3000</x:v>
      </x:c>
      <x:c r="L90" s="275">
        <x:v>4000</x:v>
      </x:c>
      <x:c r="M90" s="275">
        <x:v>4500</x:v>
      </x:c>
      <x:c r="N90" s="275">
        <x:v>6000</x:v>
      </x:c>
      <x:c r="O90" s="277"/>
      <x:c r="P90" s="277"/>
      <x:c r="Q90" s="275">
        <x:v>6000</x:v>
      </x:c>
      <x:c r="R90" s="275">
        <x:v>4000</x:v>
      </x:c>
      <x:c r="S90" s="275">
        <x:v>3000</x:v>
      </x:c>
      <x:c r="T90" s="275">
        <x:v>3000</x:v>
      </x:c>
      <x:c r="U90" s="275">
        <x:v>1500</x:v>
      </x:c>
      <x:c r="V90" s="278"/>
    </x:row>
    <x:row r="91" spans="1:22" s="254" customFormat="1" ht="18" customHeight="1">
      <x:c r="A91" s="274" t="s">
        <x:v>18</x:v>
      </x:c>
      <x:c r="B91" s="275">
        <x:f>SUM(C91:V91)</x:f>
        <x:v>13950</x:v>
      </x:c>
      <x:c r="C91" s="275">
        <x:v>850</x:v>
      </x:c>
      <x:c r="D91" s="275">
        <x:v>550</x:v>
      </x:c>
      <x:c r="E91" s="275">
        <x:v>750</x:v>
      </x:c>
      <x:c r="F91" s="275">
        <x:v>350</x:v>
      </x:c>
      <x:c r="G91" s="302">
        <x:v>450</x:v>
      </x:c>
      <x:c r="H91" s="277"/>
      <x:c r="I91" s="277"/>
      <x:c r="J91" s="275">
        <x:v>850</x:v>
      </x:c>
      <x:c r="K91" s="275">
        <x:v>950</x:v>
      </x:c>
      <x:c r="L91" s="275">
        <x:v>1100</x:v>
      </x:c>
      <x:c r="M91" s="275">
        <x:v>850</x:v>
      </x:c>
      <x:c r="N91" s="275">
        <x:v>1000</x:v>
      </x:c>
      <x:c r="O91" s="277"/>
      <x:c r="P91" s="277"/>
      <x:c r="Q91" s="275">
        <x:v>2100</x:v>
      </x:c>
      <x:c r="R91" s="275">
        <x:v>1400</x:v>
      </x:c>
      <x:c r="S91" s="275">
        <x:v>1100</x:v>
      </x:c>
      <x:c r="T91" s="275">
        <x:v>1500</x:v>
      </x:c>
      <x:c r="U91" s="275">
        <x:v>150</x:v>
      </x:c>
      <x:c r="V91" s="278"/>
    </x:row>
    <x:row r="92" spans="1:22" s="254" customFormat="1" ht="18" customHeight="1">
      <x:c r="A92" s="281" t="s">
        <x:v>23</x:v>
      </x:c>
      <x:c r="B92" s="275">
        <x:f>SUM(C92:V92)</x:f>
        <x:v>29100</x:v>
      </x:c>
      <x:c r="C92" s="275">
        <x:v>2000</x:v>
      </x:c>
      <x:c r="D92" s="275">
        <x:v>1500</x:v>
      </x:c>
      <x:c r="E92" s="275">
        <x:v>1500</x:v>
      </x:c>
      <x:c r="F92" s="275">
        <x:v>1000</x:v>
      </x:c>
      <x:c r="G92" s="302">
        <x:v>800</x:v>
      </x:c>
      <x:c r="H92" s="277"/>
      <x:c r="I92" s="277"/>
      <x:c r="J92" s="275">
        <x:v>4000</x:v>
      </x:c>
      <x:c r="K92" s="275">
        <x:v>2000</x:v>
      </x:c>
      <x:c r="L92" s="275">
        <x:v>2000</x:v>
      </x:c>
      <x:c r="M92" s="275">
        <x:v>2000</x:v>
      </x:c>
      <x:c r="N92" s="275">
        <x:v>1500</x:v>
      </x:c>
      <x:c r="O92" s="277"/>
      <x:c r="P92" s="277"/>
      <x:c r="Q92" s="275">
        <x:v>5000</x:v>
      </x:c>
      <x:c r="R92" s="275">
        <x:v>3000</x:v>
      </x:c>
      <x:c r="S92" s="275">
        <x:v>2000</x:v>
      </x:c>
      <x:c r="T92" s="275">
        <x:v>500</x:v>
      </x:c>
      <x:c r="U92" s="275">
        <x:v>300</x:v>
      </x:c>
      <x:c r="V92" s="278"/>
    </x:row>
    <x:row r="93" spans="1:22" s="254" customFormat="1" ht="18" customHeight="1">
      <x:c r="A93" s="274" t="s">
        <x:v>16</x:v>
      </x:c>
      <x:c r="B93" s="275">
        <x:f>SUM(C93:V93)</x:f>
        <x:v>25858</x:v>
      </x:c>
      <x:c r="C93" s="308">
        <x:v>1693</x:v>
      </x:c>
      <x:c r="D93" s="308">
        <x:v>834</x:v>
      </x:c>
      <x:c r="E93" s="308">
        <x:v>863</x:v>
      </x:c>
      <x:c r="F93" s="308">
        <x:v>1083</x:v>
      </x:c>
      <x:c r="G93" s="308">
        <x:v>517</x:v>
      </x:c>
      <x:c r="H93" s="309">
        <x:v>0</x:v>
      </x:c>
      <x:c r="I93" s="309">
        <x:v>0</x:v>
      </x:c>
      <x:c r="J93" s="308">
        <x:v>1156</x:v>
      </x:c>
      <x:c r="K93" s="308">
        <x:v>1735</x:v>
      </x:c>
      <x:c r="L93" s="308">
        <x:v>1779</x:v>
      </x:c>
      <x:c r="M93" s="308">
        <x:v>1992</x:v>
      </x:c>
      <x:c r="N93" s="308">
        <x:v>1988</x:v>
      </x:c>
      <x:c r="O93" s="309">
        <x:v>0</x:v>
      </x:c>
      <x:c r="P93" s="309">
        <x:v>0</x:v>
      </x:c>
      <x:c r="Q93" s="308">
        <x:v>3692</x:v>
      </x:c>
      <x:c r="R93" s="308">
        <x:v>3895</x:v>
      </x:c>
      <x:c r="S93" s="308">
        <x:v>2723</x:v>
      </x:c>
      <x:c r="T93" s="308">
        <x:v>1255</x:v>
      </x:c>
      <x:c r="U93" s="275">
        <x:v>653</x:v>
      </x:c>
      <x:c r="V93" s="278"/>
    </x:row>
    <x:row r="94" spans="1:22" s="254" customFormat="1" ht="18" customHeight="1">
      <x:c r="A94" s="280" t="s">
        <x:v>62</x:v>
      </x:c>
      <x:c r="B94" s="275">
        <x:f>SUM(C94:V94)</x:f>
        <x:v>193307.70000000001</x:v>
      </x:c>
      <x:c r="C94" s="275">
        <x:v>10822.900000000001</x:v>
      </x:c>
      <x:c r="D94" s="275">
        <x:v>8594.2000000000007</x:v>
      </x:c>
      <x:c r="E94" s="275">
        <x:v>7290.6000000000004</x:v>
      </x:c>
      <x:c r="F94" s="275">
        <x:v>6310.5</x:v>
      </x:c>
      <x:c r="G94" s="302">
        <x:v>4527.6000000000004</x:v>
      </x:c>
      <x:c r="H94" s="277">
        <x:v>935.10000000000014</x:v>
      </x:c>
      <x:c r="I94" s="277">
        <x:v>184.79999999999998</x:v>
      </x:c>
      <x:c r="J94" s="275">
        <x:v>10051.6</x:v>
      </x:c>
      <x:c r="K94" s="275">
        <x:v>10166.700000000001</x:v>
      </x:c>
      <x:c r="L94" s="275">
        <x:v>10926.799999999999</x:v>
      </x:c>
      <x:c r="M94" s="275">
        <x:v>13329</x:v>
      </x:c>
      <x:c r="N94" s="275">
        <x:v>12900.200000000001</x:v>
      </x:c>
      <x:c r="O94" s="277">
        <x:v>6914.1000000000004</x:v>
      </x:c>
      <x:c r="P94" s="277">
        <x:v>10581.200000000001</x:v>
      </x:c>
      <x:c r="Q94" s="275">
        <x:v>19647.700000000001</x:v>
      </x:c>
      <x:c r="R94" s="275">
        <x:v>21310.400000000001</x:v>
      </x:c>
      <x:c r="S94" s="275">
        <x:v>20569.200000000001</x:v>
      </x:c>
      <x:c r="T94" s="275">
        <x:v>13641.5</x:v>
      </x:c>
      <x:c r="U94" s="275">
        <x:v>4603.6000000000004</x:v>
      </x:c>
      <x:c r="V94" s="278"/>
    </x:row>
    <x:row r="95" spans="1:22" s="254" customFormat="1" ht="18" customHeight="1">
      <x:c r="A95" s="281" t="s">
        <x:v>158</x:v>
      </x:c>
      <x:c r="B95" s="275">
        <x:f>SUM(C95:V95)</x:f>
        <x:v>840</x:v>
      </x:c>
      <x:c r="C95" s="275">
        <x:v>50</x:v>
      </x:c>
      <x:c r="D95" s="275">
        <x:v>50</x:v>
      </x:c>
      <x:c r="E95" s="275">
        <x:v>50</x:v>
      </x:c>
      <x:c r="F95" s="275">
        <x:v>50</x:v>
      </x:c>
      <x:c r="G95" s="302">
        <x:v>20</x:v>
      </x:c>
      <x:c r="H95" s="277"/>
      <x:c r="I95" s="277"/>
      <x:c r="J95" s="275">
        <x:v>50</x:v>
      </x:c>
      <x:c r="K95" s="275">
        <x:v>60</x:v>
      </x:c>
      <x:c r="L95" s="275">
        <x:v>50</x:v>
      </x:c>
      <x:c r="M95" s="275">
        <x:v>60</x:v>
      </x:c>
      <x:c r="N95" s="275">
        <x:v>75</x:v>
      </x:c>
      <x:c r="O95" s="277"/>
      <x:c r="P95" s="277"/>
      <x:c r="Q95" s="275">
        <x:v>120</x:v>
      </x:c>
      <x:c r="R95" s="275">
        <x:v>70</x:v>
      </x:c>
      <x:c r="S95" s="275">
        <x:v>50</x:v>
      </x:c>
      <x:c r="T95" s="275">
        <x:v>45</x:v>
      </x:c>
      <x:c r="U95" s="275">
        <x:v>40</x:v>
      </x:c>
      <x:c r="V95" s="278"/>
    </x:row>
    <x:row r="96" spans="1:22" s="254" customFormat="1" ht="18" customHeight="1">
      <x:c r="A96" s="289" t="s">
        <x:v>157</x:v>
      </x:c>
      <x:c r="B96" s="290">
        <x:f>SUM(B69:B95)</x:f>
        <x:v>1841496.22</x:v>
      </x:c>
      <x:c r="C96" s="290">
        <x:f>SUM(C69:C95)</x:f>
        <x:v>68716.459999999992</x:v>
      </x:c>
      <x:c r="D96" s="290">
        <x:f>SUM(D69:D95)</x:f>
        <x:v>55338.979999999996</x:v>
      </x:c>
      <x:c r="E96" s="290">
        <x:f>SUM(E69:E95)</x:f>
        <x:v>59868.119999999995</x:v>
      </x:c>
      <x:c r="F96" s="290">
        <x:f>SUM(F69:F95)</x:f>
        <x:v>60666.160000000003</x:v>
      </x:c>
      <x:c r="G96" s="310">
        <x:f>SUM(G69:G95)</x:f>
        <x:v>41533.599999999999</x:v>
      </x:c>
      <x:c r="H96" s="291">
        <x:f>SUM(H69:H95)</x:f>
        <x:v>4685.1000000000004</x:v>
      </x:c>
      <x:c r="I96" s="291">
        <x:f>SUM(I69:I95)</x:f>
        <x:v>19584.799999999999</x:v>
      </x:c>
      <x:c r="J96" s="290">
        <x:f>SUM(J69:J95)</x:f>
        <x:v>110504.60000000001</x:v>
      </x:c>
      <x:c r="K96" s="290">
        <x:f>SUM(K69:K95)</x:f>
        <x:v>125672.7</x:v>
      </x:c>
      <x:c r="L96" s="290">
        <x:f>SUM(L69:L95)</x:f>
        <x:v>148131.79999999999</x:v>
      </x:c>
      <x:c r="M96" s="290">
        <x:f>SUM(M69:M95)</x:f>
        <x:v>169134</x:v>
      </x:c>
      <x:c r="N96" s="290">
        <x:f>SUM(N69:N95)</x:f>
        <x:v>149300.20000000001</x:v>
      </x:c>
      <x:c r="O96" s="291">
        <x:f>SUM(O69:O95)</x:f>
        <x:v>46469.099999999999</x:v>
      </x:c>
      <x:c r="P96" s="291">
        <x:f>SUM(P69:P95)</x:f>
        <x:v>82890.199999999997</x:v>
      </x:c>
      <x:c r="Q96" s="290">
        <x:f>SUM(Q69:Q95)</x:f>
        <x:v>208330.70000000001</x:v>
      </x:c>
      <x:c r="R96" s="290">
        <x:f>SUM(R69:R95)</x:f>
        <x:v>194611.39999999999</x:v>
      </x:c>
      <x:c r="S96" s="290">
        <x:f>SUM(S69:S95)</x:f>
        <x:v>144192.20000000001</x:v>
      </x:c>
      <x:c r="T96" s="290">
        <x:f>SUM(T69:T95)</x:f>
        <x:v>99167.5</x:v>
      </x:c>
      <x:c r="U96" s="290">
        <x:f>SUM(U69:U95)</x:f>
        <x:v>52698.599999999999</x:v>
      </x:c>
      <x:c r="V96" s="311">
        <x:f>SUM(V68:V95)</x:f>
        <x:v>0</x:v>
      </x:c>
    </x:row>
    <x:row r="97" spans="1:22" s="254" customFormat="1" ht="18" customHeight="1">
      <x:c r="A97" s="292"/>
      <x:c r="B97" s="312">
        <x:f>(B96-B32)/B32%</x:f>
        <x:v>9.1484694881539728</x:v>
      </x:c>
      <x:c r="C97" s="293"/>
      <x:c r="D97" s="293"/>
      <x:c r="E97" s="293"/>
      <x:c r="F97" s="293"/>
      <x:c r="G97" s="294"/>
      <x:c r="H97" s="295"/>
      <x:c r="I97" s="295"/>
      <x:c r="J97" s="293"/>
      <x:c r="K97" s="293"/>
      <x:c r="L97" s="293"/>
      <x:c r="M97" s="293"/>
      <x:c r="N97" s="293"/>
      <x:c r="O97" s="295"/>
      <x:c r="P97" s="295"/>
      <x:c r="Q97" s="293"/>
      <x:c r="R97" s="293"/>
      <x:c r="S97" s="293"/>
      <x:c r="T97" s="293"/>
      <x:c r="U97" s="293"/>
      <x:c r="V97" s="295"/>
    </x:row>
    <x:row r="98" spans="1:22" s="254" customFormat="1" ht="18" customHeight="1">
      <x:c r="A98" s="296" t="s">
        <x:v>289</x:v>
      </x:c>
      <x:c r="G98" s="264"/>
      <x:c r="H98" s="297"/>
      <x:c r="I98" s="297"/>
      <x:c r="O98" s="297"/>
      <x:c r="P98" s="297"/>
      <x:c r="V98" s="297" t="s">
        <x:v>278</x:v>
      </x:c>
    </x:row>
    <x:row r="99" spans="1:22" s="254" customFormat="1" ht="18" customHeight="1">
      <x:c r="A99" s="708" t="s">
        <x:v>156</x:v>
      </x:c>
      <x:c r="B99" s="710" t="s">
        <x:v>30</x:v>
      </x:c>
      <x:c r="C99" s="266">
        <x:v>42254</x:v>
      </x:c>
      <x:c r="D99" s="266">
        <x:v>42255</x:v>
      </x:c>
      <x:c r="E99" s="266">
        <x:v>42256</x:v>
      </x:c>
      <x:c r="F99" s="266">
        <x:v>42257</x:v>
      </x:c>
      <x:c r="G99" s="299">
        <x:v>42258</x:v>
      </x:c>
      <x:c r="H99" s="268">
        <x:v>42259</x:v>
      </x:c>
      <x:c r="I99" s="268">
        <x:v>42260</x:v>
      </x:c>
      <x:c r="J99" s="266">
        <x:v>42261</x:v>
      </x:c>
      <x:c r="K99" s="266">
        <x:v>42262</x:v>
      </x:c>
      <x:c r="L99" s="266">
        <x:v>42263</x:v>
      </x:c>
      <x:c r="M99" s="266">
        <x:v>42264</x:v>
      </x:c>
      <x:c r="N99" s="266">
        <x:v>42265</x:v>
      </x:c>
      <x:c r="O99" s="268">
        <x:v>42266</x:v>
      </x:c>
      <x:c r="P99" s="268">
        <x:v>42267</x:v>
      </x:c>
      <x:c r="Q99" s="266">
        <x:v>42268</x:v>
      </x:c>
      <x:c r="R99" s="266">
        <x:v>42269</x:v>
      </x:c>
      <x:c r="S99" s="266">
        <x:v>42270</x:v>
      </x:c>
      <x:c r="T99" s="313">
        <x:v>42271</x:v>
      </x:c>
      <x:c r="U99" s="266">
        <x:v>42272</x:v>
      </x:c>
      <x:c r="V99" s="314">
        <x:v>42273</x:v>
      </x:c>
    </x:row>
    <x:row r="100" spans="1:22" s="254" customFormat="1" ht="18" customHeight="1">
      <x:c r="A100" s="709"/>
      <x:c r="B100" s="711"/>
      <x:c r="C100" s="270" t="s">
        <x:v>167</x:v>
      </x:c>
      <x:c r="D100" s="270" t="s">
        <x:v>200</x:v>
      </x:c>
      <x:c r="E100" s="270" t="s">
        <x:v>170</x:v>
      </x:c>
      <x:c r="F100" s="270" t="s">
        <x:v>205</x:v>
      </x:c>
      <x:c r="G100" s="300" t="s">
        <x:v>201</x:v>
      </x:c>
      <x:c r="H100" s="272" t="s">
        <x:v>176</x:v>
      </x:c>
      <x:c r="I100" s="272" t="s">
        <x:v>183</x:v>
      </x:c>
      <x:c r="J100" s="270" t="s">
        <x:v>167</x:v>
      </x:c>
      <x:c r="K100" s="270" t="s">
        <x:v>200</x:v>
      </x:c>
      <x:c r="L100" s="270" t="s">
        <x:v>170</x:v>
      </x:c>
      <x:c r="M100" s="270" t="s">
        <x:v>205</x:v>
      </x:c>
      <x:c r="N100" s="270" t="s">
        <x:v>201</x:v>
      </x:c>
      <x:c r="O100" s="272" t="s">
        <x:v>176</x:v>
      </x:c>
      <x:c r="P100" s="272" t="s">
        <x:v>183</x:v>
      </x:c>
      <x:c r="Q100" s="270" t="s">
        <x:v>167</x:v>
      </x:c>
      <x:c r="R100" s="270" t="s">
        <x:v>200</x:v>
      </x:c>
      <x:c r="S100" s="270" t="s">
        <x:v>170</x:v>
      </x:c>
      <x:c r="T100" s="315" t="s">
        <x:v>205</x:v>
      </x:c>
      <x:c r="U100" s="270" t="s">
        <x:v>201</x:v>
      </x:c>
      <x:c r="V100" s="316" t="s">
        <x:v>176</x:v>
      </x:c>
    </x:row>
    <x:row r="101" spans="1:22" s="254" customFormat="1" ht="18" customHeight="1">
      <x:c r="A101" s="274" t="s">
        <x:v>7</x:v>
      </x:c>
      <x:c r="B101" s="275">
        <x:f>SUM(C101:V101)</x:f>
        <x:v>144000</x:v>
      </x:c>
      <x:c r="C101" s="275">
        <x:v>7000</x:v>
      </x:c>
      <x:c r="D101" s="275">
        <x:v>5000</x:v>
      </x:c>
      <x:c r="E101" s="275">
        <x:v>5000</x:v>
      </x:c>
      <x:c r="F101" s="275">
        <x:v>5000</x:v>
      </x:c>
      <x:c r="G101" s="302">
        <x:v>5000</x:v>
      </x:c>
      <x:c r="H101" s="277">
        <x:v>4000</x:v>
      </x:c>
      <x:c r="I101" s="277"/>
      <x:c r="J101" s="275">
        <x:v>8000</x:v>
      </x:c>
      <x:c r="K101" s="275">
        <x:v>8500</x:v>
      </x:c>
      <x:c r="L101" s="275">
        <x:v>8500</x:v>
      </x:c>
      <x:c r="M101" s="275">
        <x:v>9000</x:v>
      </x:c>
      <x:c r="N101" s="275">
        <x:v>10000</x:v>
      </x:c>
      <x:c r="O101" s="277">
        <x:v>12000</x:v>
      </x:c>
      <x:c r="P101" s="277">
        <x:v>3000</x:v>
      </x:c>
      <x:c r="Q101" s="275">
        <x:v>3000</x:v>
      </x:c>
      <x:c r="R101" s="275">
        <x:v>14000</x:v>
      </x:c>
      <x:c r="S101" s="275">
        <x:v>15000</x:v>
      </x:c>
      <x:c r="T101" s="317">
        <x:v>10000</x:v>
      </x:c>
      <x:c r="U101" s="275">
        <x:v>8000</x:v>
      </x:c>
      <x:c r="V101" s="318">
        <x:v>4000</x:v>
      </x:c>
    </x:row>
    <x:row r="102" spans="1:22" s="255" customFormat="1" ht="18" customHeight="1">
      <x:c r="A102" s="274" t="s">
        <x:v>6</x:v>
      </x:c>
      <x:c r="B102" s="275">
        <x:f>SUM(C102:V102)</x:f>
        <x:v>168000</x:v>
      </x:c>
      <x:c r="C102" s="275">
        <x:v>4000</x:v>
      </x:c>
      <x:c r="D102" s="275">
        <x:v>8000</x:v>
      </x:c>
      <x:c r="E102" s="275">
        <x:v>7000</x:v>
      </x:c>
      <x:c r="F102" s="275">
        <x:v>7000</x:v>
      </x:c>
      <x:c r="G102" s="275">
        <x:v>7000</x:v>
      </x:c>
      <x:c r="H102" s="277">
        <x:v>4000</x:v>
      </x:c>
      <x:c r="I102" s="277">
        <x:v>3000</x:v>
      </x:c>
      <x:c r="J102" s="275">
        <x:v>3000</x:v>
      </x:c>
      <x:c r="K102" s="275">
        <x:v>11000</x:v>
      </x:c>
      <x:c r="L102" s="275">
        <x:v>11000</x:v>
      </x:c>
      <x:c r="M102" s="275">
        <x:v>14000</x:v>
      </x:c>
      <x:c r="N102" s="275">
        <x:v>13000</x:v>
      </x:c>
      <x:c r="O102" s="277">
        <x:v>7000</x:v>
      </x:c>
      <x:c r="P102" s="277">
        <x:v>3000</x:v>
      </x:c>
      <x:c r="Q102" s="275">
        <x:v>4000</x:v>
      </x:c>
      <x:c r="R102" s="275">
        <x:v>18000</x:v>
      </x:c>
      <x:c r="S102" s="275">
        <x:v>17000</x:v>
      </x:c>
      <x:c r="T102" s="317">
        <x:v>14000</x:v>
      </x:c>
      <x:c r="U102" s="275">
        <x:v>10000</x:v>
      </x:c>
      <x:c r="V102" s="319">
        <x:v>3000</x:v>
      </x:c>
    </x:row>
    <x:row r="103" spans="1:22" s="254" customFormat="1" ht="18" customHeight="1">
      <x:c r="A103" s="274" t="s">
        <x:v>8</x:v>
      </x:c>
      <x:c r="B103" s="275">
        <x:f>SUM(C103:V103)</x:f>
        <x:v>138000</x:v>
      </x:c>
      <x:c r="C103" s="275">
        <x:v>6200</x:v>
      </x:c>
      <x:c r="D103" s="275">
        <x:v>5000</x:v>
      </x:c>
      <x:c r="E103" s="275">
        <x:v>5000</x:v>
      </x:c>
      <x:c r="F103" s="275">
        <x:v>5000</x:v>
      </x:c>
      <x:c r="G103" s="302">
        <x:v>4100</x:v>
      </x:c>
      <x:c r="H103" s="277"/>
      <x:c r="I103" s="277"/>
      <x:c r="J103" s="275">
        <x:v>9000</x:v>
      </x:c>
      <x:c r="K103" s="275">
        <x:v>8300</x:v>
      </x:c>
      <x:c r="L103" s="275">
        <x:v>11200</x:v>
      </x:c>
      <x:c r="M103" s="275">
        <x:v>11200</x:v>
      </x:c>
      <x:c r="N103" s="275">
        <x:v>11500</x:v>
      </x:c>
      <x:c r="O103" s="277">
        <x:v>3000</x:v>
      </x:c>
      <x:c r="P103" s="277">
        <x:v>6500</x:v>
      </x:c>
      <x:c r="Q103" s="275">
        <x:v>15100</x:v>
      </x:c>
      <x:c r="R103" s="275">
        <x:v>14000</x:v>
      </x:c>
      <x:c r="S103" s="275">
        <x:v>11000</x:v>
      </x:c>
      <x:c r="T103" s="317">
        <x:v>8300</x:v>
      </x:c>
      <x:c r="U103" s="275">
        <x:v>3600</x:v>
      </x:c>
      <x:c r="V103" s="318"/>
    </x:row>
    <x:row r="104" spans="1:22" s="257" customFormat="1" ht="18" customHeight="1">
      <x:c r="A104" s="280" t="s">
        <x:v>31</x:v>
      </x:c>
      <x:c r="B104" s="275">
        <x:f>SUM(C104:V104)</x:f>
        <x:v>132200</x:v>
      </x:c>
      <x:c r="C104" s="275">
        <x:v>3700</x:v>
      </x:c>
      <x:c r="D104" s="275">
        <x:v>7400</x:v>
      </x:c>
      <x:c r="E104" s="275">
        <x:v>5500</x:v>
      </x:c>
      <x:c r="F104" s="275">
        <x:v>5400</x:v>
      </x:c>
      <x:c r="G104" s="275">
        <x:v>5200</x:v>
      </x:c>
      <x:c r="H104" s="277">
        <x:v>4300</x:v>
      </x:c>
      <x:c r="I104" s="277">
        <x:v>500</x:v>
      </x:c>
      <x:c r="J104" s="275">
        <x:v>800</x:v>
      </x:c>
      <x:c r="K104" s="275">
        <x:v>8200</x:v>
      </x:c>
      <x:c r="L104" s="275">
        <x:v>7700</x:v>
      </x:c>
      <x:c r="M104" s="275">
        <x:v>8600</x:v>
      </x:c>
      <x:c r="N104" s="275">
        <x:v>10400</x:v>
      </x:c>
      <x:c r="O104" s="277">
        <x:v>9700</x:v>
      </x:c>
      <x:c r="P104" s="277">
        <x:v>2400</x:v>
      </x:c>
      <x:c r="Q104" s="275">
        <x:v>4500</x:v>
      </x:c>
      <x:c r="R104" s="275">
        <x:v>13300</x:v>
      </x:c>
      <x:c r="S104" s="275">
        <x:v>13200</x:v>
      </x:c>
      <x:c r="T104" s="317">
        <x:v>10500</x:v>
      </x:c>
      <x:c r="U104" s="275">
        <x:v>7500</x:v>
      </x:c>
      <x:c r="V104" s="318">
        <x:v>3400</x:v>
      </x:c>
    </x:row>
    <x:row r="105" spans="1:22" s="254" customFormat="1" ht="18" customHeight="1">
      <x:c r="A105" s="281" t="s">
        <x:v>9</x:v>
      </x:c>
      <x:c r="B105" s="275">
        <x:f>SUM(C105:V105)</x:f>
        <x:v>87422</x:v>
      </x:c>
      <x:c r="C105" s="275">
        <x:v>1140</x:v>
      </x:c>
      <x:c r="D105" s="275">
        <x:v>5365</x:v>
      </x:c>
      <x:c r="E105" s="275">
        <x:v>4945</x:v>
      </x:c>
      <x:c r="F105" s="275">
        <x:v>6312</x:v>
      </x:c>
      <x:c r="G105" s="302">
        <x:v>7380</x:v>
      </x:c>
      <x:c r="H105" s="277">
        <x:v>8324</x:v>
      </x:c>
      <x:c r="I105" s="277">
        <x:v>2781</x:v>
      </x:c>
      <x:c r="J105" s="275">
        <x:v>2960</x:v>
      </x:c>
      <x:c r="K105" s="275">
        <x:v>8763</x:v>
      </x:c>
      <x:c r="L105" s="275">
        <x:v>7908</x:v>
      </x:c>
      <x:c r="M105" s="275">
        <x:v>7876</x:v>
      </x:c>
      <x:c r="N105" s="275">
        <x:v>5029</x:v>
      </x:c>
      <x:c r="O105" s="277">
        <x:v>2308</x:v>
      </x:c>
      <x:c r="P105" s="277">
        <x:v>500</x:v>
      </x:c>
      <x:c r="Q105" s="275">
        <x:v>1000</x:v>
      </x:c>
      <x:c r="R105" s="275">
        <x:v>7886</x:v>
      </x:c>
      <x:c r="S105" s="275">
        <x:v>2945</x:v>
      </x:c>
      <x:c r="T105" s="317">
        <x:v>2500</x:v>
      </x:c>
      <x:c r="U105" s="275">
        <x:v>1000</x:v>
      </x:c>
      <x:c r="V105" s="318">
        <x:v>500</x:v>
      </x:c>
    </x:row>
    <x:row r="106" spans="1:22" s="254" customFormat="1" ht="18" customHeight="1">
      <x:c r="A106" s="282" t="s">
        <x:v>11</x:v>
      </x:c>
      <x:c r="B106" s="275">
        <x:f>SUM(C106:V106)</x:f>
        <x:v>87300</x:v>
      </x:c>
      <x:c r="C106" s="275">
        <x:v>1300</x:v>
      </x:c>
      <x:c r="D106" s="275">
        <x:v>4500</x:v>
      </x:c>
      <x:c r="E106" s="275">
        <x:v>3500</x:v>
      </x:c>
      <x:c r="F106" s="275">
        <x:v>3500</x:v>
      </x:c>
      <x:c r="G106" s="302">
        <x:v>3500</x:v>
      </x:c>
      <x:c r="H106" s="277">
        <x:v>300</x:v>
      </x:c>
      <x:c r="I106" s="277"/>
      <x:c r="J106" s="275">
        <x:v>1500</x:v>
      </x:c>
      <x:c r="K106" s="275">
        <x:v>6000</x:v>
      </x:c>
      <x:c r="L106" s="275">
        <x:v>5500</x:v>
      </x:c>
      <x:c r="M106" s="275">
        <x:v>6600</x:v>
      </x:c>
      <x:c r="N106" s="275">
        <x:v>7500</x:v>
      </x:c>
      <x:c r="O106" s="277">
        <x:v>7500</x:v>
      </x:c>
      <x:c r="P106" s="277"/>
      <x:c r="Q106" s="275">
        <x:v>5500</x:v>
      </x:c>
      <x:c r="R106" s="275">
        <x:v>8500</x:v>
      </x:c>
      <x:c r="S106" s="275">
        <x:v>8600</x:v>
      </x:c>
      <x:c r="T106" s="317">
        <x:v>6700</x:v>
      </x:c>
      <x:c r="U106" s="275">
        <x:v>5500</x:v>
      </x:c>
      <x:c r="V106" s="318">
        <x:v>1300</x:v>
      </x:c>
    </x:row>
    <x:row r="107" spans="1:22" s="254" customFormat="1" ht="18" customHeight="1">
      <x:c r="A107" s="282" t="s">
        <x:v>10</x:v>
      </x:c>
      <x:c r="B107" s="275">
        <x:f>SUM(C107:V107)</x:f>
        <x:v>90300</x:v>
      </x:c>
      <x:c r="C107" s="275">
        <x:v>2100</x:v>
      </x:c>
      <x:c r="D107" s="275">
        <x:v>3300</x:v>
      </x:c>
      <x:c r="E107" s="275">
        <x:v>3200</x:v>
      </x:c>
      <x:c r="F107" s="275">
        <x:v>3100</x:v>
      </x:c>
      <x:c r="G107" s="302">
        <x:v>3200</x:v>
      </x:c>
      <x:c r="H107" s="277">
        <x:v>1500</x:v>
      </x:c>
      <x:c r="I107" s="277">
        <x:v>200</x:v>
      </x:c>
      <x:c r="J107" s="275">
        <x:v>4100</x:v>
      </x:c>
      <x:c r="K107" s="275">
        <x:v>5700</x:v>
      </x:c>
      <x:c r="L107" s="275">
        <x:v>5900</x:v>
      </x:c>
      <x:c r="M107" s="275">
        <x:v>6000</x:v>
      </x:c>
      <x:c r="N107" s="275">
        <x:v>7100</x:v>
      </x:c>
      <x:c r="O107" s="277">
        <x:v>6800</x:v>
      </x:c>
      <x:c r="P107" s="277">
        <x:v>2300</x:v>
      </x:c>
      <x:c r="Q107" s="275">
        <x:v>8700</x:v>
      </x:c>
      <x:c r="R107" s="275">
        <x:v>9800</x:v>
      </x:c>
      <x:c r="S107" s="275">
        <x:v>8400</x:v>
      </x:c>
      <x:c r="T107" s="317">
        <x:v>6500</x:v>
      </x:c>
      <x:c r="U107" s="275">
        <x:v>2100</x:v>
      </x:c>
      <x:c r="V107" s="318">
        <x:v>300</x:v>
      </x:c>
    </x:row>
    <x:row r="108" spans="1:22" s="254" customFormat="1" ht="18" customHeight="1">
      <x:c r="A108" s="281" t="s">
        <x:v>20</x:v>
      </x:c>
      <x:c r="B108" s="275">
        <x:f>SUM(C108:V108)</x:f>
        <x:v>13180</x:v>
      </x:c>
      <x:c r="C108" s="275">
        <x:v>200</x:v>
      </x:c>
      <x:c r="D108" s="275">
        <x:v>550</x:v>
      </x:c>
      <x:c r="E108" s="275">
        <x:v>470</x:v>
      </x:c>
      <x:c r="F108" s="275">
        <x:v>450</x:v>
      </x:c>
      <x:c r="G108" s="302">
        <x:v>350</x:v>
      </x:c>
      <x:c r="H108" s="277">
        <x:v>300</x:v>
      </x:c>
      <x:c r="I108" s="277">
        <x:v>60</x:v>
      </x:c>
      <x:c r="J108" s="275">
        <x:v>150</x:v>
      </x:c>
      <x:c r="K108" s="275">
        <x:v>850</x:v>
      </x:c>
      <x:c r="L108" s="275">
        <x:v>850</x:v>
      </x:c>
      <x:c r="M108" s="275">
        <x:v>850</x:v>
      </x:c>
      <x:c r="N108" s="275">
        <x:v>1250</x:v>
      </x:c>
      <x:c r="O108" s="277">
        <x:v>1000</x:v>
      </x:c>
      <x:c r="P108" s="277">
        <x:v>400</x:v>
      </x:c>
      <x:c r="Q108" s="275">
        <x:v>550</x:v>
      </x:c>
      <x:c r="R108" s="275">
        <x:v>1500</x:v>
      </x:c>
      <x:c r="S108" s="275">
        <x:v>1600</x:v>
      </x:c>
      <x:c r="T108" s="317">
        <x:v>1000</x:v>
      </x:c>
      <x:c r="U108" s="275">
        <x:v>700</x:v>
      </x:c>
      <x:c r="V108" s="318">
        <x:v>100</x:v>
      </x:c>
    </x:row>
    <x:row r="109" spans="1:22" s="254" customFormat="1" ht="18" customHeight="1">
      <x:c r="A109" s="282" t="s">
        <x:v>29</x:v>
      </x:c>
      <x:c r="B109" s="275">
        <x:f>SUM(C109:V109)</x:f>
        <x:v>25000</x:v>
      </x:c>
      <x:c r="C109" s="275">
        <x:v>700</x:v>
      </x:c>
      <x:c r="D109" s="275">
        <x:v>1000</x:v>
      </x:c>
      <x:c r="E109" s="275">
        <x:v>700</x:v>
      </x:c>
      <x:c r="F109" s="275">
        <x:v>800</x:v>
      </x:c>
      <x:c r="G109" s="275">
        <x:v>400</x:v>
      </x:c>
      <x:c r="H109" s="277">
        <x:v>400</x:v>
      </x:c>
      <x:c r="I109" s="277">
        <x:v>100</x:v>
      </x:c>
      <x:c r="J109" s="275">
        <x:v>1800</x:v>
      </x:c>
      <x:c r="K109" s="275">
        <x:v>2800</x:v>
      </x:c>
      <x:c r="L109" s="275">
        <x:v>2300</x:v>
      </x:c>
      <x:c r="M109" s="275">
        <x:v>2600</x:v>
      </x:c>
      <x:c r="N109" s="275">
        <x:v>1300</x:v>
      </x:c>
      <x:c r="O109" s="277">
        <x:v>800</x:v>
      </x:c>
      <x:c r="P109" s="277">
        <x:v>200</x:v>
      </x:c>
      <x:c r="Q109" s="275">
        <x:v>1800</x:v>
      </x:c>
      <x:c r="R109" s="275">
        <x:v>3200</x:v>
      </x:c>
      <x:c r="S109" s="275">
        <x:v>2200</x:v>
      </x:c>
      <x:c r="T109" s="317">
        <x:v>1500</x:v>
      </x:c>
      <x:c r="U109" s="275">
        <x:v>400</x:v>
      </x:c>
      <x:c r="V109" s="318"/>
    </x:row>
    <x:row r="110" spans="1:22" s="254" customFormat="1" ht="18" customHeight="1">
      <x:c r="A110" s="274" t="s">
        <x:v>14</x:v>
      </x:c>
      <x:c r="B110" s="275">
        <x:f>SUM(C110:V110)</x:f>
        <x:v>9007</x:v>
      </x:c>
      <x:c r="C110" s="275">
        <x:v>234</x:v>
      </x:c>
      <x:c r="D110" s="275">
        <x:f>INT(C46*115%)</x:f>
        <x:v>234</x:v>
      </x:c>
      <x:c r="E110" s="275">
        <x:f>INT(D46*115%)</x:f>
        <x:v>417</x:v>
      </x:c>
      <x:c r="F110" s="275">
        <x:f>INT(E46*115%)</x:f>
        <x:v>305</x:v>
      </x:c>
      <x:c r="G110" s="302">
        <x:f>INT(F46*115%)</x:f>
        <x:v>332</x:v>
      </x:c>
      <x:c r="H110" s="277"/>
      <x:c r="I110" s="277"/>
      <x:c r="J110" s="275">
        <x:v>150</x:v>
      </x:c>
      <x:c r="K110" s="275">
        <x:f>INT(J46*115%)</x:f>
        <x:v>58</x:v>
      </x:c>
      <x:c r="L110" s="275">
        <x:f>INT(K46*115%)</x:f>
        <x:v>442</x:v>
      </x:c>
      <x:c r="M110" s="275">
        <x:f>INT(L46*115%)</x:f>
        <x:v>906</x:v>
      </x:c>
      <x:c r="N110" s="275">
        <x:f>INT(M46*115%)</x:f>
        <x:v>1146</x:v>
      </x:c>
      <x:c r="O110" s="277"/>
      <x:c r="P110" s="277"/>
      <x:c r="Q110" s="275">
        <x:f>INT(P46*115%)</x:f>
        <x:v>604</x:v>
      </x:c>
      <x:c r="R110" s="275">
        <x:f>INT(Q46*115%)</x:f>
        <x:v>587</x:v>
      </x:c>
      <x:c r="S110" s="275">
        <x:f>INT(R46*115%)</x:f>
        <x:v>1581</x:v>
      </x:c>
      <x:c r="T110" s="317">
        <x:f>INT(S46*115%)</x:f>
        <x:v>1141</x:v>
      </x:c>
      <x:c r="U110" s="275">
        <x:f>INT(T46*115%)</x:f>
        <x:v>870</x:v>
      </x:c>
      <x:c r="V110" s="318"/>
    </x:row>
    <x:row r="111" spans="1:22" s="254" customFormat="1" ht="18" customHeight="1">
      <x:c r="A111" s="282" t="s">
        <x:v>27</x:v>
      </x:c>
      <x:c r="B111" s="275">
        <x:f>SUM(C111:V111)</x:f>
        <x:v>54051.309999999998</x:v>
      </x:c>
      <x:c r="C111" s="275">
        <x:f>C47*103%</x:f>
        <x:v>1320.46</x:v>
      </x:c>
      <x:c r="D111" s="275">
        <x:f>D47*103%</x:f>
        <x:v>2797.48</x:v>
      </x:c>
      <x:c r="E111" s="275">
        <x:f>E47*103%</x:f>
        <x:v>2751.1300000000001</x:v>
      </x:c>
      <x:c r="F111" s="275">
        <x:f>F47*103%</x:f>
        <x:v>2283.5100000000002</x:v>
      </x:c>
      <x:c r="G111" s="275">
        <x:f>G47*103%</x:f>
        <x:v>2906.6599999999999</x:v>
      </x:c>
      <x:c r="H111" s="277">
        <x:f>H47*103%</x:f>
        <x:v>3112.6599999999999</x:v>
      </x:c>
      <x:c r="I111" s="277">
        <x:f>I47*103%</x:f>
        <x:v>1083.5599999999999</x:v>
      </x:c>
      <x:c r="J111" s="275">
        <x:f>J47*103%</x:f>
        <x:v>739.53999999999996</x:v>
      </x:c>
      <x:c r="K111" s="275">
        <x:f>K47*103%</x:f>
        <x:v>3605</x:v>
      </x:c>
      <x:c r="L111" s="275">
        <x:f>L47*103%</x:f>
        <x:v>3381.4900000000002</x:v>
      </x:c>
      <x:c r="M111" s="275">
        <x:f>M47*103%</x:f>
        <x:v>4718.4300000000003</x:v>
      </x:c>
      <x:c r="N111" s="275">
        <x:f>N47*103%</x:f>
        <x:v>3819.2400000000002</x:v>
      </x:c>
      <x:c r="O111" s="277">
        <x:f>O47*103%</x:f>
        <x:v>3650.3200000000002</x:v>
      </x:c>
      <x:c r="P111" s="277">
        <x:f>P47*103%</x:f>
        <x:v>1364.75</x:v>
      </x:c>
      <x:c r="Q111" s="275">
        <x:f>Q47*103%</x:f>
        <x:v>1907.5599999999999</x:v>
      </x:c>
      <x:c r="R111" s="275">
        <x:f>R47*103%</x:f>
        <x:v>4345.5699999999997</x:v>
      </x:c>
      <x:c r="S111" s="275">
        <x:f>S47*103%</x:f>
        <x:v>4193.1300000000001</x:v>
      </x:c>
      <x:c r="T111" s="317">
        <x:f>T47*103%</x:f>
        <x:v>3458.7400000000002</x:v>
      </x:c>
      <x:c r="U111" s="275">
        <x:f>U47*103%</x:f>
        <x:v>2612.0799999999999</x:v>
      </x:c>
      <x:c r="V111" s="318"/>
    </x:row>
    <x:row r="112" spans="1:22" s="254" customFormat="1" ht="18" customHeight="1">
      <x:c r="A112" s="274" t="s">
        <x:v>26</x:v>
      </x:c>
      <x:c r="B112" s="275">
        <x:f>SUM(C112:V112)</x:f>
        <x:v>8000</x:v>
      </x:c>
      <x:c r="C112" s="275">
        <x:v>150</x:v>
      </x:c>
      <x:c r="D112" s="275">
        <x:v>350</x:v>
      </x:c>
      <x:c r="E112" s="275">
        <x:v>350</x:v>
      </x:c>
      <x:c r="F112" s="275">
        <x:v>250</x:v>
      </x:c>
      <x:c r="G112" s="302">
        <x:v>250</x:v>
      </x:c>
      <x:c r="H112" s="277">
        <x:v>250</x:v>
      </x:c>
      <x:c r="I112" s="277">
        <x:v>0</x:v>
      </x:c>
      <x:c r="J112" s="275">
        <x:v>150</x:v>
      </x:c>
      <x:c r="K112" s="275">
        <x:v>400</x:v>
      </x:c>
      <x:c r="L112" s="275">
        <x:v>450</x:v>
      </x:c>
      <x:c r="M112" s="275">
        <x:v>650</x:v>
      </x:c>
      <x:c r="N112" s="275">
        <x:v>800</x:v>
      </x:c>
      <x:c r="O112" s="277">
        <x:v>550</x:v>
      </x:c>
      <x:c r="P112" s="277">
        <x:v>100</x:v>
      </x:c>
      <x:c r="Q112" s="275">
        <x:v>250</x:v>
      </x:c>
      <x:c r="R112" s="275">
        <x:v>850</x:v>
      </x:c>
      <x:c r="S112" s="275">
        <x:v>800</x:v>
      </x:c>
      <x:c r="T112" s="317">
        <x:v>750</x:v>
      </x:c>
      <x:c r="U112" s="275">
        <x:v>500</x:v>
      </x:c>
      <x:c r="V112" s="318">
        <x:v>150</x:v>
      </x:c>
    </x:row>
    <x:row r="113" spans="1:22" s="254" customFormat="1" ht="18" customHeight="1">
      <x:c r="A113" s="274" t="s">
        <x:v>17</x:v>
      </x:c>
      <x:c r="B113" s="275">
        <x:f>SUM(C113:V113)</x:f>
        <x:v>31740</x:v>
      </x:c>
      <x:c r="C113" s="275">
        <x:v>740</x:v>
      </x:c>
      <x:c r="D113" s="275">
        <x:v>1420</x:v>
      </x:c>
      <x:c r="E113" s="275">
        <x:v>1140</x:v>
      </x:c>
      <x:c r="F113" s="275">
        <x:v>1080</x:v>
      </x:c>
      <x:c r="G113" s="302">
        <x:v>1180</x:v>
      </x:c>
      <x:c r="H113" s="277">
        <x:v>870</x:v>
      </x:c>
      <x:c r="I113" s="277"/>
      <x:c r="J113" s="275">
        <x:v>500</x:v>
      </x:c>
      <x:c r="K113" s="275">
        <x:v>2020</x:v>
      </x:c>
      <x:c r="L113" s="275">
        <x:v>1870</x:v>
      </x:c>
      <x:c r="M113" s="275">
        <x:v>2310</x:v>
      </x:c>
      <x:c r="N113" s="275">
        <x:v>2620</x:v>
      </x:c>
      <x:c r="O113" s="277">
        <x:v>2170</x:v>
      </x:c>
      <x:c r="P113" s="277">
        <x:v>680</x:v>
      </x:c>
      <x:c r="Q113" s="275">
        <x:v>1180</x:v>
      </x:c>
      <x:c r="R113" s="275">
        <x:v>3400</x:v>
      </x:c>
      <x:c r="S113" s="275">
        <x:v>3420</x:v>
      </x:c>
      <x:c r="T113" s="317">
        <x:v>2530</x:v>
      </x:c>
      <x:c r="U113" s="275">
        <x:v>1790</x:v>
      </x:c>
      <x:c r="V113" s="318">
        <x:v>820</x:v>
      </x:c>
    </x:row>
    <x:row r="114" spans="1:22" s="254" customFormat="1" ht="18" customHeight="1">
      <x:c r="A114" s="274" t="s">
        <x:v>15</x:v>
      </x:c>
      <x:c r="B114" s="275">
        <x:f>SUM(C114:V114)</x:f>
        <x:v>10950</x:v>
      </x:c>
      <x:c r="C114" s="275">
        <x:v>50</x:v>
      </x:c>
      <x:c r="D114" s="275">
        <x:v>500</x:v>
      </x:c>
      <x:c r="E114" s="275">
        <x:v>500</x:v>
      </x:c>
      <x:c r="F114" s="275">
        <x:v>500</x:v>
      </x:c>
      <x:c r="G114" s="302">
        <x:v>500</x:v>
      </x:c>
      <x:c r="H114" s="277">
        <x:v>100</x:v>
      </x:c>
      <x:c r="I114" s="277">
        <x:v>0</x:v>
      </x:c>
      <x:c r="J114" s="275">
        <x:v>100</x:v>
      </x:c>
      <x:c r="K114" s="275">
        <x:v>800</x:v>
      </x:c>
      <x:c r="L114" s="275">
        <x:v>1000</x:v>
      </x:c>
      <x:c r="M114" s="275">
        <x:v>1000</x:v>
      </x:c>
      <x:c r="N114" s="275">
        <x:v>1500</x:v>
      </x:c>
      <x:c r="O114" s="277">
        <x:v>500</x:v>
      </x:c>
      <x:c r="P114" s="277">
        <x:v>0</x:v>
      </x:c>
      <x:c r="Q114" s="275">
        <x:v>200</x:v>
      </x:c>
      <x:c r="R114" s="275">
        <x:v>1500</x:v>
      </x:c>
      <x:c r="S114" s="275">
        <x:v>1000</x:v>
      </x:c>
      <x:c r="T114" s="317">
        <x:v>1000</x:v>
      </x:c>
      <x:c r="U114" s="275">
        <x:v>200</x:v>
      </x:c>
      <x:c r="V114" s="318"/>
    </x:row>
    <x:row r="115" spans="1:22" s="254" customFormat="1" ht="18" customHeight="1">
      <x:c r="A115" s="281" t="s">
        <x:v>22</x:v>
      </x:c>
      <x:c r="B115" s="275">
        <x:f>SUM(C115:V115)</x:f>
        <x:v>25653.130000000001</x:v>
      </x:c>
      <x:c r="C115" s="275">
        <x:v>950</x:v>
      </x:c>
      <x:c r="D115" s="275">
        <x:v>970</x:v>
      </x:c>
      <x:c r="E115" s="275">
        <x:v>980</x:v>
      </x:c>
      <x:c r="F115" s="275">
        <x:v>990</x:v>
      </x:c>
      <x:c r="G115" s="307">
        <x:v>1008</x:v>
      </x:c>
      <x:c r="H115" s="277">
        <x:v>1028.5</x:v>
      </x:c>
      <x:c r="I115" s="277">
        <x:v>0</x:v>
      </x:c>
      <x:c r="J115" s="275">
        <x:v>514.25</x:v>
      </x:c>
      <x:c r="K115" s="275">
        <x:v>1422.135</x:v>
      </x:c>
      <x:c r="L115" s="275">
        <x:v>1707.3100000000002</x:v>
      </x:c>
      <x:c r="M115" s="275">
        <x:v>2064.48</x:v>
      </x:c>
      <x:c r="N115" s="275">
        <x:v>2327.2150000000001</x:v>
      </x:c>
      <x:c r="O115" s="277">
        <x:v>2337.5</x:v>
      </x:c>
      <x:c r="P115" s="277">
        <x:v>0</x:v>
      </x:c>
      <x:c r="Q115" s="275">
        <x:v>561</x:v>
      </x:c>
      <x:c r="R115" s="275">
        <x:v>2736.7450000000003</x:v>
      </x:c>
      <x:c r="S115" s="275">
        <x:v>2486.165</x:v>
      </x:c>
      <x:c r="T115" s="317">
        <x:v>2198.1849999999999</x:v>
      </x:c>
      <x:c r="U115" s="275">
        <x:v>1371.645</x:v>
      </x:c>
      <x:c r="V115" s="318">
        <x:v>0</x:v>
      </x:c>
    </x:row>
    <x:row r="116" spans="1:22" s="254" customFormat="1" ht="18" customHeight="1">
      <x:c r="A116" s="282" t="s">
        <x:v>28</x:v>
      </x:c>
      <x:c r="B116" s="275">
        <x:f>SUM(C116:V116)</x:f>
        <x:v>12720</x:v>
      </x:c>
      <x:c r="C116" s="275">
        <x:v>200</x:v>
      </x:c>
      <x:c r="D116" s="275">
        <x:v>300</x:v>
      </x:c>
      <x:c r="E116" s="275">
        <x:v>400</x:v>
      </x:c>
      <x:c r="F116" s="275">
        <x:v>450</x:v>
      </x:c>
      <x:c r="G116" s="302">
        <x:v>450</x:v>
      </x:c>
      <x:c r="H116" s="277">
        <x:v>300</x:v>
      </x:c>
      <x:c r="I116" s="277"/>
      <x:c r="J116" s="275">
        <x:v>100</x:v>
      </x:c>
      <x:c r="K116" s="275">
        <x:v>700</x:v>
      </x:c>
      <x:c r="L116" s="275">
        <x:v>800</x:v>
      </x:c>
      <x:c r="M116" s="275">
        <x:v>900</x:v>
      </x:c>
      <x:c r="N116" s="275">
        <x:v>1200</x:v>
      </x:c>
      <x:c r="O116" s="277">
        <x:v>1300</x:v>
      </x:c>
      <x:c r="P116" s="277">
        <x:v>300</x:v>
      </x:c>
      <x:c r="Q116" s="275">
        <x:v>400</x:v>
      </x:c>
      <x:c r="R116" s="275">
        <x:v>1620</x:v>
      </x:c>
      <x:c r="S116" s="275">
        <x:v>1500</x:v>
      </x:c>
      <x:c r="T116" s="317">
        <x:v>1000</x:v>
      </x:c>
      <x:c r="U116" s="275">
        <x:v>600</x:v>
      </x:c>
      <x:c r="V116" s="318">
        <x:v>200</x:v>
      </x:c>
    </x:row>
    <x:row r="117" spans="1:22" s="254" customFormat="1" ht="18" customHeight="1">
      <x:c r="A117" s="274" t="s">
        <x:v>12</x:v>
      </x:c>
      <x:c r="B117" s="275">
        <x:f>SUM(C117:V117)</x:f>
        <x:v>17350</x:v>
      </x:c>
      <x:c r="C117" s="275">
        <x:v>400</x:v>
      </x:c>
      <x:c r="D117" s="275">
        <x:v>800</x:v>
      </x:c>
      <x:c r="E117" s="275">
        <x:v>700</x:v>
      </x:c>
      <x:c r="F117" s="275">
        <x:v>700</x:v>
      </x:c>
      <x:c r="G117" s="302">
        <x:v>700</x:v>
      </x:c>
      <x:c r="H117" s="277">
        <x:v>600</x:v>
      </x:c>
      <x:c r="I117" s="277">
        <x:v>150</x:v>
      </x:c>
      <x:c r="J117" s="275">
        <x:v>300</x:v>
      </x:c>
      <x:c r="K117" s="275">
        <x:v>1000</x:v>
      </x:c>
      <x:c r="L117" s="275">
        <x:v>1000</x:v>
      </x:c>
      <x:c r="M117" s="275">
        <x:v>1000</x:v>
      </x:c>
      <x:c r="N117" s="275">
        <x:v>1200</x:v>
      </x:c>
      <x:c r="O117" s="277">
        <x:v>1600</x:v>
      </x:c>
      <x:c r="P117" s="277">
        <x:v>400</x:v>
      </x:c>
      <x:c r="Q117" s="275">
        <x:v>600</x:v>
      </x:c>
      <x:c r="R117" s="275">
        <x:v>1500</x:v>
      </x:c>
      <x:c r="S117" s="275">
        <x:v>1800</x:v>
      </x:c>
      <x:c r="T117" s="317">
        <x:v>1400</x:v>
      </x:c>
      <x:c r="U117" s="275">
        <x:v>1000</x:v>
      </x:c>
      <x:c r="V117" s="318">
        <x:v>500</x:v>
      </x:c>
    </x:row>
    <x:row r="118" spans="1:22" s="254" customFormat="1" ht="18" customHeight="1">
      <x:c r="A118" s="281" t="s">
        <x:v>19</x:v>
      </x:c>
      <x:c r="B118" s="275">
        <x:f>SUM(C118:V118)</x:f>
        <x:v>8932</x:v>
      </x:c>
      <x:c r="C118" s="320">
        <x:v>165</x:v>
      </x:c>
      <x:c r="D118" s="320">
        <x:v>403</x:v>
      </x:c>
      <x:c r="E118" s="320">
        <x:v>373</x:v>
      </x:c>
      <x:c r="F118" s="320">
        <x:v>277</x:v>
      </x:c>
      <x:c r="G118" s="320">
        <x:v>302</x:v>
      </x:c>
      <x:c r="H118" s="321">
        <x:v>239</x:v>
      </x:c>
      <x:c r="I118" s="321">
        <x:v>14</x:v>
      </x:c>
      <x:c r="J118" s="320">
        <x:v>48</x:v>
      </x:c>
      <x:c r="K118" s="320">
        <x:v>599</x:v>
      </x:c>
      <x:c r="L118" s="320">
        <x:v>545</x:v>
      </x:c>
      <x:c r="M118" s="320">
        <x:v>955</x:v>
      </x:c>
      <x:c r="N118" s="320">
        <x:v>727</x:v>
      </x:c>
      <x:c r="O118" s="321">
        <x:v>675</x:v>
      </x:c>
      <x:c r="P118" s="321">
        <x:v>162</x:v>
      </x:c>
      <x:c r="Q118" s="320">
        <x:v>402</x:v>
      </x:c>
      <x:c r="R118" s="320">
        <x:v>946</x:v>
      </x:c>
      <x:c r="S118" s="320">
        <x:v>900</x:v>
      </x:c>
      <x:c r="T118" s="322">
        <x:v>759</x:v>
      </x:c>
      <x:c r="U118" s="320">
        <x:v>441</x:v>
      </x:c>
      <x:c r="V118" s="323"/>
    </x:row>
    <x:row r="119" spans="1:22" s="254" customFormat="1" ht="18" customHeight="1">
      <x:c r="A119" s="281" t="s">
        <x:v>24</x:v>
      </x:c>
      <x:c r="B119" s="275">
        <x:f>SUM(C119:V119)</x:f>
        <x:v>24438</x:v>
      </x:c>
      <x:c r="C119" s="275">
        <x:v>612</x:v>
      </x:c>
      <x:c r="D119" s="275">
        <x:v>1258</x:v>
      </x:c>
      <x:c r="E119" s="275">
        <x:v>1058</x:v>
      </x:c>
      <x:c r="F119" s="275">
        <x:v>978</x:v>
      </x:c>
      <x:c r="G119" s="302">
        <x:v>1024</x:v>
      </x:c>
      <x:c r="H119" s="277">
        <x:v>700</x:v>
      </x:c>
      <x:c r="I119" s="277"/>
      <x:c r="J119" s="275">
        <x:v>350</x:v>
      </x:c>
      <x:c r="K119" s="275">
        <x:v>1600</x:v>
      </x:c>
      <x:c r="L119" s="275">
        <x:v>1500</x:v>
      </x:c>
      <x:c r="M119" s="275">
        <x:v>1358</x:v>
      </x:c>
      <x:c r="N119" s="275">
        <x:v>1950</x:v>
      </x:c>
      <x:c r="O119" s="277">
        <x:v>1800</x:v>
      </x:c>
      <x:c r="P119" s="277">
        <x:v>450</x:v>
      </x:c>
      <x:c r="Q119" s="275">
        <x:v>700</x:v>
      </x:c>
      <x:c r="R119" s="275">
        <x:v>2500</x:v>
      </x:c>
      <x:c r="S119" s="275">
        <x:v>2700</x:v>
      </x:c>
      <x:c r="T119" s="317">
        <x:v>2000</x:v>
      </x:c>
      <x:c r="U119" s="275">
        <x:v>1400</x:v>
      </x:c>
      <x:c r="V119" s="318">
        <x:v>500</x:v>
      </x:c>
    </x:row>
    <x:row r="120" spans="1:22" s="254" customFormat="1" ht="18" customHeight="1">
      <x:c r="A120" s="274" t="s">
        <x:v>13</x:v>
      </x:c>
      <x:c r="B120" s="275">
        <x:f>SUM(C120:V120)</x:f>
        <x:v>11320</x:v>
      </x:c>
      <x:c r="C120" s="275">
        <x:v>270</x:v>
      </x:c>
      <x:c r="D120" s="275">
        <x:v>500</x:v>
      </x:c>
      <x:c r="E120" s="275">
        <x:v>500</x:v>
      </x:c>
      <x:c r="F120" s="275">
        <x:v>500</x:v>
      </x:c>
      <x:c r="G120" s="302">
        <x:v>600</x:v>
      </x:c>
      <x:c r="H120" s="277"/>
      <x:c r="I120" s="277"/>
      <x:c r="J120" s="275">
        <x:v>250</x:v>
      </x:c>
      <x:c r="K120" s="275">
        <x:v>700</x:v>
      </x:c>
      <x:c r="L120" s="275">
        <x:v>700</x:v>
      </x:c>
      <x:c r="M120" s="275">
        <x:v>1200</x:v>
      </x:c>
      <x:c r="N120" s="275">
        <x:v>1300</x:v>
      </x:c>
      <x:c r="O120" s="277"/>
      <x:c r="P120" s="277"/>
      <x:c r="Q120" s="275">
        <x:v>500</x:v>
      </x:c>
      <x:c r="R120" s="275">
        <x:v>1300</x:v>
      </x:c>
      <x:c r="S120" s="275">
        <x:v>1300</x:v>
      </x:c>
      <x:c r="T120" s="317">
        <x:v>1000</x:v>
      </x:c>
      <x:c r="U120" s="275">
        <x:v>700</x:v>
      </x:c>
      <x:c r="V120" s="318"/>
    </x:row>
    <x:row r="121" spans="1:22" s="254" customFormat="1" ht="18" customHeight="1">
      <x:c r="A121" s="281" t="s">
        <x:v>21</x:v>
      </x:c>
      <x:c r="B121" s="275">
        <x:f>SUM(C121:V121)</x:f>
        <x:v>15000</x:v>
      </x:c>
      <x:c r="C121" s="275">
        <x:v>300</x:v>
      </x:c>
      <x:c r="D121" s="275">
        <x:v>300</x:v>
      </x:c>
      <x:c r="E121" s="275">
        <x:v>400</x:v>
      </x:c>
      <x:c r="F121" s="275">
        <x:v>500</x:v>
      </x:c>
      <x:c r="G121" s="302">
        <x:v>500</x:v>
      </x:c>
      <x:c r="H121" s="277">
        <x:v>300</x:v>
      </x:c>
      <x:c r="I121" s="277">
        <x:v>100</x:v>
      </x:c>
      <x:c r="J121" s="275">
        <x:v>700</x:v>
      </x:c>
      <x:c r="K121" s="275">
        <x:v>600</x:v>
      </x:c>
      <x:c r="L121" s="275">
        <x:v>600</x:v>
      </x:c>
      <x:c r="M121" s="275">
        <x:v>600</x:v>
      </x:c>
      <x:c r="N121" s="275">
        <x:v>700</x:v>
      </x:c>
      <x:c r="O121" s="277">
        <x:v>600</x:v>
      </x:c>
      <x:c r="P121" s="277">
        <x:v>400</x:v>
      </x:c>
      <x:c r="Q121" s="275">
        <x:v>1700</x:v>
      </x:c>
      <x:c r="R121" s="275">
        <x:v>1800</x:v>
      </x:c>
      <x:c r="S121" s="275">
        <x:v>1800</x:v>
      </x:c>
      <x:c r="T121" s="317">
        <x:v>1800</x:v>
      </x:c>
      <x:c r="U121" s="275">
        <x:v>1000</x:v>
      </x:c>
      <x:c r="V121" s="318">
        <x:v>300</x:v>
      </x:c>
    </x:row>
    <x:row r="122" spans="1:22" s="254" customFormat="1" ht="18" customHeight="1">
      <x:c r="A122" s="281" t="s">
        <x:v>25</x:v>
      </x:c>
      <x:c r="B122" s="275">
        <x:f>SUM(C122:V122)</x:f>
        <x:v>13488</x:v>
      </x:c>
      <x:c r="C122" s="275">
        <x:v>250</x:v>
      </x:c>
      <x:c r="D122" s="275">
        <x:v>592</x:v>
      </x:c>
      <x:c r="E122" s="275">
        <x:v>502</x:v>
      </x:c>
      <x:c r="F122" s="275">
        <x:v>405</x:v>
      </x:c>
      <x:c r="G122" s="275">
        <x:v>402</x:v>
      </x:c>
      <x:c r="H122" s="276">
        <x:v>300</x:v>
      </x:c>
      <x:c r="I122" s="277"/>
      <x:c r="J122" s="275">
        <x:v>150</x:v>
      </x:c>
      <x:c r="K122" s="275">
        <x:v>733</x:v>
      </x:c>
      <x:c r="L122" s="275">
        <x:v>585</x:v>
      </x:c>
      <x:c r="M122" s="275">
        <x:v>759</x:v>
      </x:c>
      <x:c r="N122" s="275">
        <x:v>832</x:v>
      </x:c>
      <x:c r="O122" s="277">
        <x:v>753</x:v>
      </x:c>
      <x:c r="P122" s="277">
        <x:v>183</x:v>
      </x:c>
      <x:c r="Q122" s="275">
        <x:v>607</x:v>
      </x:c>
      <x:c r="R122" s="275">
        <x:v>1740</x:v>
      </x:c>
      <x:c r="S122" s="275">
        <x:v>1215</x:v>
      </x:c>
      <x:c r="T122" s="317">
        <x:v>1898</x:v>
      </x:c>
      <x:c r="U122" s="275">
        <x:v>1238</x:v>
      </x:c>
      <x:c r="V122" s="318">
        <x:v>344</x:v>
      </x:c>
    </x:row>
    <x:row r="123" spans="1:22" s="254" customFormat="1" ht="18" customHeight="1">
      <x:c r="A123" s="274" t="s">
        <x:v>18</x:v>
      </x:c>
      <x:c r="B123" s="275">
        <x:f>SUM(C123:V123)</x:f>
        <x:v>10100</x:v>
      </x:c>
      <x:c r="C123" s="275">
        <x:v>200</x:v>
      </x:c>
      <x:c r="D123" s="275">
        <x:v>200</x:v>
      </x:c>
      <x:c r="E123" s="275">
        <x:v>300</x:v>
      </x:c>
      <x:c r="F123" s="275">
        <x:v>250</x:v>
      </x:c>
      <x:c r="G123" s="302">
        <x:v>200</x:v>
      </x:c>
      <x:c r="H123" s="277">
        <x:v>200</x:v>
      </x:c>
      <x:c r="I123" s="277"/>
      <x:c r="J123" s="275">
        <x:v>100</x:v>
      </x:c>
      <x:c r="K123" s="275">
        <x:v>600</x:v>
      </x:c>
      <x:c r="L123" s="275">
        <x:v>1000</x:v>
      </x:c>
      <x:c r="M123" s="275">
        <x:v>800</x:v>
      </x:c>
      <x:c r="N123" s="275">
        <x:v>1000</x:v>
      </x:c>
      <x:c r="O123" s="277">
        <x:v>700</x:v>
      </x:c>
      <x:c r="P123" s="277">
        <x:v>200</x:v>
      </x:c>
      <x:c r="Q123" s="275">
        <x:v>600</x:v>
      </x:c>
      <x:c r="R123" s="275">
        <x:v>1200</x:v>
      </x:c>
      <x:c r="S123" s="275">
        <x:v>900</x:v>
      </x:c>
      <x:c r="T123" s="317">
        <x:v>800</x:v>
      </x:c>
      <x:c r="U123" s="275">
        <x:v>700</x:v>
      </x:c>
      <x:c r="V123" s="318">
        <x:v>150</x:v>
      </x:c>
    </x:row>
    <x:row r="124" spans="1:22" s="254" customFormat="1" ht="18" customHeight="1">
      <x:c r="A124" s="281" t="s">
        <x:v>23</x:v>
      </x:c>
      <x:c r="B124" s="275">
        <x:f>SUM(C124:V124)</x:f>
        <x:v>22600</x:v>
      </x:c>
      <x:c r="C124" s="275">
        <x:v>1500</x:v>
      </x:c>
      <x:c r="D124" s="275">
        <x:v>600</x:v>
      </x:c>
      <x:c r="E124" s="275">
        <x:v>800</x:v>
      </x:c>
      <x:c r="F124" s="275">
        <x:v>1000</x:v>
      </x:c>
      <x:c r="G124" s="302">
        <x:v>700</x:v>
      </x:c>
      <x:c r="H124" s="277">
        <x:v>600</x:v>
      </x:c>
      <x:c r="I124" s="277"/>
      <x:c r="J124" s="275">
        <x:v>200</x:v>
      </x:c>
      <x:c r="K124" s="275">
        <x:v>2000</x:v>
      </x:c>
      <x:c r="L124" s="275">
        <x:v>2000</x:v>
      </x:c>
      <x:c r="M124" s="275">
        <x:v>2000</x:v>
      </x:c>
      <x:c r="N124" s="275">
        <x:v>2000</x:v>
      </x:c>
      <x:c r="O124" s="277">
        <x:v>1500</x:v>
      </x:c>
      <x:c r="P124" s="277">
        <x:v>500</x:v>
      </x:c>
      <x:c r="Q124" s="275">
        <x:v>200</x:v>
      </x:c>
      <x:c r="R124" s="275">
        <x:v>2600</x:v>
      </x:c>
      <x:c r="S124" s="275">
        <x:v>3000</x:v>
      </x:c>
      <x:c r="T124" s="317">
        <x:v>600</x:v>
      </x:c>
      <x:c r="U124" s="275">
        <x:v>500</x:v>
      </x:c>
      <x:c r="V124" s="318">
        <x:v>300</x:v>
      </x:c>
    </x:row>
    <x:row r="125" spans="1:22" s="254" customFormat="1" ht="18" customHeight="1">
      <x:c r="A125" s="274" t="s">
        <x:v>16</x:v>
      </x:c>
      <x:c r="B125" s="275">
        <x:f>SUM(C125:V125)</x:f>
        <x:v>16671.600000000002</x:v>
      </x:c>
      <x:c r="C125" s="275">
        <x:v>343.80000000000001</x:v>
      </x:c>
      <x:c r="D125" s="275">
        <x:v>782.10000000000002</x:v>
      </x:c>
      <x:c r="E125" s="275">
        <x:v>551.70000000000005</x:v>
      </x:c>
      <x:c r="F125" s="275">
        <x:v>609.30000000000007</x:v>
      </x:c>
      <x:c r="G125" s="302">
        <x:v>528.30000000000007</x:v>
      </x:c>
      <x:c r="H125" s="277">
        <x:v>414.90000000000003</x:v>
      </x:c>
      <x:c r="I125" s="277">
        <x:v>86.400000000000006</x:v>
      </x:c>
      <x:c r="J125" s="275">
        <x:v>85.5</x:v>
      </x:c>
      <x:c r="K125" s="275">
        <x:v>904.5</x:v>
      </x:c>
      <x:c r="L125" s="275">
        <x:v>850.5</x:v>
      </x:c>
      <x:c r="M125" s="275">
        <x:v>1087.2</x:v>
      </x:c>
      <x:c r="N125" s="275">
        <x:v>1146.6000000000001</x:v>
      </x:c>
      <x:c r="O125" s="277">
        <x:v>1386.9000000000001</x:v>
      </x:c>
      <x:c r="P125" s="277">
        <x:v>454.5</x:v>
      </x:c>
      <x:c r="Q125" s="275">
        <x:v>876.60000000000002</x:v>
      </x:c>
      <x:c r="R125" s="275">
        <x:v>1825.2</x:v>
      </x:c>
      <x:c r="S125" s="275">
        <x:v>2072.7000000000003</x:v>
      </x:c>
      <x:c r="T125" s="317">
        <x:v>1394.1000000000001</x:v>
      </x:c>
      <x:c r="U125" s="275">
        <x:v>861.30000000000007</x:v>
      </x:c>
      <x:c r="V125" s="318">
        <x:v>409.5</x:v>
      </x:c>
    </x:row>
    <x:row r="126" spans="1:22" s="254" customFormat="1" ht="18" customHeight="1">
      <x:c r="A126" s="280" t="s">
        <x:v>62</x:v>
      </x:c>
      <x:c r="B126" s="275">
        <x:f>SUM(C126:V126)</x:f>
        <x:v>1565</x:v>
      </x:c>
      <x:c r="C126" s="275">
        <x:v>85</x:v>
      </x:c>
      <x:c r="D126" s="275">
        <x:v>90</x:v>
      </x:c>
      <x:c r="E126" s="275">
        <x:v>90</x:v>
      </x:c>
      <x:c r="F126" s="275">
        <x:v>90</x:v>
      </x:c>
      <x:c r="G126" s="302">
        <x:v>100</x:v>
      </x:c>
      <x:c r="H126" s="277"/>
      <x:c r="I126" s="277"/>
      <x:c r="J126" s="275">
        <x:v>120</x:v>
      </x:c>
      <x:c r="K126" s="275">
        <x:v>120</x:v>
      </x:c>
      <x:c r="L126" s="275">
        <x:v>120</x:v>
      </x:c>
      <x:c r="M126" s="275">
        <x:v>120</x:v>
      </x:c>
      <x:c r="N126" s="275">
        <x:v>120</x:v>
      </x:c>
      <x:c r="O126" s="277"/>
      <x:c r="P126" s="277"/>
      <x:c r="Q126" s="275">
        <x:v>120</x:v>
      </x:c>
      <x:c r="R126" s="275">
        <x:v>120</x:v>
      </x:c>
      <x:c r="S126" s="275">
        <x:v>120</x:v>
      </x:c>
      <x:c r="T126" s="317">
        <x:v>80</x:v>
      </x:c>
      <x:c r="U126" s="275">
        <x:v>70</x:v>
      </x:c>
      <x:c r="V126" s="318"/>
    </x:row>
    <x:row r="127" spans="1:22" s="254" customFormat="1" ht="18" customHeight="1">
      <x:c r="A127" s="281" t="s">
        <x:v>158</x:v>
      </x:c>
      <x:c r="B127" s="275">
        <x:f>SUM(C127:V127)</x:f>
        <x:v>12450</x:v>
      </x:c>
      <x:c r="C127" s="275">
        <x:v>320</x:v>
      </x:c>
      <x:c r="D127" s="275">
        <x:v>720</x:v>
      </x:c>
      <x:c r="E127" s="275">
        <x:v>590</x:v>
      </x:c>
      <x:c r="F127" s="275">
        <x:v>620</x:v>
      </x:c>
      <x:c r="G127" s="302">
        <x:v>550</x:v>
      </x:c>
      <x:c r="H127" s="277">
        <x:v>450</x:v>
      </x:c>
      <x:c r="I127" s="277">
        <x:v>120</x:v>
      </x:c>
      <x:c r="J127" s="275">
        <x:v>220</x:v>
      </x:c>
      <x:c r="K127" s="275">
        <x:v>850</x:v>
      </x:c>
      <x:c r="L127" s="275">
        <x:v>720</x:v>
      </x:c>
      <x:c r="M127" s="275">
        <x:v>750</x:v>
      </x:c>
      <x:c r="N127" s="275">
        <x:v>950</x:v>
      </x:c>
      <x:c r="O127" s="277">
        <x:v>850</x:v>
      </x:c>
      <x:c r="P127" s="277">
        <x:v>320</x:v>
      </x:c>
      <x:c r="Q127" s="275">
        <x:v>250</x:v>
      </x:c>
      <x:c r="R127" s="275">
        <x:v>1200</x:v>
      </x:c>
      <x:c r="S127" s="275">
        <x:v>1100</x:v>
      </x:c>
      <x:c r="T127" s="317">
        <x:v>850</x:v>
      </x:c>
      <x:c r="U127" s="275">
        <x:v>720</x:v>
      </x:c>
      <x:c r="V127" s="318">
        <x:v>300</x:v>
      </x:c>
    </x:row>
    <x:row r="128" spans="1:22" s="254" customFormat="1" ht="18" customHeight="1">
      <x:c r="A128" s="289" t="s">
        <x:v>157</x:v>
      </x:c>
      <x:c r="B128" s="290">
        <x:f>SUM(B101:B127)</x:f>
        <x:v>1191438.04</x:v>
      </x:c>
      <x:c r="C128" s="290">
        <x:f>SUM(C101:C127)</x:f>
        <x:v>34430.260000000002</x:v>
      </x:c>
      <x:c r="D128" s="290">
        <x:f>SUM(D101:D127)</x:f>
        <x:v>52931.580000000002</x:v>
      </x:c>
      <x:c r="E128" s="290">
        <x:f>SUM(E101:E127)</x:f>
        <x:v>47717.829999999994</x:v>
      </x:c>
      <x:c r="F128" s="290">
        <x:f>SUM(F101:F127)</x:f>
        <x:v>48349.810000000005</x:v>
      </x:c>
      <x:c r="G128" s="310">
        <x:f>SUM(G101:G127)</x:f>
        <x:v>48362.960000000006</x:v>
      </x:c>
      <x:c r="H128" s="291">
        <x:f>SUM(H101:H127)</x:f>
        <x:v>32589.060000000001</x:v>
      </x:c>
      <x:c r="I128" s="291">
        <x:f>SUM(I101:I127)</x:f>
        <x:v>8194.9599999999991</x:v>
      </x:c>
      <x:c r="J128" s="290">
        <x:f>SUM(J101:J127)</x:f>
        <x:v>36087.290000000001</x:v>
      </x:c>
      <x:c r="K128" s="290">
        <x:f>SUM(K101:K127)</x:f>
        <x:v>78824.634999999995</x:v>
      </x:c>
      <x:c r="L128" s="290">
        <x:f>SUM(L101:L127)</x:f>
        <x:v>80129.299999999988</x:v>
      </x:c>
      <x:c r="M128" s="290">
        <x:f>SUM(M101:M127)</x:f>
        <x:v>89904.109999999986</x:v>
      </x:c>
      <x:c r="N128" s="290">
        <x:f>SUM(N101:N127)</x:f>
        <x:v>92417.055000000008</x:v>
      </x:c>
      <x:c r="O128" s="291">
        <x:f>SUM(O101:O127)</x:f>
        <x:v>70480.720000000001</x:v>
      </x:c>
      <x:c r="P128" s="291">
        <x:f>SUM(P101:P127)</x:f>
        <x:v>23814.25</x:v>
      </x:c>
      <x:c r="Q128" s="290">
        <x:f>SUM(Q101:Q127)</x:f>
        <x:v>55808.159999999996</x:v>
      </x:c>
      <x:c r="R128" s="290">
        <x:f>SUM(R101:R127)</x:f>
        <x:v>121956.515</x:v>
      </x:c>
      <x:c r="S128" s="290">
        <x:f>SUM(S101:S127)</x:f>
        <x:v>111832.995</x:v>
      </x:c>
      <x:c r="T128" s="324">
        <x:f>SUM(T101:T127)</x:f>
        <x:v>85659.025000000009</x:v>
      </x:c>
      <x:c r="U128" s="290">
        <x:f>SUM(U101:U127)</x:f>
        <x:v>55374.025000000001</x:v>
      </x:c>
      <x:c r="V128" s="318">
        <x:f>SUM(V101:V127)</x:f>
        <x:v>16573.5</x:v>
      </x:c>
    </x:row>
    <x:row r="129" spans="1:22" s="254" customFormat="1" ht="18" customHeight="1">
      <x:c r="A129" s="325"/>
      <x:c r="B129" s="326">
        <x:f>(B128-B64)/B64%</x:f>
        <x:v>-0.86517295205002698</x:v>
      </x:c>
      <x:c r="C129" s="327"/>
      <x:c r="D129" s="327"/>
      <x:c r="E129" s="327"/>
      <x:c r="F129" s="327"/>
      <x:c r="G129" s="328"/>
      <x:c r="H129" s="329"/>
      <x:c r="I129" s="329"/>
      <x:c r="J129" s="327"/>
      <x:c r="K129" s="327"/>
      <x:c r="L129" s="327"/>
      <x:c r="M129" s="327"/>
      <x:c r="N129" s="327"/>
      <x:c r="O129" s="329"/>
      <x:c r="P129" s="329"/>
      <x:c r="Q129" s="327"/>
      <x:c r="R129" s="327"/>
      <x:c r="S129" s="327"/>
      <x:c r="T129" s="327"/>
      <x:c r="U129" s="327"/>
      <x:c r="V129" s="330"/>
    </x:row>
    <x:row r="130" spans="1:22" s="254" customFormat="1" ht="18" customHeight="1">
      <x:c r="A130" s="296" t="s">
        <x:v>209</x:v>
      </x:c>
      <x:c r="G130" s="264"/>
      <x:c r="H130" s="297"/>
      <x:c r="I130" s="297"/>
      <x:c r="O130" s="297"/>
      <x:c r="P130" s="297"/>
      <x:c r="V130" s="297"/>
    </x:row>
    <x:row r="131" spans="1:22" s="254" customFormat="1" ht="18" customHeight="1">
      <x:c r="A131" s="708" t="s">
        <x:v>156</x:v>
      </x:c>
      <x:c r="B131" s="710" t="s">
        <x:v>30</x:v>
      </x:c>
      <x:c r="C131" s="266">
        <x:v>42254</x:v>
      </x:c>
      <x:c r="D131" s="266">
        <x:v>42255</x:v>
      </x:c>
      <x:c r="E131" s="266">
        <x:v>42256</x:v>
      </x:c>
      <x:c r="F131" s="266">
        <x:v>42257</x:v>
      </x:c>
      <x:c r="G131" s="299">
        <x:v>42258</x:v>
      </x:c>
      <x:c r="H131" s="268">
        <x:v>42259</x:v>
      </x:c>
      <x:c r="I131" s="268">
        <x:v>42260</x:v>
      </x:c>
      <x:c r="J131" s="266">
        <x:v>42261</x:v>
      </x:c>
      <x:c r="K131" s="266">
        <x:v>42262</x:v>
      </x:c>
      <x:c r="L131" s="266">
        <x:v>42263</x:v>
      </x:c>
      <x:c r="M131" s="266">
        <x:v>42264</x:v>
      </x:c>
      <x:c r="N131" s="266">
        <x:v>42265</x:v>
      </x:c>
      <x:c r="O131" s="268">
        <x:v>42266</x:v>
      </x:c>
      <x:c r="P131" s="268">
        <x:v>42267</x:v>
      </x:c>
      <x:c r="Q131" s="266">
        <x:v>42268</x:v>
      </x:c>
      <x:c r="R131" s="266">
        <x:v>42269</x:v>
      </x:c>
      <x:c r="S131" s="266">
        <x:v>42270</x:v>
      </x:c>
      <x:c r="T131" s="266">
        <x:v>42271</x:v>
      </x:c>
      <x:c r="U131" s="266">
        <x:v>42272</x:v>
      </x:c>
      <x:c r="V131" s="269">
        <x:v>42273</x:v>
      </x:c>
    </x:row>
    <x:row r="132" spans="1:22" s="254" customFormat="1" ht="18" customHeight="1">
      <x:c r="A132" s="709"/>
      <x:c r="B132" s="711"/>
      <x:c r="C132" s="270" t="s">
        <x:v>167</x:v>
      </x:c>
      <x:c r="D132" s="270" t="s">
        <x:v>200</x:v>
      </x:c>
      <x:c r="E132" s="270" t="s">
        <x:v>170</x:v>
      </x:c>
      <x:c r="F132" s="270" t="s">
        <x:v>205</x:v>
      </x:c>
      <x:c r="G132" s="300" t="s">
        <x:v>201</x:v>
      </x:c>
      <x:c r="H132" s="272" t="s">
        <x:v>176</x:v>
      </x:c>
      <x:c r="I132" s="272" t="s">
        <x:v>183</x:v>
      </x:c>
      <x:c r="J132" s="270" t="s">
        <x:v>167</x:v>
      </x:c>
      <x:c r="K132" s="270" t="s">
        <x:v>200</x:v>
      </x:c>
      <x:c r="L132" s="270" t="s">
        <x:v>170</x:v>
      </x:c>
      <x:c r="M132" s="270" t="s">
        <x:v>205</x:v>
      </x:c>
      <x:c r="N132" s="270" t="s">
        <x:v>201</x:v>
      </x:c>
      <x:c r="O132" s="272" t="s">
        <x:v>176</x:v>
      </x:c>
      <x:c r="P132" s="272" t="s">
        <x:v>183</x:v>
      </x:c>
      <x:c r="Q132" s="270" t="s">
        <x:v>167</x:v>
      </x:c>
      <x:c r="R132" s="270" t="s">
        <x:v>200</x:v>
      </x:c>
      <x:c r="S132" s="270" t="s">
        <x:v>170</x:v>
      </x:c>
      <x:c r="T132" s="270" t="s">
        <x:v>205</x:v>
      </x:c>
      <x:c r="U132" s="270" t="s">
        <x:v>201</x:v>
      </x:c>
      <x:c r="V132" s="273" t="s">
        <x:v>176</x:v>
      </x:c>
    </x:row>
    <x:row r="133" spans="1:22" s="254" customFormat="1" ht="18" customHeight="1">
      <x:c r="A133" s="282" t="s">
        <x:v>62</x:v>
      </x:c>
      <x:c r="B133" s="275">
        <x:f>SUM(C133:V133)</x:f>
        <x:v>931996.52399999998</x:v>
      </x:c>
      <x:c r="C133" s="275">
        <x:v>35892.788</x:v>
      </x:c>
      <x:c r="D133" s="275">
        <x:v>31751.223999999998</x:v>
      </x:c>
      <x:c r="E133" s="275">
        <x:v>32573.152000000002</x:v>
      </x:c>
      <x:c r="F133" s="275">
        <x:v>31624.540000000001</x:v>
      </x:c>
      <x:c r="G133" s="302">
        <x:v>22627.031999999999</x:v>
      </x:c>
      <x:c r="H133" s="277">
        <x:v>4310.2920000000004</x:v>
      </x:c>
      <x:c r="I133" s="277">
        <x:v>10198.016</x:v>
      </x:c>
      <x:c r="J133" s="275">
        <x:v>51982.392</x:v>
      </x:c>
      <x:c r="K133" s="275">
        <x:v>56462.883999999998</x:v>
      </x:c>
      <x:c r="L133" s="275">
        <x:v>68852.616000000009</x:v>
      </x:c>
      <x:c r="M133" s="275">
        <x:v>77505.400000000009</x:v>
      </x:c>
      <x:c r="N133" s="275">
        <x:v>72356.343999999997</x:v>
      </x:c>
      <x:c r="O133" s="277">
        <x:v>26232.972000000002</x:v>
      </x:c>
      <x:c r="P133" s="277">
        <x:v>43728.703999999998</x:v>
      </x:c>
      <x:c r="Q133" s="275">
        <x:v>112750.32400000001</x:v>
      </x:c>
      <x:c r="R133" s="275">
        <x:v>99359.448000000004</x:v>
      </x:c>
      <x:c r="S133" s="275">
        <x:v>81644.664000000004</x:v>
      </x:c>
      <x:c r="T133" s="275">
        <x:v>53567.459999999999</x:v>
      </x:c>
      <x:c r="U133" s="275">
        <x:v>18576.272000000001</x:v>
      </x:c>
      <x:c r="V133" s="331">
        <x:v>0</x:v>
      </x:c>
    </x:row>
    <x:row r="134" spans="1:22" s="254" customFormat="1" ht="18" customHeight="1">
      <x:c r="A134" s="282" t="s">
        <x:v>60</x:v>
      </x:c>
      <x:c r="B134" s="275">
        <x:f>SUM(C134:V134)</x:f>
        <x:v>265903</x:v>
      </x:c>
      <x:c r="C134" s="275">
        <x:v>9982</x:v>
      </x:c>
      <x:c r="D134" s="275">
        <x:v>7893.6000000000004</x:v>
      </x:c>
      <x:c r="E134" s="275">
        <x:v>8514.6000000000004</x:v>
      </x:c>
      <x:c r="F134" s="275">
        <x:v>11803.6</x:v>
      </x:c>
      <x:c r="G134" s="302">
        <x:v>4370</x:v>
      </x:c>
      <x:c r="H134" s="277">
        <x:v>0</x:v>
      </x:c>
      <x:c r="I134" s="277">
        <x:v>2300</x:v>
      </x:c>
      <x:c r="J134" s="275">
        <x:v>19237.200000000001</x:v>
      </x:c>
      <x:c r="K134" s="275">
        <x:v>22218</x:v>
      </x:c>
      <x:c r="L134" s="275">
        <x:v>23717.600000000002</x:v>
      </x:c>
      <x:c r="M134" s="275">
        <x:v>27922</x:v>
      </x:c>
      <x:c r="N134" s="275">
        <x:v>19458</x:v>
      </x:c>
      <x:c r="O134" s="277">
        <x:v>3680</x:v>
      </x:c>
      <x:c r="P134" s="277">
        <x:v>13156</x:v>
      </x:c>
      <x:c r="Q134" s="275">
        <x:v>29716</x:v>
      </x:c>
      <x:c r="R134" s="275">
        <x:v>24297.200000000001</x:v>
      </x:c>
      <x:c r="S134" s="275">
        <x:v>17710</x:v>
      </x:c>
      <x:c r="T134" s="275">
        <x:v>15005.200000000001</x:v>
      </x:c>
      <x:c r="U134" s="275">
        <x:v>4922</x:v>
      </x:c>
      <x:c r="V134" s="331">
        <x:v>0</x:v>
      </x:c>
    </x:row>
    <x:row r="135" spans="1:22" s="254" customFormat="1" ht="18" customHeight="1">
      <x:c r="A135" s="282" t="s">
        <x:v>158</x:v>
      </x:c>
      <x:c r="B135" s="275">
        <x:f>SUM(C135:V135)</x:f>
        <x:v>497657.91840000014</x:v>
      </x:c>
      <x:c r="C135" s="275">
        <x:v>17344.355200000002</x:v>
      </x:c>
      <x:c r="D135" s="275">
        <x:v>11226.557600000002</x:v>
      </x:c>
      <x:c r="E135" s="275">
        <x:v>13777.478400000002</x:v>
      </x:c>
      <x:c r="F135" s="275">
        <x:v>12503.4072</x:v>
      </x:c>
      <x:c r="G135" s="302">
        <x:v>11213.880000000001</x:v>
      </x:c>
      <x:c r="H135" s="277">
        <x:v>0</x:v>
      </x:c>
      <x:c r="I135" s="277">
        <x:v>5520</x:v>
      </x:c>
      <x:c r="J135" s="275">
        <x:v>31544.040000000001</x:v>
      </x:c>
      <x:c r="K135" s="275">
        <x:v>36767.800000000003</x:v>
      </x:c>
      <x:c r="L135" s="275">
        <x:v>44229</x:v>
      </x:c>
      <x:c r="M135" s="275">
        <x:v>50120.68</x:v>
      </x:c>
      <x:c r="N135" s="275">
        <x:v>45541.840000000004</x:v>
      </x:c>
      <x:c r="O135" s="277">
        <x:v>12838.6</x:v>
      </x:c>
      <x:c r="P135" s="277">
        <x:v>19374.280000000002</x:v>
      </x:c>
      <x:c r="Q135" s="275">
        <x:v>53075.720000000001</x:v>
      </x:c>
      <x:c r="R135" s="275">
        <x:v>53250.520000000004</x:v>
      </x:c>
      <x:c r="S135" s="275">
        <x:v>32987.520000000004</x:v>
      </x:c>
      <x:c r="T135" s="275">
        <x:v>22042.280000000002</x:v>
      </x:c>
      <x:c r="U135" s="275">
        <x:v>24299.960000000003</x:v>
      </x:c>
      <x:c r="V135" s="331">
        <x:v>0</x:v>
      </x:c>
    </x:row>
    <x:row r="136" spans="1:22" s="254" customFormat="1" ht="18" customHeight="1">
      <x:c r="A136" s="332" t="s">
        <x:v>157</x:v>
      </x:c>
      <x:c r="B136" s="290">
        <x:f>SUM(B133:B135)</x:f>
        <x:v>1695557.4424000001</x:v>
      </x:c>
      <x:c r="C136" s="290">
        <x:f>SUM(C133:C135)</x:f>
        <x:v>63219.143200000006</x:v>
      </x:c>
      <x:c r="D136" s="290">
        <x:f>SUM(D133:D135)</x:f>
        <x:v>50871.381600000001</x:v>
      </x:c>
      <x:c r="E136" s="290">
        <x:f>SUM(E133:E135)</x:f>
        <x:v>54865.2304</x:v>
      </x:c>
      <x:c r="F136" s="290">
        <x:f>SUM(F133:F135)</x:f>
        <x:v>55931.547200000001</x:v>
      </x:c>
      <x:c r="G136" s="310">
        <x:f>SUM(G133:G135)</x:f>
        <x:v>38210.911999999997</x:v>
      </x:c>
      <x:c r="H136" s="291">
        <x:f>SUM(H133:H135)</x:f>
        <x:v>4310.2920000000004</x:v>
      </x:c>
      <x:c r="I136" s="291">
        <x:f>SUM(I133:I135)</x:f>
        <x:v>18018.016</x:v>
      </x:c>
      <x:c r="J136" s="290">
        <x:f>SUM(J133:J135)</x:f>
        <x:v>102763.63200000001</x:v>
      </x:c>
      <x:c r="K136" s="290">
        <x:f>SUM(K133:K135)</x:f>
        <x:v>115448.68399999999</x:v>
      </x:c>
      <x:c r="L136" s="290">
        <x:f>SUM(L133:L135)</x:f>
        <x:v>136799.21600000001</x:v>
      </x:c>
      <x:c r="M136" s="290">
        <x:f>SUM(M133:M135)</x:f>
        <x:v>155548.08000000002</x:v>
      </x:c>
      <x:c r="N136" s="290">
        <x:f>SUM(N133:N135)</x:f>
        <x:v>137356.18400000001</x:v>
      </x:c>
      <x:c r="O136" s="291">
        <x:f>SUM(O133:O135)</x:f>
        <x:v>42751.572</x:v>
      </x:c>
      <x:c r="P136" s="291">
        <x:f>SUM(P133:P135)</x:f>
        <x:v>76258.983999999997</x:v>
      </x:c>
      <x:c r="Q136" s="290">
        <x:f>SUM(Q133:Q135)</x:f>
        <x:v>195542.04400000002</x:v>
      </x:c>
      <x:c r="R136" s="290">
        <x:f>SUM(R133:R135)</x:f>
        <x:v>176907.16800000001</x:v>
      </x:c>
      <x:c r="S136" s="290">
        <x:f>SUM(S133:S135)</x:f>
        <x:v>132342.18400000001</x:v>
      </x:c>
      <x:c r="T136" s="290">
        <x:f>SUM(T133:T135)</x:f>
        <x:v>90614.940000000002</x:v>
      </x:c>
      <x:c r="U136" s="290">
        <x:f>SUM(U133:U135)</x:f>
        <x:v>47798.232000000004</x:v>
      </x:c>
      <x:c r="V136" s="333">
        <x:v>0</x:v>
      </x:c>
    </x:row>
    <x:row r="137" spans="1:22" s="254" customFormat="1" ht="18" customHeight="1">
      <x:c r="A137" s="334"/>
      <x:c r="B137" s="293"/>
      <x:c r="C137" s="293"/>
      <x:c r="D137" s="293"/>
      <x:c r="E137" s="293"/>
      <x:c r="F137" s="293"/>
      <x:c r="G137" s="294"/>
      <x:c r="H137" s="295"/>
      <x:c r="I137" s="295"/>
      <x:c r="J137" s="293"/>
      <x:c r="K137" s="293"/>
      <x:c r="L137" s="293"/>
      <x:c r="M137" s="293"/>
      <x:c r="N137" s="293"/>
      <x:c r="O137" s="295"/>
      <x:c r="P137" s="295"/>
      <x:c r="Q137" s="293"/>
      <x:c r="R137" s="293"/>
      <x:c r="S137" s="293"/>
      <x:c r="T137" s="293"/>
      <x:c r="U137" s="293"/>
      <x:c r="V137" s="297"/>
    </x:row>
    <x:row r="138" spans="1:22" s="254" customFormat="1" ht="18" customHeight="1">
      <x:c r="A138" s="296" t="s">
        <x:v>226</x:v>
      </x:c>
      <x:c r="G138" s="264"/>
      <x:c r="H138" s="297"/>
      <x:c r="I138" s="297"/>
      <x:c r="O138" s="297"/>
      <x:c r="P138" s="297"/>
      <x:c r="V138" s="297"/>
    </x:row>
    <x:row r="139" spans="1:22" s="254" customFormat="1" ht="18" customHeight="1">
      <x:c r="A139" s="708" t="s">
        <x:v>156</x:v>
      </x:c>
      <x:c r="B139" s="710" t="s">
        <x:v>30</x:v>
      </x:c>
      <x:c r="C139" s="266">
        <x:v>42254</x:v>
      </x:c>
      <x:c r="D139" s="266">
        <x:v>42255</x:v>
      </x:c>
      <x:c r="E139" s="266">
        <x:v>42256</x:v>
      </x:c>
      <x:c r="F139" s="266">
        <x:v>42257</x:v>
      </x:c>
      <x:c r="G139" s="299">
        <x:v>42258</x:v>
      </x:c>
      <x:c r="H139" s="268">
        <x:v>42259</x:v>
      </x:c>
      <x:c r="I139" s="268">
        <x:v>42260</x:v>
      </x:c>
      <x:c r="J139" s="266">
        <x:v>42261</x:v>
      </x:c>
      <x:c r="K139" s="266">
        <x:v>42262</x:v>
      </x:c>
      <x:c r="L139" s="266">
        <x:v>42263</x:v>
      </x:c>
      <x:c r="M139" s="266">
        <x:v>42264</x:v>
      </x:c>
      <x:c r="N139" s="266">
        <x:v>42265</x:v>
      </x:c>
      <x:c r="O139" s="268">
        <x:v>42266</x:v>
      </x:c>
      <x:c r="P139" s="268">
        <x:v>42267</x:v>
      </x:c>
      <x:c r="Q139" s="266">
        <x:v>42268</x:v>
      </x:c>
      <x:c r="R139" s="266">
        <x:v>42269</x:v>
      </x:c>
      <x:c r="S139" s="266">
        <x:v>42270</x:v>
      </x:c>
      <x:c r="T139" s="266">
        <x:v>42271</x:v>
      </x:c>
      <x:c r="U139" s="266">
        <x:v>42272</x:v>
      </x:c>
      <x:c r="V139" s="269">
        <x:v>42273</x:v>
      </x:c>
    </x:row>
    <x:row r="140" spans="1:22" s="254" customFormat="1" ht="18" customHeight="1">
      <x:c r="A140" s="709"/>
      <x:c r="B140" s="711"/>
      <x:c r="C140" s="270" t="s">
        <x:v>167</x:v>
      </x:c>
      <x:c r="D140" s="270" t="s">
        <x:v>200</x:v>
      </x:c>
      <x:c r="E140" s="270" t="s">
        <x:v>170</x:v>
      </x:c>
      <x:c r="F140" s="270" t="s">
        <x:v>205</x:v>
      </x:c>
      <x:c r="G140" s="300" t="s">
        <x:v>201</x:v>
      </x:c>
      <x:c r="H140" s="272" t="s">
        <x:v>176</x:v>
      </x:c>
      <x:c r="I140" s="272" t="s">
        <x:v>183</x:v>
      </x:c>
      <x:c r="J140" s="270" t="s">
        <x:v>167</x:v>
      </x:c>
      <x:c r="K140" s="270" t="s">
        <x:v>200</x:v>
      </x:c>
      <x:c r="L140" s="270" t="s">
        <x:v>170</x:v>
      </x:c>
      <x:c r="M140" s="270" t="s">
        <x:v>205</x:v>
      </x:c>
      <x:c r="N140" s="270" t="s">
        <x:v>201</x:v>
      </x:c>
      <x:c r="O140" s="272" t="s">
        <x:v>176</x:v>
      </x:c>
      <x:c r="P140" s="272" t="s">
        <x:v>183</x:v>
      </x:c>
      <x:c r="Q140" s="270" t="s">
        <x:v>167</x:v>
      </x:c>
      <x:c r="R140" s="270" t="s">
        <x:v>200</x:v>
      </x:c>
      <x:c r="S140" s="270" t="s">
        <x:v>170</x:v>
      </x:c>
      <x:c r="T140" s="270" t="s">
        <x:v>205</x:v>
      </x:c>
      <x:c r="U140" s="270" t="s">
        <x:v>201</x:v>
      </x:c>
      <x:c r="V140" s="273" t="s">
        <x:v>176</x:v>
      </x:c>
    </x:row>
    <x:row r="141" spans="1:22" s="254" customFormat="1" ht="18" customHeight="1">
      <x:c r="A141" s="282" t="s">
        <x:v>62</x:v>
      </x:c>
      <x:c r="B141" s="275">
        <x:f>SUM(C141:V141)</x:f>
        <x:v>644012.51199999999</x:v>
      </x:c>
      <x:c r="C141" s="275">
        <x:v>21502.975999999999</x:v>
      </x:c>
      <x:c r="D141" s="275">
        <x:v>28022.371999999999</x:v>
      </x:c>
      <x:c r="E141" s="275">
        <x:v>24781.764000000003</x:v>
      </x:c>
      <x:c r="F141" s="275">
        <x:v>24574.396000000001</x:v>
      </x:c>
      <x:c r="G141" s="302">
        <x:v>23616.675999999999</x:v>
      </x:c>
      <x:c r="H141" s="277">
        <x:v>13556.108</x:v>
      </x:c>
      <x:c r="I141" s="277">
        <x:v>3437.4880000000003</x:v>
      </x:c>
      <x:c r="J141" s="275">
        <x:v>20751.060000000001</x:v>
      </x:c>
      <x:c r="K141" s="275">
        <x:v>39547.580000000002</x:v>
      </x:c>
      <x:c r="L141" s="275">
        <x:v>42592.779999999999</x:v>
      </x:c>
      <x:c r="M141" s="275">
        <x:v>47944.144</x:v>
      </x:c>
      <x:c r="N141" s="275">
        <x:v>51227.072</x:v>
      </x:c>
      <x:c r="O141" s="277">
        <x:v>35518.348000000005</x:v>
      </x:c>
      <x:c r="P141" s="277">
        <x:v>15395.74</x:v>
      </x:c>
      <x:c r="Q141" s="275">
        <x:v>28992.511999999999</x:v>
      </x:c>
      <x:c r="R141" s="275">
        <x:v>66770.104000000007</x:v>
      </x:c>
      <x:c r="S141" s="275">
        <x:v>63253.404000000002</x:v>
      </x:c>
      <x:c r="T141" s="275">
        <x:v>48414.171999999999</x:v>
      </x:c>
      <x:c r="U141" s="275">
        <x:v>32678.676000000003</x:v>
      </x:c>
      <x:c r="V141" s="335">
        <x:v>11435.140000000001</x:v>
      </x:c>
    </x:row>
    <x:row r="142" spans="1:22" s="254" customFormat="1" ht="18" customHeight="1">
      <x:c r="A142" s="282" t="s">
        <x:v>60</x:v>
      </x:c>
      <x:c r="B142" s="275">
        <x:f>SUM(C142:V142)</x:f>
        <x:v>247681.36040000003</x:v>
      </x:c>
      <x:c r="C142" s="275">
        <x:v>6529.6815999999999</x:v>
      </x:c>
      <x:c r="D142" s="275">
        <x:v>10903.039600000002</x:v>
      </x:c>
      <x:c r="E142" s="275">
        <x:v>9276.8292000000001</x:v>
      </x:c>
      <x:c r="F142" s="275">
        <x:v>9896.1272000000008</x:v>
      </x:c>
      <x:c r="G142" s="302">
        <x:v>9809.6471999999994</x:v>
      </x:c>
      <x:c r="H142" s="277">
        <x:v>3296.8751999999999</x:v>
      </x:c>
      <x:c r="I142" s="277">
        <x:v>956.3768</x:v>
      </x:c>
      <x:c r="J142" s="275">
        <x:v>10216.6</x:v>
      </x:c>
      <x:c r="K142" s="275">
        <x:v>17094.970800000003</x:v>
      </x:c>
      <x:c r="L142" s="275">
        <x:v>17680.955600000001</x:v>
      </x:c>
      <x:c r="M142" s="275">
        <x:v>18325.700800000002</x:v>
      </x:c>
      <x:c r="N142" s="275">
        <x:v>19090.294399999999</x:v>
      </x:c>
      <x:c r="O142" s="277">
        <x:v>16343.570000000002</x:v>
      </x:c>
      <x:c r="P142" s="277">
        <x:v>4330.9551999999994</x:v>
      </x:c>
      <x:c r="Q142" s="275">
        <x:v>19085.9244</x:v>
      </x:c>
      <x:c r="R142" s="275">
        <x:v>25128.079600000001</x:v>
      </x:c>
      <x:c r="S142" s="275">
        <x:v>22226.040800000002</x:v>
      </x:c>
      <x:c r="T142" s="275">
        <x:v>16847.113600000001</x:v>
      </x:c>
      <x:c r="U142" s="275">
        <x:v>8986.5784000000003</x:v>
      </x:c>
      <x:c r="V142" s="335">
        <x:v>1656</x:v>
      </x:c>
    </x:row>
    <x:row r="143" spans="1:22" s="254" customFormat="1" ht="18" customHeight="1">
      <x:c r="A143" s="282" t="s">
        <x:v>158</x:v>
      </x:c>
      <x:c r="B143" s="275">
        <x:f>SUM(C143:V143)</x:f>
        <x:v>205310.53959999999</x:v>
      </x:c>
      <x:c r="C143" s="275">
        <x:v>5002.04</x:v>
      </x:c>
      <x:c r="D143" s="275">
        <x:v>9897.3600000000006</x:v>
      </x:c>
      <x:c r="E143" s="275">
        <x:v>9308.5600000000013</x:v>
      </x:c>
      <x:c r="F143" s="275">
        <x:v>10609.440000000001</x:v>
      </x:c>
      <x:c r="G143" s="302">
        <x:v>11238.720000000001</x:v>
      </x:c>
      <x:c r="H143" s="277">
        <x:v>11262.18</x:v>
      </x:c>
      <x:c r="I143" s="277">
        <x:v>2829</x:v>
      </x:c>
      <x:c r="J143" s="275">
        <x:v>4868.8699999999999</x:v>
      </x:c>
      <x:c r="K143" s="275">
        <x:v>16023.764200000003</x:v>
      </x:c>
      <x:c r="L143" s="275">
        <x:v>15102.085199999998</x:v>
      </x:c>
      <x:c r="M143" s="275">
        <x:v>15835.481600000001</x:v>
      </x:c>
      <x:c r="N143" s="275">
        <x:v>14503.997800000001</x:v>
      </x:c>
      <x:c r="O143" s="277">
        <x:v>10877.620000000001</x:v>
      </x:c>
      <x:c r="P143" s="277">
        <x:v>2681.8000000000002</x:v>
      </x:c>
      <x:c r="Q143" s="275">
        <x:v>5492.4000000000005</x:v>
      </x:c>
      <x:c r="R143" s="275">
        <x:v>21076.045399999999</x:v>
      </x:c>
      <x:c r="S143" s="275">
        <x:v>16326.471800000001</x:v>
      </x:c>
      <x:c r="T143" s="275">
        <x:v>12516.770200000001</x:v>
      </x:c>
      <x:c r="U143" s="275">
        <x:v>7700.9934000000003</x:v>
      </x:c>
      <x:c r="V143" s="335">
        <x:v>2156.9400000000001</x:v>
      </x:c>
    </x:row>
    <x:row r="144" spans="1:22" s="254" customFormat="1" ht="18" customHeight="1">
      <x:c r="A144" s="332" t="s">
        <x:v>157</x:v>
      </x:c>
      <x:c r="B144" s="290">
        <x:f>SUM(B141:B143)</x:f>
        <x:v>1097004.412</x:v>
      </x:c>
      <x:c r="C144" s="290">
        <x:f>SUM(C141:C143)</x:f>
        <x:v>33034.6976</x:v>
      </x:c>
      <x:c r="D144" s="290">
        <x:f>SUM(D141:D143)</x:f>
        <x:v>48822.7716</x:v>
      </x:c>
      <x:c r="E144" s="290">
        <x:f>SUM(E141:E143)</x:f>
        <x:v>43367.153200000001</x:v>
      </x:c>
      <x:c r="F144" s="290">
        <x:f>SUM(F141:F143)</x:f>
        <x:v>45079.963200000006</x:v>
      </x:c>
      <x:c r="G144" s="310">
        <x:f>SUM(G141:G143)</x:f>
        <x:v>44665.0432</x:v>
      </x:c>
      <x:c r="H144" s="291">
        <x:f>SUM(H141:H143)</x:f>
        <x:v>28115.163199999999</x:v>
      </x:c>
      <x:c r="I144" s="291">
        <x:f>SUM(I141:I143)</x:f>
        <x:v>7222.8648000000003</x:v>
      </x:c>
      <x:c r="J144" s="290">
        <x:f>SUM(J141:J143)</x:f>
        <x:v>35836.530000000006</x:v>
      </x:c>
      <x:c r="K144" s="290">
        <x:f>SUM(K141:K143)</x:f>
        <x:v>72666.315000000002</x:v>
      </x:c>
      <x:c r="L144" s="290">
        <x:f>SUM(L141:L143)</x:f>
        <x:v>75375.820800000001</x:v>
      </x:c>
      <x:c r="M144" s="290">
        <x:f>SUM(M141:M143)</x:f>
        <x:v>82105.326400000005</x:v>
      </x:c>
      <x:c r="N144" s="290">
        <x:f>SUM(N141:N143)</x:f>
        <x:v>84821.364199999996</x:v>
      </x:c>
      <x:c r="O144" s="291">
        <x:f>SUM(O141:O143)</x:f>
        <x:v>62739.538000000008</x:v>
      </x:c>
      <x:c r="P144" s="291">
        <x:f>SUM(P141:P143)</x:f>
        <x:v>22408.495199999998</x:v>
      </x:c>
      <x:c r="Q144" s="290">
        <x:f>SUM(Q141:Q143)</x:f>
        <x:v>53570.8364</x:v>
      </x:c>
      <x:c r="R144" s="290">
        <x:f>SUM(R141:R143)</x:f>
        <x:v>112974.22900000001</x:v>
      </x:c>
      <x:c r="S144" s="290">
        <x:f>SUM(S141:S143)</x:f>
        <x:v>101805.9166</x:v>
      </x:c>
      <x:c r="T144" s="290">
        <x:f>SUM(T141:T143)</x:f>
        <x:v>77778.055800000002</x:v>
      </x:c>
      <x:c r="U144" s="290">
        <x:f>SUM(U141:U143)</x:f>
        <x:v>49366.247800000005</x:v>
      </x:c>
      <x:c r="V144" s="336">
        <x:f>SUM(V141:V143)</x:f>
        <x:v>15248.080000000002</x:v>
      </x:c>
    </x:row>
    <x:row r="145" spans="1:22" s="254" customFormat="1" ht="18" customHeight="1">
      <x:c r="A145" s="334"/>
      <x:c r="B145" s="293"/>
      <x:c r="C145" s="293"/>
      <x:c r="D145" s="293"/>
      <x:c r="E145" s="293"/>
      <x:c r="F145" s="293"/>
      <x:c r="G145" s="294"/>
      <x:c r="H145" s="295"/>
      <x:c r="I145" s="295"/>
      <x:c r="J145" s="293"/>
      <x:c r="K145" s="293"/>
      <x:c r="L145" s="293"/>
      <x:c r="M145" s="293"/>
      <x:c r="N145" s="293"/>
      <x:c r="O145" s="295"/>
      <x:c r="P145" s="295"/>
      <x:c r="Q145" s="293"/>
      <x:c r="R145" s="293"/>
      <x:c r="S145" s="293"/>
      <x:c r="T145" s="293"/>
      <x:c r="U145" s="293"/>
      <x:c r="V145" s="297"/>
    </x:row>
    <x:row r="146" spans="1:22" s="254" customFormat="1" ht="18" customHeight="1">
      <x:c r="A146" s="296" t="s">
        <x:v>308</x:v>
      </x:c>
      <x:c r="G146" s="264"/>
      <x:c r="H146" s="297"/>
      <x:c r="I146" s="297"/>
      <x:c r="O146" s="297"/>
      <x:c r="P146" s="297"/>
      <x:c r="V146" s="297"/>
    </x:row>
    <x:row r="147" spans="1:22" s="254" customFormat="1" ht="18" customHeight="1">
      <x:c r="A147" s="708" t="s">
        <x:v>156</x:v>
      </x:c>
      <x:c r="B147" s="710" t="s">
        <x:v>30</x:v>
      </x:c>
      <x:c r="C147" s="266">
        <x:v>42254</x:v>
      </x:c>
      <x:c r="D147" s="266">
        <x:v>42255</x:v>
      </x:c>
      <x:c r="E147" s="266">
        <x:v>42256</x:v>
      </x:c>
      <x:c r="F147" s="266">
        <x:v>42257</x:v>
      </x:c>
      <x:c r="G147" s="299">
        <x:v>42258</x:v>
      </x:c>
      <x:c r="H147" s="268">
        <x:v>42259</x:v>
      </x:c>
      <x:c r="I147" s="268">
        <x:v>42260</x:v>
      </x:c>
      <x:c r="J147" s="266">
        <x:v>42261</x:v>
      </x:c>
      <x:c r="K147" s="266">
        <x:v>42262</x:v>
      </x:c>
      <x:c r="L147" s="266">
        <x:v>42263</x:v>
      </x:c>
      <x:c r="M147" s="266">
        <x:v>42264</x:v>
      </x:c>
      <x:c r="N147" s="266">
        <x:v>42265</x:v>
      </x:c>
      <x:c r="O147" s="268">
        <x:v>42266</x:v>
      </x:c>
      <x:c r="P147" s="268">
        <x:v>42267</x:v>
      </x:c>
      <x:c r="Q147" s="266">
        <x:v>42268</x:v>
      </x:c>
      <x:c r="R147" s="266">
        <x:v>42269</x:v>
      </x:c>
      <x:c r="S147" s="266">
        <x:v>42270</x:v>
      </x:c>
      <x:c r="T147" s="266">
        <x:v>42271</x:v>
      </x:c>
      <x:c r="U147" s="266">
        <x:v>42272</x:v>
      </x:c>
      <x:c r="V147" s="269">
        <x:v>42273</x:v>
      </x:c>
    </x:row>
    <x:row r="148" spans="1:22" s="254" customFormat="1" ht="18" customHeight="1">
      <x:c r="A148" s="709"/>
      <x:c r="B148" s="711"/>
      <x:c r="C148" s="270" t="s">
        <x:v>167</x:v>
      </x:c>
      <x:c r="D148" s="270" t="s">
        <x:v>200</x:v>
      </x:c>
      <x:c r="E148" s="270" t="s">
        <x:v>170</x:v>
      </x:c>
      <x:c r="F148" s="270" t="s">
        <x:v>205</x:v>
      </x:c>
      <x:c r="G148" s="300" t="s">
        <x:v>201</x:v>
      </x:c>
      <x:c r="H148" s="272" t="s">
        <x:v>176</x:v>
      </x:c>
      <x:c r="I148" s="272" t="s">
        <x:v>183</x:v>
      </x:c>
      <x:c r="J148" s="270" t="s">
        <x:v>167</x:v>
      </x:c>
      <x:c r="K148" s="270" t="s">
        <x:v>200</x:v>
      </x:c>
      <x:c r="L148" s="270" t="s">
        <x:v>170</x:v>
      </x:c>
      <x:c r="M148" s="270" t="s">
        <x:v>205</x:v>
      </x:c>
      <x:c r="N148" s="270" t="s">
        <x:v>201</x:v>
      </x:c>
      <x:c r="O148" s="272" t="s">
        <x:v>176</x:v>
      </x:c>
      <x:c r="P148" s="272" t="s">
        <x:v>183</x:v>
      </x:c>
      <x:c r="Q148" s="270" t="s">
        <x:v>167</x:v>
      </x:c>
      <x:c r="R148" s="270" t="s">
        <x:v>200</x:v>
      </x:c>
      <x:c r="S148" s="270" t="s">
        <x:v>170</x:v>
      </x:c>
      <x:c r="T148" s="270" t="s">
        <x:v>205</x:v>
      </x:c>
      <x:c r="U148" s="270" t="s">
        <x:v>201</x:v>
      </x:c>
      <x:c r="V148" s="273" t="s">
        <x:v>176</x:v>
      </x:c>
    </x:row>
    <x:row r="149" spans="1:22" s="254" customFormat="1" ht="18" customHeight="1">
      <x:c r="A149" s="282" t="s">
        <x:v>62</x:v>
      </x:c>
      <x:c r="B149" s="275">
        <x:f>SUM(C149:V149)</x:f>
        <x:v>1710442.2999999998</x:v>
      </x:c>
      <x:c r="C149" s="275">
        <x:f>SUM(C69:C72,C78,C80:C82,C85,C88,C91,C93:C94)+SUM(C101:C104,C110,C112:C114,C117,C120,C123,C125:C126)</x:f>
        <x:v>62386.699999999997</x:v>
      </x:c>
      <x:c r="D149" s="275">
        <x:f>SUM(D69:D72,D78,D80:D82,D85,D88,D91,D93:D94)+SUM(D101:D104,D110,D112:D114,D117,D120,D123,D125:D126)</x:f>
        <x:v>64832.299999999996</x:v>
      </x:c>
      <x:c r="E149" s="275">
        <x:f>SUM(E69:E72,E78,E80:E82,E85,E88,E91,E93:E94)+SUM(E101:E104,E110,E112:E114,E117,E120,E123,E125:E126)</x:f>
        <x:v>62686.300000000003</x:v>
      </x:c>
      <x:c r="F149" s="275">
        <x:f>SUM(F69:F72,F78,F80:F82,F85,F88,F91,F93:F94)+SUM(F101:F104,F110,F112:F114,F117,F120,F123,F125:F126)</x:f>
        <x:v>60929.800000000003</x:v>
      </x:c>
      <x:c r="G149" s="302">
        <x:f>SUM(G69:G72,G78,G80:G82,G85,G88,G91,G93:G94)+SUM(G101:G104,G110,G112:G114,G117,G120,G123,G125:G126)</x:f>
        <x:v>50284.899999999994</x:v>
      </x:c>
      <x:c r="H149" s="277">
        <x:f>SUM(H69:H72,H78,H80:H82,H85,H88,H91,H93:H94)+SUM(H101:H104,H110,H112:H114,H117,H120,H123,H125:H126)</x:f>
        <x:v>19420</x:v>
      </x:c>
      <x:c r="I149" s="277">
        <x:f>SUM(I69:I72,I78,I80:I82,I85,I88,I91,I93:I94)+SUM(I101:I104,I110,I112:I114,I117,I120,I123,I125:I126)</x:f>
        <x:v>14821.199999999999</x:v>
      </x:c>
      <x:c r="J149" s="275">
        <x:f>SUM(J69:J72,J78,J80:J82,J85,J88,J91,J93:J94)+SUM(J101:J104,J110,J112:J114,J117,J120,J123,J125:J126)</x:f>
        <x:v>77863.100000000006</x:v>
      </x:c>
      <x:c r="K149" s="275">
        <x:f>SUM(K69:K72,K78,K80:K82,K85,K88,K91,K93:K94)+SUM(K101:K104,K110,K112:K114,K117,K120,K123,K125:K126)</x:f>
        <x:v>104160.2</x:v>
      </x:c>
      <x:c r="L149" s="275">
        <x:f>SUM(L69:L72,L78,L80:L82,L85,L88,L91,L93:L94)+SUM(L101:L104,L110,L112:L114,L117,L120,L123,L125:L126)</x:f>
        <x:v>120109.3</x:v>
      </x:c>
      <x:c r="M149" s="275">
        <x:f>SUM(M69:M72,M78,M80:M82,M85,M88,M91,M93:M94)+SUM(M101:M104,M110,M112:M114,M117,M120,M123,M125:M126)</x:f>
        <x:v>136178.20000000001</x:v>
      </x:c>
      <x:c r="N149" s="275">
        <x:f>SUM(N69:N72,N78,N80:N82,N85,N88,N91,N93:N94)+SUM(N101:N104,N110,N112:N114,N117,N120,N123,N125:N126)</x:f>
        <x:v>134380.79999999999</x:v>
      </x:c>
      <x:c r="O149" s="277">
        <x:f>SUM(O69:O72,O78,O80:O82,O85,O88,O91,O93:O94)+SUM(O101:O104,O110,O112:O114,O117,O120,O123,O125:O126)</x:f>
        <x:v>67121</x:v>
      </x:c>
      <x:c r="P149" s="277">
        <x:f>SUM(P69:P72,P78,P80:P82,P85,P88,P91,P93:P94)+SUM(P101:P104,P110,P112:P114,P117,P120,P123,P125:P126)</x:f>
        <x:v>64265.699999999997</x:v>
      </x:c>
      <x:c r="Q149" s="275">
        <x:f>SUM(Q69:Q72,Q78,Q80:Q82,Q85,Q88,Q91,Q93:Q94)+SUM(Q101:Q104,Q110,Q112:Q114,Q117,Q120,Q123,Q125:Q126)</x:f>
        <x:v>149870.29999999999</x:v>
      </x:c>
      <x:c r="R149" s="275">
        <x:f>SUM(R69:R72,R78,R80:R82,R85,R88,R91,R93:R94)+SUM(R101:R104,R110,R112:R114,R117,R120,R123,R125:R126)</x:f>
        <x:v>181902.59999999998</x:v>
      </x:c>
      <x:c r="S149" s="275">
        <x:f>SUM(S69:S72,S78,S80:S82,S85,S88,S91,S93:S94)+SUM(S101:S104,S110,S112:S114,S117,S120,S123,S125:S126)</x:f>
        <x:v>158279.89999999999</x:v>
      </x:c>
      <x:c r="T149" s="275">
        <x:f>SUM(T69:T72,T78,T80:T82,T85,T88,T91,T93:T94)+SUM(T101:T104,T110,T112:T114,T117,T120,T123,T125:T126)</x:f>
        <x:v>111793.60000000001</x:v>
      </x:c>
      <x:c r="U149" s="275">
        <x:f>SUM(U69:U72,U78,U80:U82,U85,U88,U91,U93:U94)+SUM(U101:U104,U110,U112:U114,U117,U120,U123,U125:U126)</x:f>
        <x:v>56726.900000000001</x:v>
      </x:c>
      <x:c r="V149" s="335">
        <x:f>SUM(V69:V72,V78,V80:V82,V85,V88,V91,V93:V94)+SUM(V101:V104,V110,V112:V114,V117,V120,V123,V125:V126)</x:f>
        <x:v>12429.5</x:v>
      </x:c>
    </x:row>
    <x:row r="150" spans="1:22" s="254" customFormat="1" ht="18" customHeight="1">
      <x:c r="A150" s="282" t="s">
        <x:v>60</x:v>
      </x:c>
      <x:c r="B150" s="275">
        <x:f>SUM(C150:V150)</x:f>
        <x:v>558396.31000000006</x:v>
      </x:c>
      <x:c r="C150" s="275">
        <x:f>SUM(C74:C75,C77,C79,C84)+SUM(C106:C107,C109,C111,C116)</x:f>
        <x:v>16470.459999999999</x:v>
      </x:c>
      <x:c r="D150" s="275">
        <x:f>SUM(D74:D75,D77,D79,D84)+SUM(D106:D107,D109,D111,D116)</x:f>
        <x:v>20477.48</x:v>
      </x:c>
      <x:c r="E150" s="275">
        <x:f>SUM(E74:E75,E77,E79,E84)+SUM(E106:E107,E109,E111,E116)</x:f>
        <x:v>19806.130000000001</x:v>
      </x:c>
      <x:c r="F150" s="275">
        <x:f>SUM(F74:F75,F77,F79,F84)+SUM(F106:F107,F109,F111,F116)</x:f>
        <x:v>22963.510000000002</x:v>
      </x:c>
      <x:c r="G150" s="302">
        <x:f>SUM(G74:G75,G77,G79,G84)+SUM(G106:G107,G109,G111,G116)</x:f>
        <x:v>15206.66</x:v>
      </x:c>
      <x:c r="H150" s="277">
        <x:f>SUM(H74:H75,H77,H79,H84)+SUM(H106:H107,H109,H111,H116)</x:f>
        <x:v>5612.6599999999999</x:v>
      </x:c>
      <x:c r="I150" s="277">
        <x:f>SUM(I74:I75,I77,I79,I84)+SUM(I106:I107,I109,I111,I116)</x:f>
        <x:v>3883.5599999999999</x:v>
      </x:c>
      <x:c r="J150" s="275">
        <x:f>SUM(J74:J75,J77,J79,J84)+SUM(J106:J107,J109,J111,J116)</x:f>
        <x:v>29149.540000000001</x:v>
      </x:c>
      <x:c r="K150" s="275">
        <x:f>SUM(K74:K75,K77,K79,K84)+SUM(K106:K107,K109,K111,K116)</x:f>
        <x:v>42955</x:v>
      </x:c>
      <x:c r="L150" s="275">
        <x:f>SUM(L74:L75,L77,L79,L84)+SUM(L106:L107,L109,L111,L116)</x:f>
        <x:v>43661.490000000005</x:v>
      </x:c>
      <x:c r="M150" s="275">
        <x:f>SUM(M74:M75,M77,M79,M84)+SUM(M106:M107,M109,M111,M116)</x:f>
        <x:v>51168.43</x:v>
      </x:c>
      <x:c r="N150" s="275">
        <x:f>SUM(N74:N75,N77,N79,N84)+SUM(N106:N107,N109,N111,N116)</x:f>
        <x:v>42069.240000000005</x:v>
      </x:c>
      <x:c r="O150" s="277">
        <x:f>SUM(O74:O75,O77,O79,O84)+SUM(O106:O107,O109,O111,O116)</x:f>
        <x:v>24050.32</x:v>
      </x:c>
      <x:c r="P150" s="277">
        <x:f>SUM(P74:P75,P77,P79,P84)+SUM(P106:P107,P109,P111,P116)</x:f>
        <x:v>18464.75</x:v>
      </x:c>
      <x:c r="Q150" s="275">
        <x:f>SUM(Q74:Q75,Q77,Q79,Q84)+SUM(Q106:Q107,Q109,Q111,Q116)</x:f>
        <x:v>50607.559999999998</x:v>
      </x:c>
      <x:c r="R150" s="275">
        <x:f>SUM(R74:R75,R77,R79,R84)+SUM(R106:R107,R109,R111,R116)</x:f>
        <x:v>53875.57</x:v>
      </x:c>
      <x:c r="S150" s="275">
        <x:f>SUM(S74:S75,S77,S79,S84)+SUM(S106:S107,S109,S111,S116)</x:f>
        <x:v>44143.130000000005</x:v>
      </x:c>
      <x:c r="T150" s="275">
        <x:f>SUM(T74:T75,T77,T79,T84)+SUM(T106:T107,T109,T111,T116)</x:f>
        <x:v>35468.740000000005</x:v>
      </x:c>
      <x:c r="U150" s="275">
        <x:f>SUM(U74:U75,U77,U79,U84)+SUM(U106:U107,U109,U111,U116)</x:f>
        <x:v>16562.080000000002</x:v>
      </x:c>
      <x:c r="V150" s="335">
        <x:f>SUM(V74:V75,V77,V79,V84)+SUM(V106:V107,V109,V111,V116)</x:f>
        <x:v>1800</x:v>
      </x:c>
    </x:row>
    <x:row r="151" spans="1:22" s="254" customFormat="1" ht="18" customHeight="1">
      <x:c r="A151" s="282" t="s">
        <x:v>158</x:v>
      </x:c>
      <x:c r="B151" s="275">
        <x:f>SUM(C151:V151)</x:f>
        <x:v>764095.65000000014</x:v>
      </x:c>
      <x:c r="C151" s="275">
        <x:f>SUM(C73,C76,C83,C86:C87,C89:C90,C92,C95)+SUM(C105,C108,C115,C118:C119,C121:C122,C124,C127)</x:f>
        <x:v>24289.559999999998</x:v>
      </x:c>
      <x:c r="D151" s="275">
        <x:f>SUM(D73,D76,D83,D86:D87,D89:D90,D92,D95)+SUM(D105,D108,D115,D118:D119,D121:D122,D124,D127)</x:f>
        <x:v>22960.779999999999</x:v>
      </x:c>
      <x:c r="E151" s="275">
        <x:f>SUM(E73,E76,E83,E86:E87,E89:E90,E92,E95)+SUM(E105,E108,E115,E118:E119,E121:E122,E124,E127)</x:f>
        <x:v>25093.52</x:v>
      </x:c>
      <x:c r="F151" s="275">
        <x:f>SUM(F73,F76,F83,F86:F87,F89:F90,F92,F95)+SUM(F105,F108,F115,F118:F119,F121:F122,F124,F127)</x:f>
        <x:v>25122.66</x:v>
      </x:c>
      <x:c r="G151" s="302">
        <x:f>SUM(G73,G76,G83,G86:G87,G89:G90,G92,G95)+SUM(G105,G108,G115,G118:G119,G121:G122,G124,G127)</x:f>
        <x:v>24405</x:v>
      </x:c>
      <x:c r="H151" s="277">
        <x:f>SUM(H73,H76,H83,H86:H87,H89:H90,H92,H95)+SUM(H105,H108,H115,H118:H119,H121:H122,H124,H127)</x:f>
        <x:v>12241.5</x:v>
      </x:c>
      <x:c r="I151" s="277">
        <x:f>SUM(I73,I76,I83,I86:I87,I89:I90,I92,I95)+SUM(I105,I108,I115,I118:I119,I121:I122,I124,I127)</x:f>
        <x:v>9075</x:v>
      </x:c>
      <x:c r="J151" s="275">
        <x:f>SUM(J73,J76,J83,J86:J87,J89:J90,J92,J95)+SUM(J105,J108,J115,J118:J119,J121:J122,J124,J127)</x:f>
        <x:v>39579.25</x:v>
      </x:c>
      <x:c r="K151" s="275">
        <x:f>SUM(K73,K76,K83,K86:K87,K89:K90,K92,K95)+SUM(K105,K108,K115,K118:K119,K121:K122,K124,K127)</x:f>
        <x:v>57382.135000000002</x:v>
      </x:c>
      <x:c r="L151" s="275">
        <x:f>SUM(L73,L76,L83,L86:L87,L89:L90,L92,L95)+SUM(L105,L108,L115,L118:L119,L121:L122,L124,L127)</x:f>
        <x:v>64490.309999999998</x:v>
      </x:c>
      <x:c r="M151" s="275">
        <x:f>SUM(M73,M76,M83,M86:M87,M89:M90,M92,M95)+SUM(M105,M108,M115,M118:M119,M121:M122,M124,M127)</x:f>
        <x:v>71691.479999999996</x:v>
      </x:c>
      <x:c r="N151" s="275">
        <x:f>SUM(N73,N76,N83,N86:N87,N89:N90,N92,N95)+SUM(N105,N108,N115,N118:N119,N121:N122,N124,N127)</x:f>
        <x:v>65267.214999999997</x:v>
      </x:c>
      <x:c r="O151" s="277">
        <x:f>SUM(O73,O76,O83,O86:O87,O89:O90,O92,O95)+SUM(O105,O108,O115,O118:O119,O121:O122,O124,O127)</x:f>
        <x:v>25778.5</x:v>
      </x:c>
      <x:c r="P151" s="277">
        <x:f>SUM(P73,P76,P83,P86:P87,P89:P90,P92,P95)+SUM(P105,P108,P115,P118:P119,P121:P122,P124,P127)</x:f>
        <x:v>23974</x:v>
      </x:c>
      <x:c r="Q151" s="275">
        <x:f>SUM(Q73,Q76,Q83,Q86:Q87,Q89:Q90,Q92,Q95)+SUM(Q105,Q108,Q115,Q118:Q119,Q121:Q122,Q124,Q127)</x:f>
        <x:v>63661</x:v>
      </x:c>
      <x:c r="R151" s="275">
        <x:f>SUM(R73,R76,R83,R86:R87,R89:R90,R92,R95)+SUM(R105,R108,R115,R118:R119,R121:R122,R124,R127)</x:f>
        <x:v>80789.744999999995</x:v>
      </x:c>
      <x:c r="S151" s="275">
        <x:f>SUM(S73,S76,S83,S86:S87,S89:S90,S92,S95)+SUM(S105,S108,S115,S118:S119,S121:S122,S124,S127)</x:f>
        <x:v>53602.165000000001</x:v>
      </x:c>
      <x:c r="T151" s="275">
        <x:f>SUM(T73,T76,T83,T86:T87,T89:T90,T92,T95)+SUM(T105,T108,T115,T118:T119,T121:T122,T124,T127)</x:f>
        <x:v>37564.184999999998</x:v>
      </x:c>
      <x:c r="U151" s="275">
        <x:f>SUM(U73,U76,U83,U86:U87,U89:U90,U92,U95)+SUM(U105,U108,U115,U118:U119,U121:U122,U124,U127)</x:f>
        <x:v>34783.645000000004</x:v>
      </x:c>
      <x:c r="V151" s="335">
        <x:f>SUM(V73,V76,V83,V86:V87,V89:V90,V92,V95)+SUM(V105,V108,V115,V118:V119,V121:V122,V124,V127)</x:f>
        <x:v>2344</x:v>
      </x:c>
    </x:row>
    <x:row r="152" spans="1:22" s="254" customFormat="1" ht="18" customHeight="1">
      <x:c r="A152" s="332" t="s">
        <x:v>157</x:v>
      </x:c>
      <x:c r="B152" s="290">
        <x:f>SUM(B149:B151)</x:f>
        <x:v>3032934.2599999998</x:v>
      </x:c>
      <x:c r="C152" s="290">
        <x:f>SUM(C149:C151)</x:f>
        <x:v>103146.72</x:v>
      </x:c>
      <x:c r="D152" s="290">
        <x:f>SUM(D149:D151)</x:f>
        <x:v>108270.56</x:v>
      </x:c>
      <x:c r="E152" s="290">
        <x:f>SUM(E149:E151)</x:f>
        <x:v>107585.95000000001</x:v>
      </x:c>
      <x:c r="F152" s="290">
        <x:f>SUM(F149:F151)</x:f>
        <x:v>109015.97</x:v>
      </x:c>
      <x:c r="G152" s="310">
        <x:f>SUM(G149:G151)</x:f>
        <x:v>89896.559999999998</x:v>
      </x:c>
      <x:c r="H152" s="291">
        <x:f>SUM(H149:H151)</x:f>
        <x:v>37274.160000000003</x:v>
      </x:c>
      <x:c r="I152" s="291">
        <x:f>SUM(I149:I151)</x:f>
        <x:v>27779.759999999998</x:v>
      </x:c>
      <x:c r="J152" s="290">
        <x:f>SUM(J149:J151)</x:f>
        <x:v>146591.89000000001</x:v>
      </x:c>
      <x:c r="K152" s="290">
        <x:f>SUM(K149:K151)</x:f>
        <x:v>204497.33500000002</x:v>
      </x:c>
      <x:c r="L152" s="290">
        <x:f>SUM(L149:L151)</x:f>
        <x:v>228261.10000000001</x:v>
      </x:c>
      <x:c r="M152" s="290">
        <x:f>SUM(M149:M151)</x:f>
        <x:v>259038.10999999999</x:v>
      </x:c>
      <x:c r="N152" s="290">
        <x:f>SUM(N149:N151)</x:f>
        <x:v>241717.25499999998</x:v>
      </x:c>
      <x:c r="O152" s="291">
        <x:f>SUM(O149:O151)</x:f>
        <x:v>116949.82000000001</x:v>
      </x:c>
      <x:c r="P152" s="291">
        <x:f>SUM(P149:P151)</x:f>
        <x:v>106704.45</x:v>
      </x:c>
      <x:c r="Q152" s="290">
        <x:f>SUM(Q149:Q151)</x:f>
        <x:v>264138.85999999999</x:v>
      </x:c>
      <x:c r="R152" s="290">
        <x:f>SUM(R149:R151)</x:f>
        <x:v>316567.91499999998</x:v>
      </x:c>
      <x:c r="S152" s="290">
        <x:f>SUM(S149:S151)</x:f>
        <x:v>256025.19500000001</x:v>
      </x:c>
      <x:c r="T152" s="290">
        <x:f>SUM(T149:T151)</x:f>
        <x:v>184826.52500000002</x:v>
      </x:c>
      <x:c r="U152" s="290">
        <x:f>SUM(U149:U151)</x:f>
        <x:v>108072.62500000001</x:v>
      </x:c>
      <x:c r="V152" s="311">
        <x:f>SUM(V149:V151)</x:f>
        <x:v>16573.5</x:v>
      </x:c>
    </x:row>
    <x:row r="153" spans="1:22" s="254" customFormat="1" ht="18" customHeight="1">
      <x:c r="A153" s="334"/>
      <x:c r="B153" s="312">
        <x:f>(B152-(B32+B64))/(B32+B64)%</x:f>
        <x:v>4.982729568595734</x:v>
      </x:c>
      <x:c r="C153" s="293"/>
      <x:c r="D153" s="293"/>
      <x:c r="E153" s="293"/>
      <x:c r="F153" s="293"/>
      <x:c r="G153" s="294"/>
      <x:c r="H153" s="295"/>
      <x:c r="I153" s="295"/>
      <x:c r="J153" s="293"/>
      <x:c r="K153" s="293"/>
      <x:c r="L153" s="293"/>
      <x:c r="M153" s="293"/>
      <x:c r="N153" s="293"/>
      <x:c r="O153" s="295"/>
      <x:c r="P153" s="295"/>
      <x:c r="Q153" s="293"/>
      <x:c r="R153" s="293"/>
      <x:c r="S153" s="293"/>
      <x:c r="T153" s="293"/>
      <x:c r="U153" s="293"/>
      <x:c r="V153" s="297"/>
    </x:row>
    <x:row r="154" spans="1:22" s="254" customFormat="1" ht="18" customHeight="1">
      <x:c r="A154" s="334"/>
      <x:c r="B154" s="312"/>
      <x:c r="C154" s="293"/>
      <x:c r="D154" s="293"/>
      <x:c r="E154" s="293"/>
      <x:c r="F154" s="293"/>
      <x:c r="G154" s="294"/>
      <x:c r="H154" s="295"/>
      <x:c r="I154" s="295"/>
      <x:c r="J154" s="293"/>
      <x:c r="K154" s="293"/>
      <x:c r="L154" s="293"/>
      <x:c r="M154" s="293"/>
      <x:c r="N154" s="293"/>
      <x:c r="O154" s="295"/>
      <x:c r="P154" s="295"/>
      <x:c r="Q154" s="293"/>
      <x:c r="R154" s="293"/>
      <x:c r="S154" s="293"/>
      <x:c r="T154" s="293"/>
      <x:c r="U154" s="293"/>
      <x:c r="V154" s="297"/>
    </x:row>
    <x:row r="155" spans="1:22" s="254" customFormat="1" ht="18" customHeight="1">
      <x:c r="A155" s="296" t="s">
        <x:v>142</x:v>
      </x:c>
      <x:c r="B155" s="312"/>
      <x:c r="C155" s="293"/>
      <x:c r="D155" s="293"/>
      <x:c r="E155" s="293"/>
      <x:c r="F155" s="293"/>
      <x:c r="G155" s="294"/>
      <x:c r="H155" s="295"/>
      <x:c r="I155" s="295"/>
      <x:c r="J155" s="293"/>
      <x:c r="K155" s="293"/>
      <x:c r="L155" s="293"/>
      <x:c r="M155" s="293"/>
      <x:c r="N155" s="293"/>
      <x:c r="O155" s="295"/>
      <x:c r="P155" s="295"/>
      <x:c r="Q155" s="293"/>
      <x:c r="R155" s="293"/>
      <x:c r="S155" s="293"/>
      <x:c r="T155" s="293"/>
      <x:c r="U155" s="293"/>
      <x:c r="V155" s="297"/>
    </x:row>
    <x:row r="156" spans="1:22" s="254" customFormat="1" ht="18" customHeight="1">
      <x:c r="A156" s="708" t="s">
        <x:v>156</x:v>
      </x:c>
      <x:c r="B156" s="710" t="s">
        <x:v>30</x:v>
      </x:c>
      <x:c r="C156" s="266">
        <x:v>41869</x:v>
      </x:c>
      <x:c r="D156" s="266">
        <x:v>41870</x:v>
      </x:c>
      <x:c r="E156" s="266">
        <x:v>41871</x:v>
      </x:c>
      <x:c r="F156" s="266">
        <x:v>41872</x:v>
      </x:c>
      <x:c r="G156" s="266">
        <x:v>41873</x:v>
      </x:c>
      <x:c r="H156" s="267">
        <x:v>41874</x:v>
      </x:c>
      <x:c r="I156" s="268">
        <x:v>41875</x:v>
      </x:c>
      <x:c r="J156" s="266">
        <x:v>41876</x:v>
      </x:c>
      <x:c r="K156" s="266">
        <x:v>41877</x:v>
      </x:c>
      <x:c r="L156" s="266">
        <x:v>41878</x:v>
      </x:c>
      <x:c r="M156" s="266">
        <x:v>41879</x:v>
      </x:c>
      <x:c r="N156" s="266">
        <x:v>41880</x:v>
      </x:c>
      <x:c r="O156" s="268">
        <x:v>41881</x:v>
      </x:c>
      <x:c r="P156" s="268">
        <x:v>41882</x:v>
      </x:c>
      <x:c r="Q156" s="266">
        <x:v>41883</x:v>
      </x:c>
      <x:c r="R156" s="266">
        <x:v>41884</x:v>
      </x:c>
      <x:c r="S156" s="266">
        <x:v>41885</x:v>
      </x:c>
      <x:c r="T156" s="266">
        <x:v>41886</x:v>
      </x:c>
      <x:c r="U156" s="266">
        <x:v>41887</x:v>
      </x:c>
      <x:c r="V156" s="268">
        <x:v>41888</x:v>
      </x:c>
    </x:row>
    <x:row r="157" spans="1:22" s="254" customFormat="1" ht="18" customHeight="1">
      <x:c r="A157" s="709"/>
      <x:c r="B157" s="711"/>
      <x:c r="C157" s="270" t="s">
        <x:v>167</x:v>
      </x:c>
      <x:c r="D157" s="270" t="s">
        <x:v>200</x:v>
      </x:c>
      <x:c r="E157" s="270" t="s">
        <x:v>170</x:v>
      </x:c>
      <x:c r="F157" s="270" t="s">
        <x:v>205</x:v>
      </x:c>
      <x:c r="G157" s="270" t="s">
        <x:v>201</x:v>
      </x:c>
      <x:c r="H157" s="271" t="s">
        <x:v>176</x:v>
      </x:c>
      <x:c r="I157" s="272" t="s">
        <x:v>183</x:v>
      </x:c>
      <x:c r="J157" s="270" t="s">
        <x:v>167</x:v>
      </x:c>
      <x:c r="K157" s="270" t="s">
        <x:v>200</x:v>
      </x:c>
      <x:c r="L157" s="270" t="s">
        <x:v>170</x:v>
      </x:c>
      <x:c r="M157" s="270" t="s">
        <x:v>205</x:v>
      </x:c>
      <x:c r="N157" s="270" t="s">
        <x:v>201</x:v>
      </x:c>
      <x:c r="O157" s="272" t="s">
        <x:v>176</x:v>
      </x:c>
      <x:c r="P157" s="272" t="s">
        <x:v>183</x:v>
      </x:c>
      <x:c r="Q157" s="270" t="s">
        <x:v>167</x:v>
      </x:c>
      <x:c r="R157" s="270" t="s">
        <x:v>200</x:v>
      </x:c>
      <x:c r="S157" s="270" t="s">
        <x:v>170</x:v>
      </x:c>
      <x:c r="T157" s="270" t="s">
        <x:v>205</x:v>
      </x:c>
      <x:c r="U157" s="270" t="s">
        <x:v>201</x:v>
      </x:c>
      <x:c r="V157" s="272" t="s">
        <x:v>176</x:v>
      </x:c>
    </x:row>
    <x:row r="158" spans="1:22" s="254" customFormat="1" ht="18" customHeight="1">
      <x:c r="A158" s="270" t="s">
        <x:v>62</x:v>
      </x:c>
      <x:c r="B158" s="275">
        <x:f>SUM(C158:V158)</x:f>
        <x:v>1574988</x:v>
      </x:c>
      <x:c r="C158" s="275">
        <x:f>SUM(C5:C8,C14,C16:C18,C21,C24,C27,C29:C30)+SUM(C37:C40,C46,C48:C50,C53,C56,C59,C61:C62)</x:f>
        <x:v>54164</x:v>
      </x:c>
      <x:c r="D158" s="275">
        <x:f>SUM(D5:D8,D14,D16:D18,D21,D24,D27,D29:D30)+SUM(D37:D40,D46,D48:D50,D53,D56,D59,D61:D62)</x:f>
        <x:v>62641</x:v>
      </x:c>
      <x:c r="E158" s="275">
        <x:f>SUM(E5:E8,E14,E16:E18,E21,E24,E27,E29:E30)+SUM(E37:E40,E46,E48:E50,E53,E56,E59,E61:E62)</x:f>
        <x:v>54790</x:v>
      </x:c>
      <x:c r="F158" s="275">
        <x:f>SUM(F5:F8,F14,F16:F18,F21,F24,F27,F29:F30)+SUM(F37:F40,F46,F48:F50,F53,F56,F59,F61:F62)</x:f>
        <x:v>54361</x:v>
      </x:c>
      <x:c r="G158" s="276">
        <x:f>SUM(G5:G8,G14,G16:G18,G21,G24,G27,G29:G30)+SUM(G37:G40,G46,G48:G50,G53,G56,G59,G61:G62)</x:f>
        <x:v>48689</x:v>
      </x:c>
      <x:c r="H158" s="277">
        <x:f>SUM(H5:H8,H14,H16:H18,H21,H24,H27,H29:H30)+SUM(H37:H40,H46,H48:H50,H53,H56,H59,H61:H62)</x:f>
        <x:v>22430</x:v>
      </x:c>
      <x:c r="I158" s="275">
        <x:f>SUM(I5:I8,I14,I16:I18,I21,I24,I27,I29:I30)+SUM(I37:I40,I46,I48:I50,I53,I56,I59,I61:I62)</x:f>
        <x:v>3229</x:v>
      </x:c>
      <x:c r="J158" s="275">
        <x:f>SUM(J5:J8,J14,J16:J18,J21,J24,J27,J29:J30)+SUM(J37:J40,J46,J48:J50,J53,J56,J59,J61:J62)</x:f>
        <x:v>55702</x:v>
      </x:c>
      <x:c r="K158" s="275">
        <x:f>SUM(K5:K8,K14,K16:K18,K21,K24,K27,K29:K30)+SUM(K37:K40,K46,K48:K50,K53,K56,K59,K61:K62)</x:f>
        <x:v>88736</x:v>
      </x:c>
      <x:c r="L158" s="275">
        <x:f>SUM(L5:L8,L14,L16:L18,L21,L24,L27,L29:L30)+SUM(L37:L40,L46,L48:L50,L53,L56,L59,L61:L62)</x:f>
        <x:v>103329</x:v>
      </x:c>
      <x:c r="M158" s="275">
        <x:f>SUM(M5:M8,M14,M16:M18,M21,M24,M27,M29:M30)+SUM(M37:M40,M46,M48:M50,M53,M56,M59,M61:M62)</x:f>
        <x:v>122914</x:v>
      </x:c>
      <x:c r="N158" s="277">
        <x:f>SUM(N5:N8,N14,N16:N18,N21,N24,N27,N29:N30)+SUM(N37:N40,N46,N48:N50,N53,N56,N59,N61:N62)</x:f>
        <x:v>124910</x:v>
      </x:c>
      <x:c r="O158" s="277">
        <x:f>SUM(O5:O8,O14,O16:O18,O21,O24,O27,O29:O30)+SUM(O37:O40,O46,O48:O50,O53,O56,O59,O61:O62)</x:f>
        <x:v>77145</x:v>
      </x:c>
      <x:c r="P158" s="275">
        <x:f>SUM(P5:P8,P14,P16:P18,P21,P24,P27,P29:P30)+SUM(P37:P40,P46,P48:P50,P53,P56,P59,P61:P62)</x:f>
        <x:v>60339</x:v>
      </x:c>
      <x:c r="Q158" s="275">
        <x:f>SUM(Q5:Q8,Q14,Q16:Q18,Q21,Q24,Q27,Q29:Q30)+SUM(Q37:Q40,Q46,Q48:Q50,Q53,Q56,Q59,Q61:Q62)</x:f>
        <x:v>138782</x:v>
      </x:c>
      <x:c r="R158" s="275">
        <x:f>SUM(R5:R8,R14,R16:R18,R21,R24,R27,R29:R30)+SUM(R37:R40,R46,R48:R50,R53,R56,R59,R61:R62)</x:f>
        <x:v>169091</x:v>
      </x:c>
      <x:c r="S158" s="275">
        <x:f>SUM(S5:S8,S14,S16:S18,S21,S24,S27,S29:S30)+SUM(S37:S40,S46,S48:S50,S53,S56,S59,S61:S62)</x:f>
        <x:v>146808</x:v>
      </x:c>
      <x:c r="T158" s="275">
        <x:f>SUM(T5:T8,T14,T16:T18,T21,T24,T27,T29:T30)+SUM(T37:T40,T46,T48:T50,T53,T56,T59,T61:T62)</x:f>
        <x:v>109769</x:v>
      </x:c>
      <x:c r="U158" s="277">
        <x:f>SUM(U5:U8,U14,U16:U18,U21,U24,U27,U29:U30)+SUM(U37:U40,U46,U48:U50,U53,U56,U59,U61:U62)</x:f>
        <x:v>59820</x:v>
      </x:c>
      <x:c r="V158" s="337">
        <x:f>SUM(V5:V8,V14,V16:V18,V21,V24,V27,V29:V30)+SUM(V37:V40,V46,V48:V50,V53,V56,V59,V61:V62)</x:f>
        <x:v>17339</x:v>
      </x:c>
    </x:row>
    <x:row r="159" spans="1:22" s="254" customFormat="1" ht="18" customHeight="1">
      <x:c r="A159" s="270" t="s">
        <x:v>60</x:v>
      </x:c>
      <x:c r="B159" s="275">
        <x:f>SUM(C159:V159)</x:f>
        <x:v>563857</x:v>
      </x:c>
      <x:c r="C159" s="275">
        <x:f>SUM(C10:C11,C13,C15,C20)+SUM(C42:C43,C45,C47,C52)</x:f>
        <x:v>17245</x:v>
      </x:c>
      <x:c r="D159" s="275">
        <x:f>SUM(D10:D11,D13,D15,D20)+SUM(D42:D43,D45,D47,D52)</x:f>
        <x:v>22067</x:v>
      </x:c>
      <x:c r="E159" s="275">
        <x:f>SUM(E10:E11,E13,E15,E20)+SUM(E42:E43,E45,E47,E52)</x:f>
        <x:v>20109</x:v>
      </x:c>
      <x:c r="F159" s="275">
        <x:f>SUM(F10:F11,F13,F15,F20)+SUM(F42:F43,F45,F47,F52)</x:f>
        <x:v>19430</x:v>
      </x:c>
      <x:c r="G159" s="276">
        <x:f>SUM(G10:G11,G13,G15,G20)+SUM(G42:G43,G45,G47,G52)</x:f>
        <x:v>21772</x:v>
      </x:c>
      <x:c r="H159" s="277">
        <x:f>SUM(H10:H11,H13,H15,H20)+SUM(H42:H43,H45,H47,H52)</x:f>
        <x:v>9305</x:v>
      </x:c>
      <x:c r="I159" s="275">
        <x:f>SUM(I10:I11,I13,I15,I20)+SUM(I42:I43,I45,I47,I52)</x:f>
        <x:v>2846</x:v>
      </x:c>
      <x:c r="J159" s="275">
        <x:f>SUM(J10:J11,J13,J15,J20)+SUM(J42:J43,J45,J47,J52)</x:f>
        <x:v>22350</x:v>
      </x:c>
      <x:c r="K159" s="275">
        <x:f>SUM(K10:K11,K13,K15,K20)+SUM(K42:K43,K45,K47,K52)</x:f>
        <x:v>37993</x:v>
      </x:c>
      <x:c r="L159" s="275">
        <x:f>SUM(L10:L11,L13,L15,L20)+SUM(L42:L43,L45,L47,L52)</x:f>
        <x:v>41356</x:v>
      </x:c>
      <x:c r="M159" s="275">
        <x:f>SUM(M10:M11,M13,M15,M20)+SUM(M42:M43,M45,M47,M52)</x:f>
        <x:v>50516</x:v>
      </x:c>
      <x:c r="N159" s="277">
        <x:f>SUM(N10:N11,N13,N15,N20)+SUM(N42:N43,N45,N47,N52)</x:f>
        <x:v>49683</x:v>
      </x:c>
      <x:c r="O159" s="277">
        <x:f>SUM(O10:O11,O13,O15,O20)+SUM(O42:O43,O45,O47,O52)</x:f>
        <x:v>25713</x:v>
      </x:c>
      <x:c r="P159" s="275">
        <x:f>SUM(P10:P11,P13,P15,P20)+SUM(P42:P43,P45,P47,P52)</x:f>
        <x:v>18992</x:v>
      </x:c>
      <x:c r="Q159" s="275">
        <x:f>SUM(Q10:Q11,Q13,Q15,Q20)+SUM(Q42:Q43,Q45,Q47,Q52)</x:f>
        <x:v>47141</x:v>
      </x:c>
      <x:c r="R159" s="275">
        <x:f>SUM(R10:R11,R13,R15,R20)+SUM(R42:R43,R45,R47,R52)</x:f>
        <x:v>55307</x:v>
      </x:c>
      <x:c r="S159" s="275">
        <x:f>SUM(S10:S11,S13,S15,S20)+SUM(S42:S43,S45,S47,S52)</x:f>
        <x:v>44906</x:v>
      </x:c>
      <x:c r="T159" s="275">
        <x:f>SUM(T10:T11,T13,T15,T20)+SUM(T42:T43,T45,T47,T52)</x:f>
        <x:v>33444</x:v>
      </x:c>
      <x:c r="U159" s="277">
        <x:f>SUM(U10:U11,U13,U15,U20)+SUM(U42:U43,U45,U47,U52)</x:f>
        <x:v>18864</x:v>
      </x:c>
      <x:c r="V159" s="337">
        <x:f>SUM(V10:V11,V13,V15,V20)+SUM(V42:V43,V45,V47,V52)</x:f>
        <x:v>4818</x:v>
      </x:c>
    </x:row>
    <x:row r="160" spans="1:22" s="254" customFormat="1" ht="18" customHeight="1">
      <x:c r="A160" s="270" t="s">
        <x:v>158</x:v>
      </x:c>
      <x:c r="B160" s="275">
        <x:f>SUM(C160:V160)</x:f>
        <x:v>750139</x:v>
      </x:c>
      <x:c r="C160" s="275">
        <x:f>SUM(C9,C12,C19,C22:C23,C25:C26,C28,C31)+SUM(C41,C44,C51,C54:C55,C57:C58,C60,C63)</x:f>
        <x:v>23555</x:v>
      </x:c>
      <x:c r="D160" s="275">
        <x:f>SUM(D9,D12,D19,D22:D23,D25:D26,D28,D31)+SUM(D41,D44,D51,D54:D55,D57:D58,D60,D63)</x:f>
        <x:v>22044</x:v>
      </x:c>
      <x:c r="E160" s="275">
        <x:f>SUM(E9,E12,E19,E22:E23,E25:E26,E28,E31)+SUM(E41,E44,E51,E54:E55,E57:E58,E60,E63)</x:f>
        <x:v>21108</x:v>
      </x:c>
      <x:c r="F160" s="275">
        <x:f>SUM(F9,F12,F19,F22:F23,F25:F26,F28,F31)+SUM(F41,F44,F51,F54:F55,F57:F58,F60,F63)</x:f>
        <x:v>21239</x:v>
      </x:c>
      <x:c r="G160" s="276">
        <x:f>SUM(G9,G12,G19,G22:G23,G25:G26,G28,G31)+SUM(G41,G44,G51,G54:G55,G57:G58,G60,G63)</x:f>
        <x:v>20138</x:v>
      </x:c>
      <x:c r="H160" s="277">
        <x:f>SUM(H9,H12,H19,H22:H23,H25:H26,H28,H31)+SUM(H41,H44,H51,H54:H55,H57:H58,H60,H63)</x:f>
        <x:v>7258</x:v>
      </x:c>
      <x:c r="I160" s="275">
        <x:f>SUM(I9,I12,I19,I22:I23,I25:I26,I28,I31)+SUM(I41,I44,I51,I54:I55,I57:I58,I60,I63)</x:f>
        <x:v>5571</x:v>
      </x:c>
      <x:c r="J160" s="275">
        <x:f>SUM(J9,J12,J19,J22:J23,J25:J26,J28,J31)+SUM(J41,J44,J51,J54:J55,J57:J58,J60,J63)</x:f>
        <x:v>25161</x:v>
      </x:c>
      <x:c r="K160" s="275">
        <x:f>SUM(K9,K12,K19,K22:K23,K25:K26,K28,K31)+SUM(K41,K44,K51,K54:K55,K57:K58,K60,K63)</x:f>
        <x:v>51354</x:v>
      </x:c>
      <x:c r="L160" s="275">
        <x:f>SUM(L9,L12,L19,L22:L23,L25:L26,L28,L31)+SUM(L41,L44,L51,L54:L55,L57:L58,L60,L63)</x:f>
        <x:v>57230</x:v>
      </x:c>
      <x:c r="M160" s="275">
        <x:f>SUM(M9,M12,M19,M22:M23,M25:M26,M28,M31)+SUM(M41,M44,M51,M54:M55,M57:M58,M60,M63)</x:f>
        <x:v>72443</x:v>
      </x:c>
      <x:c r="N160" s="277">
        <x:f>SUM(N9,N12,N19,N22:N23,N25:N26,N28,N31)+SUM(N41,N44,N51,N54:N55,N57:N58,N60,N63)</x:f>
        <x:v>76926</x:v>
      </x:c>
      <x:c r="O160" s="277">
        <x:f>SUM(O9,O12,O19,O22:O23,O25:O26,O28,O31)+SUM(O41,O44,O51,O54:O55,O57:O58,O60,O63)</x:f>
        <x:v>37720</x:v>
      </x:c>
      <x:c r="P160" s="275">
        <x:f>SUM(P9,P12,P19,P22:P23,P25:P26,P28,P31)+SUM(P41,P44,P51,P54:P55,P57:P58,P60,P63)</x:f>
        <x:v>25369</x:v>
      </x:c>
      <x:c r="Q160" s="275">
        <x:f>SUM(Q9,Q12,Q19,Q22:Q23,Q25:Q26,Q28,Q31)+SUM(Q41,Q44,Q51,Q54:Q55,Q57:Q58,Q60,Q63)</x:f>
        <x:v>74720</x:v>
      </x:c>
      <x:c r="R160" s="275">
        <x:f>SUM(R9,R12,R19,R22:R23,R25:R26,R28,R31)+SUM(R41,R44,R51,R54:R55,R57:R58,R60,R63)</x:f>
        <x:v>77976</x:v>
      </x:c>
      <x:c r="S160" s="275">
        <x:f>SUM(S9,S12,S19,S22:S23,S25:S26,S28,S31)+SUM(S41,S44,S51,S54:S55,S57:S58,S60,S63)</x:f>
        <x:v>58775</x:v>
      </x:c>
      <x:c r="T160" s="275">
        <x:f>SUM(T9,T12,T19,T22:T23,T25:T26,T28,T31)+SUM(T41,T44,T51,T54:T55,T57:T58,T60,T63)</x:f>
        <x:v>43839</x:v>
      </x:c>
      <x:c r="U160" s="277">
        <x:f>SUM(U9,U12,U19,U22:U23,U25:U26,U28,U31)+SUM(U41,U44,U51,U54:U55,U57:U58,U60,U63)</x:f>
        <x:v>22203</x:v>
      </x:c>
      <x:c r="V160" s="337">
        <x:f>SUM(V9,V12,V19,V22:V23,V25:V26,V28,V31)+SUM(V41,V44,V51,V54:V55,V57:V58,V60,V63)</x:f>
        <x:v>5510</x:v>
      </x:c>
    </x:row>
    <x:row r="161" spans="1:22" s="254" customFormat="1" ht="18" customHeight="1">
      <x:c r="A161" s="332" t="s">
        <x:v>157</x:v>
      </x:c>
      <x:c r="B161" s="290">
        <x:f>SUM(B158:B160)</x:f>
        <x:v>2888984</x:v>
      </x:c>
      <x:c r="C161" s="290">
        <x:f>SUM(C158:C160)</x:f>
        <x:v>94964</x:v>
      </x:c>
      <x:c r="D161" s="290">
        <x:f>SUM(D158:D160)</x:f>
        <x:v>106752</x:v>
      </x:c>
      <x:c r="E161" s="290">
        <x:f>SUM(E158:E160)</x:f>
        <x:v>96007</x:v>
      </x:c>
      <x:c r="F161" s="290">
        <x:f>SUM(F158:F160)</x:f>
        <x:v>95030</x:v>
      </x:c>
      <x:c r="G161" s="338">
        <x:f>SUM(G158:G160)</x:f>
        <x:v>90599</x:v>
      </x:c>
      <x:c r="H161" s="291">
        <x:f>SUM(H158:H160)</x:f>
        <x:v>38993</x:v>
      </x:c>
      <x:c r="I161" s="290">
        <x:f>SUM(I158:I160)</x:f>
        <x:v>11646</x:v>
      </x:c>
      <x:c r="J161" s="290">
        <x:f>SUM(J158:J160)</x:f>
        <x:v>103213</x:v>
      </x:c>
      <x:c r="K161" s="290">
        <x:f>SUM(K158:K160)</x:f>
        <x:v>178083</x:v>
      </x:c>
      <x:c r="L161" s="290">
        <x:f>SUM(L158:L160)</x:f>
        <x:v>201915</x:v>
      </x:c>
      <x:c r="M161" s="290">
        <x:f>SUM(M158:M160)</x:f>
        <x:v>245873</x:v>
      </x:c>
      <x:c r="N161" s="291">
        <x:f>SUM(N158:N160)</x:f>
        <x:v>251519</x:v>
      </x:c>
      <x:c r="O161" s="291">
        <x:f>SUM(O158:O160)</x:f>
        <x:v>140578</x:v>
      </x:c>
      <x:c r="P161" s="290">
        <x:f>SUM(P158:P160)</x:f>
        <x:v>104700</x:v>
      </x:c>
      <x:c r="Q161" s="290">
        <x:f>SUM(Q158:Q160)</x:f>
        <x:v>260643</x:v>
      </x:c>
      <x:c r="R161" s="290">
        <x:f>SUM(R158:R160)</x:f>
        <x:v>302374</x:v>
      </x:c>
      <x:c r="S161" s="290">
        <x:f>SUM(S158:S160)</x:f>
        <x:v>250489</x:v>
      </x:c>
      <x:c r="T161" s="290">
        <x:f>SUM(T158:T160)</x:f>
        <x:v>187052</x:v>
      </x:c>
      <x:c r="U161" s="291">
        <x:f>SUM(U158:U160)</x:f>
        <x:v>100887</x:v>
      </x:c>
      <x:c r="V161" s="311">
        <x:f>SUM(V158:V160)</x:f>
        <x:v>27667</x:v>
      </x:c>
    </x:row>
    <x:row r="162" spans="1:22" s="254" customFormat="1" ht="18" customHeight="1">
      <x:c r="A162" s="334"/>
      <x:c r="B162" s="312"/>
      <x:c r="C162" s="293"/>
      <x:c r="D162" s="293"/>
      <x:c r="E162" s="293"/>
      <x:c r="F162" s="293"/>
      <x:c r="G162" s="294"/>
      <x:c r="H162" s="295"/>
      <x:c r="I162" s="295"/>
      <x:c r="J162" s="293"/>
      <x:c r="K162" s="293"/>
      <x:c r="L162" s="293"/>
      <x:c r="M162" s="293"/>
      <x:c r="N162" s="293"/>
      <x:c r="O162" s="295"/>
      <x:c r="P162" s="295"/>
      <x:c r="Q162" s="293"/>
      <x:c r="R162" s="293"/>
      <x:c r="S162" s="293"/>
      <x:c r="T162" s="293"/>
      <x:c r="U162" s="293"/>
      <x:c r="V162" s="297"/>
    </x:row>
    <x:row r="163" spans="1:22" s="258" customFormat="1" ht="20.649999999999999">
      <x:c r="A163" s="339" t="s">
        <x:v>57</x:v>
      </x:c>
      <x:c r="B163" s="259"/>
      <x:c r="C163" s="259"/>
      <x:c r="D163" s="259"/>
      <x:c r="E163" s="259"/>
      <x:c r="F163" s="259"/>
      <x:c r="G163" s="259"/>
      <x:c r="H163" s="340"/>
      <x:c r="I163" s="259"/>
      <x:c r="J163" s="259"/>
      <x:c r="K163" s="259"/>
      <x:c r="L163" s="259"/>
      <x:c r="M163" s="259"/>
      <x:c r="N163" s="259"/>
      <x:c r="O163" s="259"/>
      <x:c r="P163" s="259"/>
      <x:c r="Q163" s="259"/>
      <x:c r="R163" s="259"/>
      <x:c r="S163" s="259"/>
      <x:c r="T163" s="259"/>
      <x:c r="U163" s="259"/>
      <x:c r="V163" s="341"/>
    </x:row>
    <x:row r="164" spans="1:22">
      <x:c r="A164" s="1" t="s">
        <x:v>137</x:v>
      </x:c>
      <x:c r="B164" s="252" t="s">
        <x:v>63</x:v>
      </x:c>
      <x:c r="C164" s="252" t="s">
        <x:v>63</x:v>
      </x:c>
      <x:c r="D164" s="252"/>
      <x:c r="E164" s="252"/>
      <x:c r="F164" s="252"/>
      <x:c r="G164" s="252"/>
      <x:c r="H164" s="264"/>
      <x:c r="I164" s="252"/>
      <x:c r="J164" s="252"/>
      <x:c r="K164" s="252"/>
      <x:c r="L164" s="252"/>
      <x:c r="M164" s="252"/>
      <x:c r="N164" s="252"/>
      <x:c r="O164" s="252"/>
      <x:c r="P164" s="252"/>
      <x:c r="Q164" s="252"/>
      <x:c r="R164" s="252"/>
      <x:c r="S164" s="252"/>
      <x:c r="T164" s="252"/>
      <x:c r="U164" s="252"/>
      <x:c r="V164" s="265"/>
    </x:row>
    <x:row r="165" spans="1:22">
      <x:c r="A165" s="339" t="s">
        <x:v>159</x:v>
      </x:c>
      <x:c r="B165" s="252"/>
      <x:c r="C165" s="252"/>
      <x:c r="D165" s="252"/>
      <x:c r="E165" s="252"/>
      <x:c r="F165" s="252"/>
      <x:c r="G165" s="252"/>
      <x:c r="H165" s="264"/>
      <x:c r="I165" s="252"/>
      <x:c r="J165" s="252"/>
      <x:c r="K165" s="252"/>
      <x:c r="L165" s="252"/>
      <x:c r="M165" s="252"/>
      <x:c r="N165" s="252"/>
      <x:c r="O165" s="252"/>
      <x:c r="P165" s="252"/>
      <x:c r="Q165" s="252"/>
      <x:c r="R165" s="252"/>
      <x:c r="S165" s="252"/>
      <x:c r="T165" s="252"/>
      <x:c r="U165" s="252"/>
      <x:c r="V165" s="265"/>
    </x:row>
    <x:row r="166" spans="1:22">
      <x:c r="A166" s="339" t="s">
        <x:v>0</x:v>
      </x:c>
      <x:c r="B166" s="252"/>
      <x:c r="C166" s="252"/>
      <x:c r="D166" s="252"/>
      <x:c r="E166" s="252"/>
      <x:c r="F166" s="252"/>
      <x:c r="G166" s="252"/>
      <x:c r="H166" s="264"/>
      <x:c r="I166" s="252"/>
      <x:c r="J166" s="252"/>
      <x:c r="K166" s="252"/>
      <x:c r="L166" s="252"/>
      <x:c r="M166" s="252"/>
      <x:c r="N166" s="252"/>
      <x:c r="O166" s="252"/>
      <x:c r="P166" s="252"/>
      <x:c r="Q166" s="252"/>
      <x:c r="R166" s="252"/>
      <x:c r="S166" s="252"/>
      <x:c r="T166" s="252"/>
      <x:c r="U166" s="252"/>
      <x:c r="V166" s="265"/>
    </x:row>
    <x:row r="167" spans="1:22">
      <x:c r="A167" s="339" t="s">
        <x:v>146</x:v>
      </x:c>
      <x:c r="B167" s="252"/>
      <x:c r="C167" s="252"/>
      <x:c r="D167" s="252"/>
      <x:c r="E167" s="342"/>
      <x:c r="F167" s="252"/>
      <x:c r="G167" s="252"/>
      <x:c r="H167" s="264"/>
      <x:c r="I167" s="252"/>
      <x:c r="J167" s="252"/>
      <x:c r="K167" s="252"/>
      <x:c r="L167" s="252"/>
      <x:c r="M167" s="252"/>
      <x:c r="N167" s="252"/>
      <x:c r="O167" s="252"/>
      <x:c r="P167" s="252"/>
      <x:c r="Q167" s="252"/>
      <x:c r="R167" s="252"/>
      <x:c r="S167" s="252"/>
      <x:c r="T167" s="252"/>
      <x:c r="U167" s="252"/>
      <x:c r="V167" s="265"/>
    </x:row>
    <x:row r="168" spans="1:22">
      <x:c r="A168" s="339" t="s">
        <x:v>251</x:v>
      </x:c>
      <x:c r="B168" s="252"/>
      <x:c r="C168" s="252"/>
      <x:c r="D168" s="252"/>
      <x:c r="E168" s="252"/>
      <x:c r="F168" s="252"/>
      <x:c r="G168" s="252"/>
      <x:c r="H168" s="264"/>
      <x:c r="I168" s="252"/>
      <x:c r="J168" s="252"/>
      <x:c r="K168" s="252"/>
      <x:c r="L168" s="252"/>
      <x:c r="M168" s="252"/>
      <x:c r="N168" s="252"/>
      <x:c r="O168" s="252"/>
      <x:c r="P168" s="252"/>
      <x:c r="Q168" s="252"/>
      <x:c r="R168" s="252"/>
      <x:c r="S168" s="252"/>
      <x:c r="T168" s="252"/>
      <x:c r="U168" s="252"/>
      <x:c r="V168" s="265"/>
    </x:row>
    <x:row r="169" spans="1:22">
      <x:c r="A169" s="339" t="s">
        <x:v>100</x:v>
      </x:c>
      <x:c r="B169" s="252"/>
      <x:c r="C169" s="252"/>
      <x:c r="D169" s="252"/>
      <x:c r="E169" s="252"/>
      <x:c r="F169" s="252"/>
      <x:c r="G169" s="252"/>
      <x:c r="H169" s="264"/>
      <x:c r="I169" s="252"/>
      <x:c r="J169" s="252"/>
      <x:c r="K169" s="252"/>
      <x:c r="L169" s="252"/>
      <x:c r="M169" s="252"/>
      <x:c r="N169" s="252"/>
      <x:c r="O169" s="252"/>
      <x:c r="P169" s="252"/>
      <x:c r="Q169" s="252"/>
      <x:c r="R169" s="252"/>
      <x:c r="S169" s="252"/>
      <x:c r="T169" s="252"/>
      <x:c r="U169" s="252"/>
      <x:c r="V169" s="265"/>
    </x:row>
    <x:row r="170" spans="1:22">
      <x:c r="A170" s="339" t="s">
        <x:v>2</x:v>
      </x:c>
      <x:c r="B170" s="252"/>
      <x:c r="C170" s="252"/>
      <x:c r="D170" s="252"/>
      <x:c r="E170" s="252"/>
      <x:c r="F170" s="252"/>
      <x:c r="G170" s="252"/>
      <x:c r="H170" s="264"/>
      <x:c r="I170" s="252"/>
      <x:c r="J170" s="252"/>
      <x:c r="K170" s="252"/>
      <x:c r="L170" s="252"/>
      <x:c r="M170" s="252"/>
      <x:c r="N170" s="252"/>
      <x:c r="O170" s="252"/>
      <x:c r="P170" s="252"/>
      <x:c r="Q170" s="252"/>
      <x:c r="R170" s="252"/>
      <x:c r="S170" s="252"/>
      <x:c r="T170" s="252"/>
      <x:c r="U170" s="252"/>
      <x:c r="V170" s="265"/>
    </x:row>
    <x:row r="171" spans="1:22">
      <x:c r="A171" s="339" t="s">
        <x:v>122</x:v>
      </x:c>
      <x:c r="B171" s="252"/>
      <x:c r="C171" s="252"/>
      <x:c r="D171" s="252"/>
      <x:c r="E171" s="252"/>
      <x:c r="F171" s="252"/>
      <x:c r="G171" s="252"/>
      <x:c r="H171" s="264"/>
      <x:c r="I171" s="252"/>
      <x:c r="J171" s="252"/>
      <x:c r="K171" s="252"/>
      <x:c r="L171" s="252"/>
      <x:c r="M171" s="252"/>
      <x:c r="N171" s="252"/>
      <x:c r="O171" s="252"/>
      <x:c r="P171" s="252"/>
      <x:c r="Q171" s="252"/>
      <x:c r="R171" s="252"/>
      <x:c r="S171" s="252"/>
      <x:c r="T171" s="252"/>
      <x:c r="U171" s="252"/>
      <x:c r="V171" s="265"/>
    </x:row>
    <x:row r="172" spans="1:22">
      <x:c r="A172" s="339" t="s">
        <x:v>73</x:v>
      </x:c>
      <x:c r="B172" s="252"/>
      <x:c r="C172" s="252"/>
      <x:c r="D172" s="252"/>
      <x:c r="E172" s="252"/>
      <x:c r="F172" s="252"/>
      <x:c r="G172" s="252"/>
      <x:c r="H172" s="264"/>
      <x:c r="I172" s="252"/>
      <x:c r="J172" s="252"/>
      <x:c r="K172" s="252"/>
      <x:c r="L172" s="252"/>
      <x:c r="M172" s="252"/>
      <x:c r="N172" s="252"/>
      <x:c r="O172" s="252"/>
      <x:c r="P172" s="252"/>
      <x:c r="Q172" s="252"/>
      <x:c r="R172" s="252"/>
      <x:c r="S172" s="252"/>
      <x:c r="T172" s="252"/>
      <x:c r="U172" s="252"/>
      <x:c r="V172" s="265"/>
    </x:row>
    <x:row r="173" spans="1:22">
      <x:c r="A173" s="1" t="s">
        <x:v>4</x:v>
      </x:c>
      <x:c r="B173" s="252"/>
      <x:c r="C173" s="252"/>
      <x:c r="D173" s="252"/>
      <x:c r="E173" s="252"/>
      <x:c r="F173" s="252"/>
      <x:c r="G173" s="252"/>
      <x:c r="H173" s="264"/>
      <x:c r="I173" s="252"/>
      <x:c r="J173" s="252"/>
      <x:c r="K173" s="252"/>
      <x:c r="L173" s="252"/>
      <x:c r="M173" s="252"/>
      <x:c r="N173" s="252"/>
      <x:c r="O173" s="252"/>
      <x:c r="P173" s="252"/>
      <x:c r="Q173" s="252"/>
      <x:c r="R173" s="252"/>
      <x:c r="S173" s="252"/>
      <x:c r="T173" s="252"/>
      <x:c r="U173" s="252"/>
      <x:c r="V173" s="265"/>
    </x:row>
    <x:row r="174" spans="1:22">
      <x:c r="A174" s="339" t="s">
        <x:v>74</x:v>
      </x:c>
      <x:c r="B174" s="252"/>
      <x:c r="C174" s="252"/>
      <x:c r="D174" s="252"/>
      <x:c r="E174" s="252"/>
      <x:c r="F174" s="252"/>
      <x:c r="G174" s="252"/>
      <x:c r="H174" s="264"/>
      <x:c r="I174" s="252"/>
      <x:c r="J174" s="252"/>
      <x:c r="K174" s="252"/>
      <x:c r="L174" s="252"/>
      <x:c r="M174" s="252"/>
      <x:c r="N174" s="252"/>
      <x:c r="O174" s="252"/>
      <x:c r="P174" s="252"/>
      <x:c r="Q174" s="252"/>
      <x:c r="R174" s="252"/>
      <x:c r="S174" s="252"/>
      <x:c r="T174" s="252"/>
      <x:c r="U174" s="252"/>
      <x:c r="V174" s="265"/>
    </x:row>
    <x:row r="175" spans="1:22">
      <x:c r="A175" s="259"/>
      <x:c r="B175" s="252"/>
      <x:c r="C175" s="252"/>
      <x:c r="D175" s="252"/>
      <x:c r="E175" s="252"/>
      <x:c r="F175" s="252"/>
      <x:c r="G175" s="252"/>
      <x:c r="H175" s="264"/>
      <x:c r="I175" s="252"/>
      <x:c r="J175" s="252"/>
      <x:c r="K175" s="252"/>
      <x:c r="L175" s="252"/>
      <x:c r="M175" s="252"/>
      <x:c r="N175" s="252"/>
      <x:c r="O175" s="252"/>
      <x:c r="P175" s="252"/>
      <x:c r="Q175" s="252"/>
      <x:c r="R175" s="252"/>
      <x:c r="S175" s="252"/>
      <x:c r="T175" s="252"/>
      <x:c r="U175" s="252"/>
      <x:c r="V175" s="265"/>
    </x:row>
    <x:row r="176" spans="1:22">
      <x:c r="A176" s="259"/>
      <x:c r="B176" s="252"/>
      <x:c r="C176" s="252"/>
      <x:c r="D176" s="252"/>
      <x:c r="E176" s="252"/>
      <x:c r="F176" s="252"/>
      <x:c r="G176" s="252"/>
      <x:c r="H176" s="264"/>
      <x:c r="I176" s="252"/>
      <x:c r="J176" s="252"/>
      <x:c r="K176" s="252"/>
      <x:c r="L176" s="252"/>
      <x:c r="M176" s="252"/>
      <x:c r="N176" s="252"/>
      <x:c r="O176" s="252"/>
      <x:c r="P176" s="252"/>
      <x:c r="Q176" s="252"/>
      <x:c r="R176" s="252"/>
      <x:c r="S176" s="252"/>
      <x:c r="T176" s="252"/>
      <x:c r="U176" s="252"/>
      <x:c r="V176" s="265"/>
    </x:row>
    <x:row r="177" spans="1:22">
      <x:c r="A177" s="259"/>
      <x:c r="B177" s="252"/>
      <x:c r="C177" s="252"/>
      <x:c r="D177" s="252"/>
      <x:c r="E177" s="252"/>
      <x:c r="F177" s="252"/>
      <x:c r="G177" s="252"/>
      <x:c r="H177" s="264"/>
      <x:c r="I177" s="252"/>
      <x:c r="J177" s="252"/>
      <x:c r="K177" s="252"/>
      <x:c r="L177" s="252"/>
      <x:c r="M177" s="252"/>
      <x:c r="N177" s="252"/>
      <x:c r="O177" s="252"/>
      <x:c r="P177" s="252"/>
      <x:c r="Q177" s="252"/>
      <x:c r="R177" s="252"/>
      <x:c r="S177" s="252"/>
      <x:c r="T177" s="252"/>
      <x:c r="U177" s="252"/>
      <x:c r="V177" s="265"/>
    </x:row>
    <x:row r="178" spans="1:22">
      <x:c r="A178" s="259"/>
      <x:c r="B178" s="252"/>
      <x:c r="C178" s="252"/>
      <x:c r="D178" s="252"/>
      <x:c r="E178" s="252"/>
      <x:c r="F178" s="252"/>
      <x:c r="G178" s="252"/>
      <x:c r="H178" s="264"/>
      <x:c r="I178" s="252"/>
      <x:c r="J178" s="252"/>
      <x:c r="K178" s="252"/>
      <x:c r="L178" s="252"/>
      <x:c r="M178" s="252"/>
      <x:c r="N178" s="252"/>
      <x:c r="O178" s="252"/>
      <x:c r="P178" s="252"/>
      <x:c r="Q178" s="252"/>
      <x:c r="R178" s="252"/>
      <x:c r="S178" s="252"/>
      <x:c r="T178" s="252"/>
      <x:c r="U178" s="252"/>
      <x:c r="V178" s="265"/>
    </x:row>
    <x:row r="179" spans="1:22">
      <x:c r="A179" s="259"/>
      <x:c r="B179" s="252"/>
      <x:c r="C179" s="252"/>
      <x:c r="D179" s="252"/>
      <x:c r="E179" s="252"/>
      <x:c r="F179" s="252"/>
      <x:c r="G179" s="252"/>
      <x:c r="H179" s="264"/>
      <x:c r="I179" s="252"/>
      <x:c r="J179" s="252"/>
      <x:c r="K179" s="252"/>
      <x:c r="L179" s="252"/>
      <x:c r="M179" s="252"/>
      <x:c r="N179" s="252"/>
      <x:c r="O179" s="252"/>
      <x:c r="P179" s="252"/>
      <x:c r="Q179" s="252"/>
      <x:c r="R179" s="252"/>
      <x:c r="S179" s="252"/>
      <x:c r="T179" s="252"/>
      <x:c r="U179" s="252"/>
      <x:c r="V179" s="265"/>
    </x:row>
    <x:row r="180" spans="1:22">
      <x:c r="A180" s="259"/>
      <x:c r="B180" s="252"/>
      <x:c r="C180" s="252"/>
      <x:c r="D180" s="252"/>
      <x:c r="E180" s="252"/>
      <x:c r="F180" s="252"/>
      <x:c r="G180" s="252"/>
      <x:c r="H180" s="264"/>
      <x:c r="I180" s="252"/>
      <x:c r="J180" s="252"/>
      <x:c r="K180" s="252"/>
      <x:c r="L180" s="252"/>
      <x:c r="M180" s="252"/>
      <x:c r="N180" s="252"/>
      <x:c r="O180" s="252"/>
      <x:c r="P180" s="252"/>
      <x:c r="Q180" s="252"/>
      <x:c r="R180" s="252"/>
      <x:c r="S180" s="252"/>
      <x:c r="T180" s="252"/>
      <x:c r="U180" s="252"/>
      <x:c r="V180" s="265"/>
    </x:row>
    <x:row r="181" spans="1:22">
      <x:c r="A181" s="259"/>
      <x:c r="B181" s="252"/>
      <x:c r="C181" s="252"/>
      <x:c r="D181" s="252"/>
      <x:c r="E181" s="252"/>
      <x:c r="F181" s="252"/>
      <x:c r="G181" s="252"/>
      <x:c r="H181" s="264"/>
      <x:c r="I181" s="252"/>
      <x:c r="J181" s="252"/>
      <x:c r="K181" s="252"/>
      <x:c r="L181" s="252"/>
      <x:c r="M181" s="252"/>
      <x:c r="N181" s="252"/>
      <x:c r="O181" s="252"/>
      <x:c r="P181" s="252"/>
      <x:c r="Q181" s="252"/>
      <x:c r="R181" s="252"/>
      <x:c r="S181" s="252"/>
      <x:c r="T181" s="252"/>
      <x:c r="U181" s="252"/>
      <x:c r="V181" s="265"/>
    </x:row>
    <x:row r="182" spans="1:22">
      <x:c r="A182" s="259"/>
      <x:c r="B182" s="252"/>
      <x:c r="C182" s="252"/>
      <x:c r="D182" s="252"/>
      <x:c r="E182" s="252"/>
      <x:c r="F182" s="252"/>
      <x:c r="G182" s="252"/>
      <x:c r="H182" s="264"/>
      <x:c r="I182" s="252"/>
      <x:c r="J182" s="252"/>
      <x:c r="K182" s="252"/>
      <x:c r="L182" s="252"/>
      <x:c r="M182" s="252"/>
      <x:c r="N182" s="252"/>
      <x:c r="O182" s="252"/>
      <x:c r="P182" s="252"/>
      <x:c r="Q182" s="252"/>
      <x:c r="R182" s="252"/>
      <x:c r="S182" s="252"/>
      <x:c r="T182" s="252"/>
      <x:c r="U182" s="252"/>
      <x:c r="V182" s="265"/>
    </x:row>
    <x:row r="183" spans="1:22">
      <x:c r="A183" s="259"/>
      <x:c r="B183" s="252"/>
      <x:c r="C183" s="252"/>
      <x:c r="D183" s="252"/>
      <x:c r="E183" s="252"/>
      <x:c r="F183" s="252"/>
      <x:c r="G183" s="252"/>
      <x:c r="H183" s="264"/>
      <x:c r="I183" s="252"/>
      <x:c r="J183" s="252"/>
      <x:c r="K183" s="252"/>
      <x:c r="L183" s="252"/>
      <x:c r="M183" s="252"/>
      <x:c r="N183" s="252"/>
      <x:c r="O183" s="252"/>
      <x:c r="P183" s="252"/>
      <x:c r="Q183" s="252"/>
      <x:c r="R183" s="252"/>
      <x:c r="S183" s="252"/>
      <x:c r="T183" s="252"/>
      <x:c r="U183" s="252"/>
      <x:c r="V183" s="265"/>
    </x:row>
    <x:row r="184" spans="1:22">
      <x:c r="A184" s="259"/>
      <x:c r="B184" s="252"/>
      <x:c r="C184" s="252"/>
      <x:c r="D184" s="252"/>
      <x:c r="E184" s="252"/>
      <x:c r="F184" s="252"/>
      <x:c r="G184" s="252"/>
      <x:c r="H184" s="264"/>
      <x:c r="I184" s="252"/>
      <x:c r="J184" s="252"/>
      <x:c r="K184" s="252"/>
      <x:c r="L184" s="252"/>
      <x:c r="M184" s="252"/>
      <x:c r="N184" s="252"/>
      <x:c r="O184" s="252"/>
      <x:c r="P184" s="252"/>
      <x:c r="Q184" s="252"/>
      <x:c r="R184" s="252"/>
      <x:c r="S184" s="252"/>
      <x:c r="T184" s="252"/>
      <x:c r="U184" s="252"/>
      <x:c r="V184" s="265"/>
    </x:row>
    <x:row r="185" spans="1:22">
      <x:c r="A185" s="259"/>
      <x:c r="B185" s="252"/>
      <x:c r="C185" s="252"/>
      <x:c r="D185" s="252"/>
      <x:c r="E185" s="252"/>
      <x:c r="F185" s="252"/>
      <x:c r="G185" s="252"/>
      <x:c r="H185" s="264"/>
      <x:c r="I185" s="252"/>
      <x:c r="J185" s="252"/>
      <x:c r="K185" s="252"/>
      <x:c r="L185" s="252"/>
      <x:c r="M185" s="252"/>
      <x:c r="N185" s="252"/>
      <x:c r="O185" s="252"/>
      <x:c r="P185" s="252"/>
      <x:c r="Q185" s="252"/>
      <x:c r="R185" s="252"/>
      <x:c r="S185" s="252"/>
      <x:c r="T185" s="252"/>
      <x:c r="U185" s="252"/>
      <x:c r="V185" s="265"/>
    </x:row>
    <x:row r="186" spans="1:22">
      <x:c r="A186" s="259"/>
      <x:c r="B186" s="252"/>
      <x:c r="C186" s="252"/>
      <x:c r="D186" s="252"/>
      <x:c r="E186" s="252"/>
      <x:c r="F186" s="252"/>
      <x:c r="G186" s="252"/>
      <x:c r="H186" s="264"/>
      <x:c r="I186" s="252"/>
      <x:c r="J186" s="252"/>
      <x:c r="K186" s="252"/>
      <x:c r="L186" s="252"/>
      <x:c r="M186" s="252"/>
      <x:c r="N186" s="252"/>
      <x:c r="O186" s="252"/>
      <x:c r="P186" s="252"/>
      <x:c r="Q186" s="252"/>
      <x:c r="R186" s="252"/>
      <x:c r="S186" s="252"/>
      <x:c r="T186" s="252"/>
      <x:c r="U186" s="252"/>
      <x:c r="V186" s="265"/>
    </x:row>
    <x:row r="187" spans="1:22">
      <x:c r="A187" s="259"/>
      <x:c r="B187" s="252"/>
      <x:c r="C187" s="252"/>
      <x:c r="D187" s="252"/>
      <x:c r="E187" s="252"/>
      <x:c r="F187" s="252"/>
      <x:c r="G187" s="252"/>
      <x:c r="H187" s="264"/>
      <x:c r="I187" s="252"/>
      <x:c r="J187" s="252"/>
      <x:c r="K187" s="252"/>
      <x:c r="L187" s="252"/>
      <x:c r="M187" s="252"/>
      <x:c r="N187" s="252"/>
      <x:c r="O187" s="252"/>
      <x:c r="P187" s="252"/>
      <x:c r="Q187" s="252"/>
      <x:c r="R187" s="252"/>
      <x:c r="S187" s="252"/>
      <x:c r="T187" s="252"/>
      <x:c r="U187" s="252"/>
      <x:c r="V187" s="265"/>
    </x:row>
    <x:row r="188" spans="1:22">
      <x:c r="A188" s="259"/>
      <x:c r="B188" s="252"/>
      <x:c r="C188" s="252"/>
      <x:c r="D188" s="252"/>
      <x:c r="E188" s="252"/>
      <x:c r="F188" s="252"/>
      <x:c r="G188" s="252"/>
      <x:c r="H188" s="264"/>
      <x:c r="I188" s="252"/>
      <x:c r="J188" s="252"/>
      <x:c r="K188" s="252"/>
      <x:c r="L188" s="252"/>
      <x:c r="M188" s="252"/>
      <x:c r="N188" s="252"/>
      <x:c r="O188" s="252"/>
      <x:c r="P188" s="252"/>
      <x:c r="Q188" s="252"/>
      <x:c r="R188" s="252"/>
      <x:c r="S188" s="252"/>
      <x:c r="T188" s="252"/>
      <x:c r="U188" s="252"/>
      <x:c r="V188" s="265"/>
    </x:row>
    <x:row r="189" spans="1:22">
      <x:c r="A189" s="259"/>
      <x:c r="B189" s="252"/>
      <x:c r="C189" s="252"/>
      <x:c r="D189" s="252"/>
      <x:c r="E189" s="252"/>
      <x:c r="F189" s="252"/>
      <x:c r="G189" s="252"/>
      <x:c r="H189" s="264"/>
      <x:c r="I189" s="252"/>
      <x:c r="J189" s="252"/>
      <x:c r="K189" s="252"/>
      <x:c r="L189" s="252"/>
      <x:c r="M189" s="252"/>
      <x:c r="N189" s="252"/>
      <x:c r="O189" s="252"/>
      <x:c r="P189" s="252"/>
      <x:c r="Q189" s="252"/>
      <x:c r="R189" s="252"/>
      <x:c r="S189" s="252"/>
      <x:c r="T189" s="252"/>
      <x:c r="U189" s="252"/>
      <x:c r="V189" s="265"/>
    </x:row>
    <x:row r="190" spans="1:22">
      <x:c r="A190" s="259"/>
      <x:c r="B190" s="252"/>
      <x:c r="C190" s="252"/>
      <x:c r="D190" s="252"/>
      <x:c r="E190" s="252"/>
      <x:c r="F190" s="252"/>
      <x:c r="G190" s="252"/>
      <x:c r="H190" s="264"/>
      <x:c r="I190" s="252"/>
      <x:c r="J190" s="252"/>
      <x:c r="K190" s="252"/>
      <x:c r="L190" s="252"/>
      <x:c r="M190" s="252"/>
      <x:c r="N190" s="252"/>
      <x:c r="O190" s="252"/>
      <x:c r="P190" s="252"/>
      <x:c r="Q190" s="252"/>
      <x:c r="R190" s="252"/>
      <x:c r="S190" s="252"/>
      <x:c r="T190" s="252"/>
      <x:c r="U190" s="252"/>
      <x:c r="V190" s="265"/>
    </x:row>
    <x:row r="191" spans="1:22">
      <x:c r="A191" s="259"/>
      <x:c r="B191" s="252"/>
      <x:c r="C191" s="252"/>
      <x:c r="D191" s="252"/>
      <x:c r="E191" s="252"/>
      <x:c r="F191" s="252"/>
      <x:c r="G191" s="252"/>
      <x:c r="H191" s="264"/>
      <x:c r="I191" s="252"/>
      <x:c r="J191" s="252"/>
      <x:c r="K191" s="252"/>
      <x:c r="L191" s="252"/>
      <x:c r="M191" s="252"/>
      <x:c r="N191" s="252"/>
      <x:c r="O191" s="252"/>
      <x:c r="P191" s="252"/>
      <x:c r="Q191" s="252"/>
      <x:c r="R191" s="252"/>
      <x:c r="S191" s="252"/>
      <x:c r="T191" s="252"/>
      <x:c r="U191" s="252"/>
      <x:c r="V191" s="265"/>
    </x:row>
    <x:row r="192" spans="1:22">
      <x:c r="A192" s="259"/>
      <x:c r="B192" s="252"/>
      <x:c r="C192" s="252"/>
      <x:c r="D192" s="252"/>
      <x:c r="E192" s="252"/>
      <x:c r="F192" s="252"/>
      <x:c r="G192" s="252"/>
      <x:c r="H192" s="264"/>
      <x:c r="I192" s="252"/>
      <x:c r="J192" s="252"/>
      <x:c r="K192" s="252"/>
      <x:c r="L192" s="252"/>
      <x:c r="M192" s="252"/>
      <x:c r="N192" s="252"/>
      <x:c r="O192" s="252"/>
      <x:c r="P192" s="252"/>
      <x:c r="Q192" s="252"/>
      <x:c r="R192" s="252"/>
      <x:c r="S192" s="252"/>
      <x:c r="T192" s="252"/>
      <x:c r="U192" s="252"/>
      <x:c r="V192" s="265"/>
    </x:row>
    <x:row r="193" spans="1:22">
      <x:c r="A193" s="259"/>
      <x:c r="B193" s="252"/>
      <x:c r="C193" s="252"/>
      <x:c r="D193" s="252"/>
      <x:c r="E193" s="252"/>
      <x:c r="F193" s="252"/>
      <x:c r="G193" s="252"/>
      <x:c r="H193" s="264"/>
      <x:c r="I193" s="252"/>
      <x:c r="J193" s="252"/>
      <x:c r="K193" s="252"/>
      <x:c r="L193" s="252"/>
      <x:c r="M193" s="252"/>
      <x:c r="N193" s="252"/>
      <x:c r="O193" s="252"/>
      <x:c r="P193" s="252"/>
      <x:c r="Q193" s="252"/>
      <x:c r="R193" s="252"/>
      <x:c r="S193" s="252"/>
      <x:c r="T193" s="252"/>
      <x:c r="U193" s="252"/>
      <x:c r="V193" s="265"/>
    </x:row>
    <x:row r="194" spans="1:22">
      <x:c r="A194" s="259"/>
      <x:c r="B194" s="252"/>
      <x:c r="C194" s="252"/>
      <x:c r="D194" s="252"/>
      <x:c r="E194" s="252"/>
      <x:c r="F194" s="252"/>
      <x:c r="G194" s="252"/>
      <x:c r="H194" s="264"/>
      <x:c r="I194" s="252"/>
      <x:c r="J194" s="252"/>
      <x:c r="K194" s="252"/>
      <x:c r="L194" s="252"/>
      <x:c r="M194" s="252"/>
      <x:c r="N194" s="252"/>
      <x:c r="O194" s="252"/>
      <x:c r="P194" s="252"/>
      <x:c r="Q194" s="252"/>
      <x:c r="R194" s="252"/>
      <x:c r="S194" s="252"/>
      <x:c r="T194" s="252"/>
      <x:c r="U194" s="252"/>
      <x:c r="V194" s="265"/>
    </x:row>
    <x:row r="195" spans="1:22">
      <x:c r="A195" s="259"/>
      <x:c r="B195" s="252"/>
      <x:c r="C195" s="252"/>
      <x:c r="D195" s="252"/>
      <x:c r="E195" s="252"/>
      <x:c r="F195" s="252"/>
      <x:c r="G195" s="252"/>
      <x:c r="H195" s="264"/>
      <x:c r="I195" s="252"/>
      <x:c r="J195" s="252"/>
      <x:c r="K195" s="252"/>
      <x:c r="L195" s="252"/>
      <x:c r="M195" s="252"/>
      <x:c r="N195" s="252"/>
      <x:c r="O195" s="252"/>
      <x:c r="P195" s="252"/>
      <x:c r="Q195" s="252"/>
      <x:c r="R195" s="252"/>
      <x:c r="S195" s="252"/>
      <x:c r="T195" s="252"/>
      <x:c r="U195" s="252"/>
      <x:c r="V195" s="265"/>
    </x:row>
    <x:row r="196" spans="1:22">
      <x:c r="A196" s="259"/>
      <x:c r="B196" s="252"/>
      <x:c r="C196" s="252"/>
      <x:c r="D196" s="252"/>
      <x:c r="E196" s="252"/>
      <x:c r="F196" s="252"/>
      <x:c r="G196" s="252"/>
      <x:c r="H196" s="264"/>
      <x:c r="I196" s="252"/>
      <x:c r="J196" s="252"/>
      <x:c r="K196" s="252"/>
      <x:c r="L196" s="252"/>
      <x:c r="M196" s="252"/>
      <x:c r="N196" s="252"/>
      <x:c r="O196" s="252"/>
      <x:c r="P196" s="252"/>
      <x:c r="Q196" s="252"/>
      <x:c r="R196" s="252"/>
      <x:c r="S196" s="252"/>
      <x:c r="T196" s="252"/>
      <x:c r="U196" s="252"/>
      <x:c r="V196" s="265"/>
    </x:row>
    <x:row r="197" spans="1:22">
      <x:c r="A197" s="259"/>
      <x:c r="B197" s="252"/>
      <x:c r="C197" s="252"/>
      <x:c r="D197" s="252"/>
      <x:c r="E197" s="252"/>
      <x:c r="F197" s="252"/>
      <x:c r="G197" s="252"/>
      <x:c r="H197" s="264"/>
      <x:c r="I197" s="252"/>
      <x:c r="J197" s="252"/>
      <x:c r="K197" s="252"/>
      <x:c r="L197" s="252"/>
      <x:c r="M197" s="252"/>
      <x:c r="N197" s="252"/>
      <x:c r="O197" s="252"/>
      <x:c r="P197" s="252"/>
      <x:c r="Q197" s="252"/>
      <x:c r="R197" s="252"/>
      <x:c r="S197" s="252"/>
      <x:c r="T197" s="252"/>
      <x:c r="U197" s="252"/>
      <x:c r="V197" s="265"/>
    </x:row>
    <x:row r="198" spans="1:22">
      <x:c r="A198" s="259"/>
      <x:c r="B198" s="252"/>
      <x:c r="C198" s="252"/>
      <x:c r="D198" s="252"/>
      <x:c r="E198" s="252"/>
      <x:c r="F198" s="252"/>
      <x:c r="G198" s="252"/>
      <x:c r="H198" s="264"/>
      <x:c r="I198" s="252"/>
      <x:c r="J198" s="252"/>
      <x:c r="K198" s="252"/>
      <x:c r="L198" s="252"/>
      <x:c r="M198" s="252"/>
      <x:c r="N198" s="252"/>
      <x:c r="O198" s="252"/>
      <x:c r="P198" s="252"/>
      <x:c r="Q198" s="252"/>
      <x:c r="R198" s="252"/>
      <x:c r="S198" s="252"/>
      <x:c r="T198" s="252"/>
      <x:c r="U198" s="252"/>
      <x:c r="V198" s="265"/>
    </x:row>
    <x:row r="199" spans="1:22">
      <x:c r="A199" s="259"/>
      <x:c r="B199" s="252"/>
      <x:c r="C199" s="252"/>
      <x:c r="D199" s="252"/>
      <x:c r="E199" s="252"/>
      <x:c r="F199" s="252"/>
      <x:c r="G199" s="252"/>
      <x:c r="H199" s="264"/>
      <x:c r="I199" s="252"/>
      <x:c r="J199" s="252"/>
      <x:c r="K199" s="252"/>
      <x:c r="L199" s="252"/>
      <x:c r="M199" s="252"/>
      <x:c r="N199" s="252"/>
      <x:c r="O199" s="252"/>
      <x:c r="P199" s="252"/>
      <x:c r="Q199" s="252"/>
      <x:c r="R199" s="252"/>
      <x:c r="S199" s="252"/>
      <x:c r="T199" s="252"/>
      <x:c r="U199" s="252"/>
      <x:c r="V199" s="265"/>
    </x:row>
    <x:row r="200" spans="1:22">
      <x:c r="A200" s="259"/>
      <x:c r="B200" s="252"/>
      <x:c r="C200" s="252"/>
      <x:c r="D200" s="252"/>
      <x:c r="E200" s="252"/>
      <x:c r="F200" s="252"/>
      <x:c r="G200" s="252"/>
      <x:c r="H200" s="264"/>
      <x:c r="I200" s="252"/>
      <x:c r="J200" s="252"/>
      <x:c r="K200" s="252"/>
      <x:c r="L200" s="252"/>
      <x:c r="M200" s="252"/>
      <x:c r="N200" s="252"/>
      <x:c r="O200" s="252"/>
      <x:c r="P200" s="252"/>
      <x:c r="Q200" s="252"/>
      <x:c r="R200" s="252"/>
      <x:c r="S200" s="252"/>
      <x:c r="T200" s="252"/>
      <x:c r="U200" s="252"/>
      <x:c r="V200" s="265"/>
    </x:row>
    <x:row r="201" spans="1:22">
      <x:c r="A201" s="259"/>
      <x:c r="B201" s="252"/>
      <x:c r="C201" s="252"/>
      <x:c r="D201" s="252"/>
      <x:c r="E201" s="252"/>
      <x:c r="F201" s="252"/>
      <x:c r="G201" s="252"/>
      <x:c r="H201" s="264"/>
      <x:c r="I201" s="252"/>
      <x:c r="J201" s="252"/>
      <x:c r="K201" s="252"/>
      <x:c r="L201" s="252"/>
      <x:c r="M201" s="252"/>
      <x:c r="N201" s="252"/>
      <x:c r="O201" s="252"/>
      <x:c r="P201" s="252"/>
      <x:c r="Q201" s="252"/>
      <x:c r="R201" s="252"/>
      <x:c r="S201" s="252"/>
      <x:c r="T201" s="252"/>
      <x:c r="U201" s="252"/>
      <x:c r="V201" s="265"/>
    </x:row>
    <x:row r="202" spans="1:22" hidden="1">
      <x:c r="A202" s="259"/>
      <x:c r="B202" s="252"/>
      <x:c r="C202" s="252"/>
      <x:c r="D202" s="252"/>
      <x:c r="E202" s="252"/>
      <x:c r="F202" s="252"/>
      <x:c r="G202" s="252"/>
      <x:c r="H202" s="264"/>
      <x:c r="I202" s="252"/>
      <x:c r="J202" s="252"/>
      <x:c r="K202" s="252"/>
      <x:c r="L202" s="252"/>
      <x:c r="M202" s="252"/>
      <x:c r="N202" s="252"/>
      <x:c r="O202" s="252"/>
      <x:c r="P202" s="252"/>
      <x:c r="Q202" s="252"/>
      <x:c r="R202" s="252"/>
      <x:c r="S202" s="252"/>
      <x:c r="T202" s="252"/>
      <x:c r="U202" s="252"/>
      <x:c r="V202" s="265"/>
    </x:row>
    <x:row r="203" spans="1:22" hidden="1">
      <x:c r="A203" s="259"/>
      <x:c r="B203" s="252"/>
      <x:c r="C203" s="252"/>
      <x:c r="D203" s="252"/>
      <x:c r="E203" s="252"/>
      <x:c r="F203" s="252"/>
      <x:c r="G203" s="252"/>
      <x:c r="H203" s="264"/>
      <x:c r="I203" s="252"/>
      <x:c r="J203" s="252"/>
      <x:c r="K203" s="252"/>
      <x:c r="L203" s="252"/>
      <x:c r="M203" s="252"/>
      <x:c r="N203" s="252"/>
      <x:c r="O203" s="252"/>
      <x:c r="P203" s="252"/>
      <x:c r="Q203" s="252"/>
      <x:c r="R203" s="252"/>
      <x:c r="S203" s="252"/>
      <x:c r="T203" s="252"/>
      <x:c r="U203" s="252"/>
      <x:c r="V203" s="265"/>
    </x:row>
    <x:row r="204" spans="1:22" s="252" customFormat="1" ht="15" hidden="1" customHeight="1">
      <x:c r="A204" s="339" t="s">
        <x:v>121</x:v>
      </x:c>
      <x:c r="H204" s="264"/>
      <x:c r="V204" s="265"/>
    </x:row>
    <x:row r="205" spans="1:22" s="259" customFormat="1" ht="15" hidden="1" customHeight="1">
      <x:c r="A205" s="712" t="s">
        <x:v>156</x:v>
      </x:c>
      <x:c r="B205" s="711" t="s">
        <x:v>157</x:v>
      </x:c>
      <x:c r="C205" s="343" t="s">
        <x:v>189</x:v>
      </x:c>
      <x:c r="D205" s="343" t="s">
        <x:v>197</x:v>
      </x:c>
      <x:c r="E205" s="343" t="s">
        <x:v>165</x:v>
      </x:c>
      <x:c r="F205" s="343" t="s">
        <x:v>168</x:v>
      </x:c>
      <x:c r="G205" s="343" t="s">
        <x:v>180</x:v>
      </x:c>
      <x:c r="H205" s="344" t="s">
        <x:v>182</x:v>
      </x:c>
      <x:c r="I205" s="343" t="s">
        <x:v>166</x:v>
      </x:c>
      <x:c r="J205" s="343" t="s">
        <x:v>203</x:v>
      </x:c>
      <x:c r="K205" s="343" t="s">
        <x:v>191</x:v>
      </x:c>
      <x:c r="L205" s="343" t="s">
        <x:v>193</x:v>
      </x:c>
      <x:c r="M205" s="343" t="s">
        <x:v>178</x:v>
      </x:c>
      <x:c r="N205" s="343"/>
      <x:c r="O205" s="343"/>
      <x:c r="P205" s="343"/>
      <x:c r="Q205" s="343"/>
      <x:c r="R205" s="343" t="s">
        <x:v>164</x:v>
      </x:c>
      <x:c r="S205" s="343" t="s">
        <x:v>204</x:v>
      </x:c>
      <x:c r="T205" s="343" t="s">
        <x:v>161</x:v>
      </x:c>
      <x:c r="U205" s="343"/>
      <x:c r="V205" s="345"/>
    </x:row>
    <x:row r="206" spans="1:22" s="259" customFormat="1" ht="15" hidden="1" customHeight="1">
      <x:c r="A206" s="712"/>
      <x:c r="B206" s="711"/>
      <x:c r="C206" s="346"/>
      <x:c r="D206" s="346"/>
      <x:c r="E206" s="346"/>
      <x:c r="F206" s="346"/>
      <x:c r="G206" s="346"/>
      <x:c r="H206" s="300"/>
      <x:c r="I206" s="346"/>
      <x:c r="J206" s="346"/>
      <x:c r="K206" s="346"/>
      <x:c r="L206" s="346"/>
      <x:c r="M206" s="346"/>
      <x:c r="N206" s="346"/>
      <x:c r="O206" s="346"/>
      <x:c r="P206" s="346"/>
      <x:c r="Q206" s="346"/>
      <x:c r="R206" s="346"/>
      <x:c r="S206" s="346"/>
      <x:c r="T206" s="346"/>
      <x:c r="U206" s="346"/>
      <x:c r="V206" s="347"/>
    </x:row>
    <x:row r="207" spans="1:22" s="252" customFormat="1" ht="15" hidden="1" customHeight="1">
      <x:c r="A207" s="346" t="s">
        <x:v>7</x:v>
      </x:c>
      <x:c r="B207" s="348">
        <x:f>(B69-B5)/B5</x:f>
        <x:v>0.06487203448587707</x:v>
      </x:c>
      <x:c r="C207" s="348" t="e">
        <x:f>(#REF!-#REF!)/#REF!</x:f>
        <x:v>#REF!</x:v>
      </x:c>
      <x:c r="D207" s="348">
        <x:f>(C69-C5)/C5</x:f>
        <x:v>0.12806901128069012</x:v>
      </x:c>
      <x:c r="E207" s="348">
        <x:f>(D69-D5)/D5</x:f>
        <x:v>0.077070368597415029</x:v>
      </x:c>
      <x:c r="F207" s="348">
        <x:f>(E69-E5)/E5</x:f>
        <x:v>0.067995728017087934</x:v>
      </x:c>
      <x:c r="G207" s="348">
        <x:f>(F69-F5)/F5</x:f>
        <x:v>0.090393632101188531</x:v>
      </x:c>
      <x:c r="H207" s="349">
        <x:f>(G69-G5)/G5</x:f>
        <x:v>0.074835415826951496</x:v>
      </x:c>
      <x:c r="I207" s="348">
        <x:f>(H69-H5)/H5</x:f>
        <x:v>0.37457044673539519</x:v>
      </x:c>
      <x:c r="J207" s="348" t="e">
        <x:f>(I69-I5)/I5</x:f>
        <x:v>#DIV/0!</x:v>
      </x:c>
      <x:c r="K207" s="348">
        <x:f>(J69-J5)/J5</x:f>
        <x:v>-0.8008166517279155</x:v>
      </x:c>
      <x:c r="L207" s="348">
        <x:f>(K69-K5)/K5</x:f>
        <x:v>0.15129351212244346</x:v>
      </x:c>
      <x:c r="M207" s="348">
        <x:f>(L69-L5)/L5</x:f>
        <x:v>0.099303774276291681</x:v>
      </x:c>
      <x:c r="N207" s="348"/>
      <x:c r="O207" s="348"/>
      <x:c r="P207" s="348"/>
      <x:c r="Q207" s="348"/>
      <x:c r="R207" s="348">
        <x:f>(Q69-Q5)/Q5</x:f>
        <x:v>0.2709508300897609</x:v>
      </x:c>
      <x:c r="S207" s="348">
        <x:f>(R69-R5)/R5</x:f>
        <x:v>0.073652566029632813</x:v>
      </x:c>
      <x:c r="T207" s="348">
        <x:f>(S69-S5)/S5</x:f>
        <x:v>0.26640571033847571</x:v>
      </x:c>
      <x:c r="U207" s="348"/>
      <x:c r="V207" s="350"/>
    </x:row>
    <x:row r="208" spans="1:22" s="252" customFormat="1" ht="15" hidden="1" customHeight="1">
      <x:c r="A208" s="346" t="s">
        <x:v>6</x:v>
      </x:c>
      <x:c r="B208" s="348">
        <x:f>(B70-B6)/B6</x:f>
        <x:v>-0.73362031304940811</x:v>
      </x:c>
      <x:c r="C208" s="348" t="e">
        <x:f>(#REF!-#REF!)/#REF!</x:f>
        <x:v>#REF!</x:v>
      </x:c>
      <x:c r="D208" s="348">
        <x:f>(C70-C6)/C6</x:f>
        <x:v>-0.70158161742763359</x:v>
      </x:c>
      <x:c r="E208" s="348">
        <x:f>(D70-D6)/D6</x:f>
        <x:v>-0.70980847359257104</x:v>
      </x:c>
      <x:c r="F208" s="348">
        <x:f>(E70-E6)/E6</x:f>
        <x:v>-0.64912280701754388</x:v>
      </x:c>
      <x:c r="G208" s="348">
        <x:f>(F70-F6)/F6</x:f>
        <x:v>-0.65854768950603237</x:v>
      </x:c>
      <x:c r="H208" s="349">
        <x:f>(G70-G6)/G6</x:f>
        <x:v>-0.66250421869726628</x:v>
      </x:c>
      <x:c r="I208" s="348">
        <x:f>(H70-H6)/H6</x:f>
        <x:v>-1</x:v>
      </x:c>
      <x:c r="J208" s="348" t="e">
        <x:f>(I70-I6)/I6</x:f>
        <x:v>#DIV/0!</x:v>
      </x:c>
      <x:c r="K208" s="348">
        <x:f>(J70-J6)/J6</x:f>
        <x:v>-0.70968210190158221</x:v>
      </x:c>
      <x:c r="L208" s="348">
        <x:f>(K70-K6)/K6</x:f>
        <x:v>-0.67378894144511503</x:v>
      </x:c>
      <x:c r="M208" s="348">
        <x:f>(L70-L6)/L6</x:f>
        <x:v>-0.66870962398542322</x:v>
      </x:c>
      <x:c r="N208" s="348"/>
      <x:c r="O208" s="348"/>
      <x:c r="P208" s="348"/>
      <x:c r="Q208" s="348"/>
      <x:c r="R208" s="348">
        <x:f>(Q70-Q6)/Q6</x:f>
        <x:v>-0.78880675818373813</x:v>
      </x:c>
      <x:c r="S208" s="348">
        <x:f>(R70-R6)/R6</x:f>
        <x:v>-0.75804500362932492</x:v>
      </x:c>
      <x:c r="T208" s="348">
        <x:f>(S70-S6)/S6</x:f>
        <x:v>-0.72485899023249412</x:v>
      </x:c>
      <x:c r="U208" s="348"/>
      <x:c r="V208" s="350"/>
    </x:row>
    <x:row r="209" spans="1:22" s="252" customFormat="1" ht="15" hidden="1" customHeight="1">
      <x:c r="A209" s="346" t="s">
        <x:v>8</x:v>
      </x:c>
      <x:c r="B209" s="348">
        <x:f>(B71-B7)/B7</x:f>
        <x:v>0.16515180816089731</x:v>
      </x:c>
      <x:c r="C209" s="348" t="e">
        <x:f>(#REF!-#REF!)/#REF!</x:f>
        <x:v>#REF!</x:v>
      </x:c>
      <x:c r="D209" s="348">
        <x:f>(C71-C7)/C7</x:f>
        <x:v>-0.093052784327952109</x:v>
      </x:c>
      <x:c r="E209" s="348">
        <x:f>(D71-D7)/D7</x:f>
        <x:v>0.087192868014785818</x:v>
      </x:c>
      <x:c r="F209" s="348">
        <x:f>(E71-E7)/E7</x:f>
        <x:v>0.60612799604645418</x:v>
      </x:c>
      <x:c r="G209" s="348">
        <x:f>(F71-F7)/F7</x:f>
        <x:v>0.46341463414634149</x:v>
      </x:c>
      <x:c r="H209" s="349">
        <x:f>(G71-G7)/G7</x:f>
        <x:v>-0.26053734286418534</x:v>
      </x:c>
      <x:c r="I209" s="348">
        <x:f>(H71-H7)/H7</x:f>
        <x:v>1.4734982332155477</x:v>
      </x:c>
      <x:c r="J209" s="348" t="e">
        <x:f>(I71-I7)/I7</x:f>
        <x:v>#DIV/0!</x:v>
      </x:c>
      <x:c r="K209" s="348">
        <x:f>(J71-J7)/J7</x:f>
        <x:v>0.35042968217160003</x:v>
      </x:c>
      <x:c r="L209" s="348">
        <x:f>(K71-K7)/K7</x:f>
        <x:v>0.36923779096303055</x:v>
      </x:c>
      <x:c r="M209" s="348">
        <x:f>(L71-L7)/L7</x:f>
        <x:v>0.39583575665929976</x:v>
      </x:c>
      <x:c r="N209" s="348"/>
      <x:c r="O209" s="348"/>
      <x:c r="P209" s="348"/>
      <x:c r="Q209" s="348"/>
      <x:c r="R209" s="348">
        <x:f>(Q71-Q7)/Q7</x:f>
        <x:v>-0.033683048039757035</x:v>
      </x:c>
      <x:c r="S209" s="348">
        <x:f>(R71-R7)/R7</x:f>
        <x:v>0.060445387062566275</x:v>
      </x:c>
      <x:c r="T209" s="348">
        <x:f>(S71-S7)/S7</x:f>
        <x:v>0.095090344953458666</x:v>
      </x:c>
      <x:c r="U209" s="348"/>
      <x:c r="V209" s="350"/>
    </x:row>
    <x:row r="210" spans="1:22" s="252" customFormat="1" ht="15" hidden="1" customHeight="1">
      <x:c r="A210" s="351" t="s">
        <x:v>31</x:v>
      </x:c>
      <x:c r="B210" s="348">
        <x:f>(B72-B8)/B8</x:f>
        <x:v>-0.68908715990147074</x:v>
      </x:c>
      <x:c r="C210" s="348" t="e">
        <x:f>(#REF!-#REF!)/#REF!</x:f>
        <x:v>#REF!</x:v>
      </x:c>
      <x:c r="D210" s="348">
        <x:f>(C72-C8)/C8</x:f>
        <x:v>-0.75312705727452267</x:v>
      </x:c>
      <x:c r="E210" s="348">
        <x:f>(D72-D8)/D8</x:f>
        <x:v>-0.76009596161535387</x:v>
      </x:c>
      <x:c r="F210" s="348">
        <x:f>(E72-E8)/E8</x:f>
        <x:v>-0.71384547655734099</x:v>
      </x:c>
      <x:c r="G210" s="348">
        <x:f>(F72-F8)/F8</x:f>
        <x:v>-0.68085106382978722</x:v>
      </x:c>
      <x:c r="H210" s="349">
        <x:f>(G72-G8)/G8</x:f>
        <x:v>-0.62975429148434869</x:v>
      </x:c>
      <x:c r="I210" s="348">
        <x:f>(H72-H8)/H8</x:f>
        <x:v>-0.78723404255319152</x:v>
      </x:c>
      <x:c r="J210" s="348">
        <x:f>(I72-I8)/I8</x:f>
        <x:v>-0.37106918238993708</x:v>
      </x:c>
      <x:c r="K210" s="348">
        <x:f>(J72-J8)/J8</x:f>
        <x:v>-0.66076140218620427</x:v>
      </x:c>
      <x:c r="L210" s="348">
        <x:f>(K72-K8)/K8</x:f>
        <x:v>-0.69904698211001504</x:v>
      </x:c>
      <x:c r="M210" s="348">
        <x:f>(L72-L8)/L8</x:f>
        <x:v>-0.64317573595004462</x:v>
      </x:c>
      <x:c r="N210" s="348"/>
      <x:c r="O210" s="348"/>
      <x:c r="P210" s="348"/>
      <x:c r="Q210" s="348"/>
      <x:c r="R210" s="348">
        <x:f>(Q72-Q8)/Q8</x:f>
        <x:v>-0.60982658959537572</x:v>
      </x:c>
      <x:c r="S210" s="348">
        <x:f>(R72-R8)/R8</x:f>
        <x:v>-0.69129969129969127</x:v>
      </x:c>
      <x:c r="T210" s="348">
        <x:f>(S72-S8)/S8</x:f>
        <x:v>-0.78867286559594252</x:v>
      </x:c>
      <x:c r="U210" s="348"/>
      <x:c r="V210" s="350"/>
    </x:row>
    <x:row r="211" spans="1:22" s="252" customFormat="1" ht="15" hidden="1" customHeight="1">
      <x:c r="A211" s="346" t="s">
        <x:v>9</x:v>
      </x:c>
      <x:c r="B211" s="348">
        <x:f>(B73-B9)/B9</x:f>
        <x:v>0.23962666125596024</x:v>
      </x:c>
      <x:c r="C211" s="348" t="e">
        <x:f>(#REF!-#REF!)/#REF!</x:f>
        <x:v>#REF!</x:v>
      </x:c>
      <x:c r="D211" s="348">
        <x:f>(C73-C9)/C9</x:f>
        <x:v>0.23696558915537017</x:v>
      </x:c>
      <x:c r="E211" s="348">
        <x:f>(D73-D9)/D9</x:f>
        <x:v>0.24132672512390393</x:v>
      </x:c>
      <x:c r="F211" s="348">
        <x:f>(E73-E9)/E9</x:f>
        <x:v>0.24220006432936636</x:v>
      </x:c>
      <x:c r="G211" s="348">
        <x:f>(F73-F9)/F9</x:f>
        <x:v>0.23947283831565414</x:v>
      </x:c>
      <x:c r="H211" s="349">
        <x:f>(G73-G9)/G9</x:f>
        <x:v>0.23344797936371453</x:v>
      </x:c>
      <x:c r="I211" s="348" t="e">
        <x:f>(H73-H9)/H9</x:f>
        <x:v>#DIV/0!</x:v>
      </x:c>
      <x:c r="J211" s="348" t="e">
        <x:f>(I73-I9)/I9</x:f>
        <x:v>#DIV/0!</x:v>
      </x:c>
      <x:c r="K211" s="348">
        <x:f>(J73-J9)/J9</x:f>
        <x:v>0.23055909670369695</x:v>
      </x:c>
      <x:c r="L211" s="348">
        <x:f>(K73-K9)/K9</x:f>
        <x:v>0.24139667617928487</x:v>
      </x:c>
      <x:c r="M211" s="348">
        <x:f>(L73-L9)/L9</x:f>
        <x:v>0.23519116855142702</x:v>
      </x:c>
      <x:c r="N211" s="348"/>
      <x:c r="O211" s="348"/>
      <x:c r="P211" s="348"/>
      <x:c r="Q211" s="348"/>
      <x:c r="R211" s="348">
        <x:f>(Q73-Q9)/Q9</x:f>
        <x:v>0.26155514767228433</x:v>
      </x:c>
      <x:c r="S211" s="348">
        <x:f>(R73-R9)/R9</x:f>
        <x:v>0.23499752025128121</x:v>
      </x:c>
      <x:c r="T211" s="348">
        <x:f>(S73-S9)/S9</x:f>
        <x:v>0.24730643948884992</x:v>
      </x:c>
      <x:c r="U211" s="348"/>
      <x:c r="V211" s="350"/>
    </x:row>
    <x:row r="212" spans="1:22" s="252" customFormat="1" ht="15" hidden="1" customHeight="1">
      <x:c r="A212" s="346" t="s">
        <x:v>11</x:v>
      </x:c>
      <x:c r="B212" s="348">
        <x:f>(B74-B10)/B10</x:f>
        <x:v>-0.006132993749908517</x:v>
      </x:c>
      <x:c r="C212" s="348" t="e">
        <x:f>(#REF!-#REF!)/#REF!</x:f>
        <x:v>#REF!</x:v>
      </x:c>
      <x:c r="D212" s="348">
        <x:f>(C74-C10)/C10</x:f>
        <x:v>-0.046206019499788042</x:v>
      </x:c>
      <x:c r="E212" s="348">
        <x:f>(D74-D10)/D10</x:f>
        <x:v>-0.1462720546385885</x:v>
      </x:c>
      <x:c r="F212" s="348">
        <x:f>(E74-E10)/E10</x:f>
        <x:v>-0.15397631133671744</x:v>
      </x:c>
      <x:c r="G212" s="348">
        <x:f>(F74-F10)/F10</x:f>
        <x:v>0.029041847701806539</x:v>
      </x:c>
      <x:c r="H212" s="349">
        <x:f>(G74-G10)/G10</x:f>
        <x:v>-0.49533181932879133</x:v>
      </x:c>
      <x:c r="I212" s="348" t="e">
        <x:f>(H74-H10)/H10</x:f>
        <x:v>#DIV/0!</x:v>
      </x:c>
      <x:c r="J212" s="348">
        <x:f>(I74-I10)/I10</x:f>
        <x:v>0.92159877017678704</x:v>
      </x:c>
      <x:c r="K212" s="348">
        <x:f>(J74-J10)/J10</x:f>
        <x:v>-0.0057445868316394165</x:v>
      </x:c>
      <x:c r="L212" s="348">
        <x:f>(K74-K10)/K10</x:f>
        <x:v>0.15340253748558247</x:v>
      </x:c>
      <x:c r="M212" s="348">
        <x:f>(L74-L10)/L10</x:f>
        <x:v>0.081847347608744306</x:v>
      </x:c>
      <x:c r="N212" s="348"/>
      <x:c r="O212" s="348"/>
      <x:c r="P212" s="348"/>
      <x:c r="Q212" s="348"/>
      <x:c r="R212" s="348">
        <x:f>(Q74-Q10)/Q10</x:f>
        <x:v>0.0014503764072104426</x:v>
      </x:c>
      <x:c r="S212" s="348">
        <x:f>(R74-R10)/R10</x:f>
        <x:v>-0.014927635068576191</x:v>
      </x:c>
      <x:c r="T212" s="348">
        <x:f>(S74-S10)/S10</x:f>
        <x:v>0.017869260348337482</x:v>
      </x:c>
      <x:c r="U212" s="348"/>
      <x:c r="V212" s="350"/>
    </x:row>
    <x:row r="213" spans="1:22" s="252" customFormat="1" ht="15" hidden="1" customHeight="1">
      <x:c r="A213" s="346" t="s">
        <x:v>10</x:v>
      </x:c>
      <x:c r="B213" s="348">
        <x:f>(B75-B11)/B11</x:f>
        <x:v>0.10918896916658187</x:v>
      </x:c>
      <x:c r="C213" s="348" t="e">
        <x:f>(#REF!-#REF!)/#REF!</x:f>
        <x:v>#REF!</x:v>
      </x:c>
      <x:c r="D213" s="348">
        <x:f>(C75-C11)/C11</x:f>
        <x:v>0.12322431450280806</x:v>
      </x:c>
      <x:c r="E213" s="348">
        <x:f>(D75-D11)/D11</x:f>
        <x:v>0.22156697556866048</x:v>
      </x:c>
      <x:c r="F213" s="348">
        <x:f>(E75-E11)/E11</x:f>
        <x:v>0.26639529624604252</x:v>
      </x:c>
      <x:c r="G213" s="348">
        <x:f>(F75-F11)/F11</x:f>
        <x:v>0.20430107526881722</x:v>
      </x:c>
      <x:c r="H213" s="349">
        <x:f>(G75-G11)/G11</x:f>
        <x:v>-0.25280199252801994</x:v>
      </x:c>
      <x:c r="I213" s="348" t="e">
        <x:f>(H75-H11)/H11</x:f>
        <x:v>#DIV/0!</x:v>
      </x:c>
      <x:c r="J213" s="348" t="e">
        <x:f>(I75-I11)/I11</x:f>
        <x:v>#DIV/0!</x:v>
      </x:c>
      <x:c r="K213" s="348">
        <x:f>(J75-J11)/J11</x:f>
        <x:v>0.023017902813299233</x:v>
      </x:c>
      <x:c r="L213" s="348">
        <x:f>(K75-K11)/K11</x:f>
        <x:v>0.047637873097450087</x:v>
      </x:c>
      <x:c r="M213" s="348">
        <x:f>(L75-L11)/L11</x:f>
        <x:v>0.025010250102501025</x:v>
      </x:c>
      <x:c r="N213" s="348"/>
      <x:c r="O213" s="348"/>
      <x:c r="P213" s="348"/>
      <x:c r="Q213" s="348"/>
      <x:c r="R213" s="348">
        <x:f>(Q75-Q11)/Q11</x:f>
        <x:v>-0.18166939443535188</x:v>
      </x:c>
      <x:c r="S213" s="348">
        <x:f>(R75-R11)/R11</x:f>
        <x:v>-0.10134107562560486</x:v>
      </x:c>
      <x:c r="T213" s="348">
        <x:f>(S75-S11)/S11</x:f>
        <x:v>0.11248454882571075</x:v>
      </x:c>
      <x:c r="U213" s="348"/>
      <x:c r="V213" s="350"/>
    </x:row>
    <x:row r="214" spans="1:22" s="252" customFormat="1" ht="15" hidden="1" customHeight="1">
      <x:c r="A214" s="346" t="s">
        <x:v>20</x:v>
      </x:c>
      <x:c r="B214" s="348">
        <x:f>(B76-B12)/B12</x:f>
        <x:v>0.25074301565286311</x:v>
      </x:c>
      <x:c r="C214" s="348" t="e">
        <x:f>(#REF!-#REF!)/#REF!</x:f>
        <x:v>#REF!</x:v>
      </x:c>
      <x:c r="D214" s="348">
        <x:f>(C76-C12)/C12</x:f>
        <x:v>0.20967741935483872</x:v>
      </x:c>
      <x:c r="E214" s="348">
        <x:f>(D76-D12)/D12</x:f>
        <x:v>0.16086235489220563</x:v>
      </x:c>
      <x:c r="F214" s="348">
        <x:f>(E76-E12)/E12</x:f>
        <x:v>0.4038876889848812</x:v>
      </x:c>
      <x:c r="G214" s="348">
        <x:f>(F76-F12)/F12</x:f>
        <x:v>-0.15032679738562091</x:v>
      </x:c>
      <x:c r="H214" s="349">
        <x:f>(G76-G12)/G12</x:f>
        <x:v>0.27877237851662406</x:v>
      </x:c>
      <x:c r="I214" s="348" t="e">
        <x:f>(H76-H12)/H12</x:f>
        <x:v>#DIV/0!</x:v>
      </x:c>
      <x:c r="J214" s="348" t="e">
        <x:f>(I76-I12)/I12</x:f>
        <x:v>#DIV/0!</x:v>
      </x:c>
      <x:c r="K214" s="348">
        <x:f>(J76-J12)/J12</x:f>
        <x:v>0.41242937853107342</x:v>
      </x:c>
      <x:c r="L214" s="348">
        <x:f>(K76-K12)/K12</x:f>
        <x:v>0.11028867505551443</x:v>
      </x:c>
      <x:c r="M214" s="348">
        <x:f>(L76-L12)/L12</x:f>
        <x:v>-0.012616566099835436</x:v>
      </x:c>
      <x:c r="N214" s="348"/>
      <x:c r="O214" s="348"/>
      <x:c r="P214" s="348"/>
      <x:c r="Q214" s="348"/>
      <x:c r="R214" s="348">
        <x:f>(Q76-Q12)/Q12</x:f>
        <x:v>0.045478306325143755</x:v>
      </x:c>
      <x:c r="S214" s="348">
        <x:f>(R76-R12)/R12</x:f>
        <x:v>0.36345929100116869</x:v>
      </x:c>
      <x:c r="T214" s="348">
        <x:f>(S76-S12)/S12</x:f>
        <x:v>0.12549240292628025</x:v>
      </x:c>
      <x:c r="U214" s="348"/>
      <x:c r="V214" s="350"/>
    </x:row>
    <x:row r="215" spans="1:22" s="252" customFormat="1" ht="15" hidden="1" customHeight="1">
      <x:c r="A215" s="346" t="s">
        <x:v>29</x:v>
      </x:c>
      <x:c r="B215" s="348">
        <x:f>(B77-B13)/B13</x:f>
        <x:v>0.044981339618935377</x:v>
      </x:c>
      <x:c r="C215" s="348" t="e">
        <x:f>(#REF!-#REF!)/#REF!</x:f>
        <x:v>#REF!</x:v>
      </x:c>
      <x:c r="D215" s="348">
        <x:f>(C77-C13)/C13</x:f>
        <x:v>0.13378684807256236</x:v>
      </x:c>
      <x:c r="E215" s="348">
        <x:f>(D77-D13)/D13</x:f>
        <x:v>0.12745098039215685</x:v>
      </x:c>
      <x:c r="F215" s="348">
        <x:f>(E77-E13)/E13</x:f>
        <x:v>0.72786177105831529</x:v>
      </x:c>
      <x:c r="G215" s="348">
        <x:f>(F77-F13)/F13</x:f>
        <x:v>3.2696629213483148</x:v>
      </x:c>
      <x:c r="H215" s="349">
        <x:f>(G77-G13)/G13</x:f>
        <x:v>-0.78749241044323015</x:v>
      </x:c>
      <x:c r="I215" s="348" t="e">
        <x:f>(H77-H13)/H13</x:f>
        <x:v>#DIV/0!</x:v>
      </x:c>
      <x:c r="J215" s="348" t="e">
        <x:f>(I77-I13)/I13</x:f>
        <x:v>#DIV/0!</x:v>
      </x:c>
      <x:c r="K215" s="348">
        <x:f>(J77-J13)/J13</x:f>
        <x:v>0.58730158730158732</x:v>
      </x:c>
      <x:c r="L215" s="348">
        <x:f>(K77-K13)/K13</x:f>
        <x:v>0.60621761658031093</x:v>
      </x:c>
      <x:c r="M215" s="348">
        <x:f>(L77-L13)/L13</x:f>
        <x:v>0.042005861282969716</x:v>
      </x:c>
      <x:c r="N215" s="348"/>
      <x:c r="O215" s="348"/>
      <x:c r="P215" s="348"/>
      <x:c r="Q215" s="348"/>
      <x:c r="R215" s="348">
        <x:f>(Q77-Q13)/Q13</x:f>
        <x:v>0.046025104602510462</x:v>
      </x:c>
      <x:c r="S215" s="348">
        <x:f>(R77-R13)/R13</x:f>
        <x:v>-0.18381831085876507</x:v>
      </x:c>
      <x:c r="T215" s="348">
        <x:f>(S77-S13)/S13</x:f>
        <x:v>0.15141047783534831</x:v>
      </x:c>
      <x:c r="U215" s="348"/>
      <x:c r="V215" s="350"/>
    </x:row>
    <x:row r="216" spans="1:23" s="252" customFormat="1" ht="15" hidden="1" customHeight="1">
      <x:c r="A216" s="346" t="s">
        <x:v>14</x:v>
      </x:c>
      <x:c r="B216" s="348">
        <x:f>(B78-B14)/B14</x:f>
        <x:v>0.12097127023479656</x:v>
      </x:c>
      <x:c r="C216" s="348" t="e">
        <x:f>(#REF!-#REF!)/#REF!</x:f>
        <x:v>#REF!</x:v>
      </x:c>
      <x:c r="D216" s="348">
        <x:f>(C78-C14)/C14</x:f>
        <x:v>1</x:v>
      </x:c>
      <x:c r="E216" s="348">
        <x:f>(D78-D14)/D14</x:f>
        <x:v>0.28952772073921973</x:v>
      </x:c>
      <x:c r="F216" s="348">
        <x:f>(E78-E14)/E14</x:f>
        <x:v>0.98639455782312924</x:v>
      </x:c>
      <x:c r="G216" s="348">
        <x:f>(F78-F14)/F14</x:f>
        <x:v>-0.12219451371571072</x:v>
      </x:c>
      <x:c r="H216" s="349">
        <x:f>(G78-G14)/G14</x:f>
        <x:v>-0.40239043824701193</x:v>
      </x:c>
      <x:c r="I216" s="348" t="e">
        <x:f>(H78-H14)/H14</x:f>
        <x:v>#DIV/0!</x:v>
      </x:c>
      <x:c r="J216" s="348" t="e">
        <x:f>(I78-I14)/I14</x:f>
        <x:v>#DIV/0!</x:v>
      </x:c>
      <x:c r="K216" s="348">
        <x:f>(J78-J14)/J14</x:f>
        <x:v>-1</x:v>
      </x:c>
      <x:c r="L216" s="348">
        <x:f>(K78-K14)/K14</x:f>
        <x:v>0.48678071539657852</x:v>
      </x:c>
      <x:c r="M216" s="348">
        <x:f>(L78-L14)/L14</x:f>
        <x:v>-0.30665467625899279</x:v>
      </x:c>
      <x:c r="N216" s="348"/>
      <x:c r="O216" s="348"/>
      <x:c r="P216" s="348"/>
      <x:c r="Q216" s="348"/>
      <x:c r="R216" s="348">
        <x:f>(Q78-Q14)/Q14</x:f>
        <x:v>-1</x:v>
      </x:c>
      <x:c r="S216" s="348">
        <x:f>(R78-R14)/R14</x:f>
        <x:v>1.669411019632679</x:v>
      </x:c>
      <x:c r="T216" s="348">
        <x:f>(S78-S14)/S14</x:f>
        <x:v>0.46367851622874806</x:v>
      </x:c>
      <x:c r="U216" s="348"/>
      <x:c r="V216" s="350"/>
      <x:c r="W216" s="352"/>
    </x:row>
    <x:row r="217" spans="1:22" s="252" customFormat="1" ht="15" hidden="1" customHeight="1">
      <x:c r="A217" s="346" t="s">
        <x:v>27</x:v>
      </x:c>
      <x:c r="B217" s="348">
        <x:f>(B79-B15)/B15</x:f>
        <x:v>-0.013705416116248349</x:v>
      </x:c>
      <x:c r="C217" s="348" t="e">
        <x:f>(#REF!-#REF!)/#REF!</x:f>
        <x:v>#REF!</x:v>
      </x:c>
      <x:c r="D217" s="348">
        <x:f>(C79-C15)/C15</x:f>
        <x:v>0.033690658499234305</x:v>
      </x:c>
      <x:c r="E217" s="348">
        <x:f>(D79-D15)/D15</x:f>
        <x:v>0.082802547770700632</x:v>
      </x:c>
      <x:c r="F217" s="348">
        <x:f>(E79-E15)/E15</x:f>
        <x:v>0.22305140961857381</x:v>
      </x:c>
      <x:c r="G217" s="348">
        <x:f>(F79-F15)/F15</x:f>
        <x:v>-0.017615176151761516</x:v>
      </x:c>
      <x:c r="H217" s="349">
        <x:f>(G79-G15)/G15</x:f>
        <x:v>-0.45606694560669458</x:v>
      </x:c>
      <x:c r="I217" s="348" t="e">
        <x:f>(H79-H15)/H15</x:f>
        <x:v>#DIV/0!</x:v>
      </x:c>
      <x:c r="J217" s="348" t="e">
        <x:f>(I79-I15)/I15</x:f>
        <x:v>#DIV/0!</x:v>
      </x:c>
      <x:c r="K217" s="348">
        <x:f>(J79-J15)/J15</x:f>
        <x:v>0.022286821705426358</x:v>
      </x:c>
      <x:c r="L217" s="348">
        <x:f>(K79-K15)/K15</x:f>
        <x:v>-0.052718286655683691</x:v>
      </x:c>
      <x:c r="M217" s="348">
        <x:f>(L79-L15)/L15</x:f>
        <x:v>-0.17514917514917516</x:v>
      </x:c>
      <x:c r="N217" s="348"/>
      <x:c r="O217" s="348"/>
      <x:c r="P217" s="348"/>
      <x:c r="Q217" s="348"/>
      <x:c r="R217" s="348">
        <x:f>(Q79-Q15)/Q15</x:f>
        <x:v>0.0078023407022106634</x:v>
      </x:c>
      <x:c r="S217" s="348">
        <x:f>(R79-R15)/R15</x:f>
        <x:v>0.0018484288354898336</x:v>
      </x:c>
      <x:c r="T217" s="348">
        <x:f>(S79-S15)/S15</x:f>
        <x:v>-0.017121116043119847</x:v>
      </x:c>
      <x:c r="U217" s="348"/>
      <x:c r="V217" s="350"/>
    </x:row>
    <x:row r="218" spans="1:22" s="252" customFormat="1" ht="15" hidden="1" customHeight="1">
      <x:c r="A218" s="346" t="s">
        <x:v>26</x:v>
      </x:c>
      <x:c r="B218" s="348">
        <x:f>(B80-B16)/B16</x:f>
        <x:v>0.022176022176022176</x:v>
      </x:c>
      <x:c r="C218" s="348" t="e">
        <x:f>(#REF!-#REF!)/#REF!</x:f>
        <x:v>#REF!</x:v>
      </x:c>
      <x:c r="D218" s="348">
        <x:f>(C80-C16)/C16</x:f>
        <x:v>-0.0059642147117296221</x:v>
      </x:c>
      <x:c r="E218" s="348">
        <x:f>(D80-D16)/D16</x:f>
        <x:v>-0.027237354085603113</x:v>
      </x:c>
      <x:c r="F218" s="348">
        <x:f>(E80-E16)/E16</x:f>
        <x:v>0.037344398340248963</x:v>
      </x:c>
      <x:c r="G218" s="348">
        <x:f>(F80-F16)/F16</x:f>
        <x:v>0.0028653295128939827</x:v>
      </x:c>
      <x:c r="H218" s="349">
        <x:f>(G80-G16)/G16</x:f>
        <x:v>-0.096385542168674704</x:v>
      </x:c>
      <x:c r="I218" s="348" t="e">
        <x:f>(H80-H16)/H16</x:f>
        <x:v>#DIV/0!</x:v>
      </x:c>
      <x:c r="J218" s="348" t="e">
        <x:f>(I80-I16)/I16</x:f>
        <x:v>#DIV/0!</x:v>
      </x:c>
      <x:c r="K218" s="348">
        <x:f>(J80-J16)/J16</x:f>
        <x:v>0.079136690647482011</x:v>
      </x:c>
      <x:c r="L218" s="348">
        <x:f>(K80-K16)/K16</x:f>
        <x:v>0.0067114093959731542</x:v>
      </x:c>
      <x:c r="M218" s="348">
        <x:f>(L80-L16)/L16</x:f>
        <x:v>0.011029411764705883</x:v>
      </x:c>
      <x:c r="N218" s="348"/>
      <x:c r="O218" s="348"/>
      <x:c r="P218" s="348"/>
      <x:c r="Q218" s="348"/>
      <x:c r="R218" s="348">
        <x:f>(Q80-Q16)/Q16</x:f>
        <x:v>0.027397260273972601</x:v>
      </x:c>
      <x:c r="S218" s="348">
        <x:f>(R80-R16)/R16</x:f>
        <x:v>0.02766798418972332</x:v>
      </x:c>
      <x:c r="T218" s="348">
        <x:f>(S80-S16)/S16</x:f>
        <x:v>0.029601029601029602</x:v>
      </x:c>
      <x:c r="U218" s="348"/>
      <x:c r="V218" s="350"/>
    </x:row>
    <x:row r="219" spans="1:22" s="252" customFormat="1" ht="15" hidden="1" customHeight="1">
      <x:c r="A219" s="346" t="s">
        <x:v>17</x:v>
      </x:c>
      <x:c r="B219" s="348">
        <x:f>(B81-B17)/B17</x:f>
        <x:v>0.21629839854044192</x:v>
      </x:c>
      <x:c r="C219" s="348" t="e">
        <x:f>(#REF!-#REF!)/#REF!</x:f>
        <x:v>#REF!</x:v>
      </x:c>
      <x:c r="D219" s="348">
        <x:f>(C81-C17)/C17</x:f>
        <x:v>-0.059708509637987774</x:v>
      </x:c>
      <x:c r="E219" s="348">
        <x:f>(D81-D17)/D17</x:f>
        <x:v>0.19521912350597609</x:v>
      </x:c>
      <x:c r="F219" s="348">
        <x:f>(E81-E17)/E17</x:f>
        <x:v>0.12549240292628025</x:v>
      </x:c>
      <x:c r="G219" s="348">
        <x:f>(F81-F17)/F17</x:f>
        <x:v>0.18906064209274673</x:v>
      </x:c>
      <x:c r="H219" s="349">
        <x:f>(G81-G17)/G17</x:f>
        <x:v>0.023192360163710776</x:v>
      </x:c>
      <x:c r="I219" s="348" t="e">
        <x:f>(H81-H17)/H17</x:f>
        <x:v>#DIV/0!</x:v>
      </x:c>
      <x:c r="J219" s="348">
        <x:f>(I81-I17)/I17</x:f>
        <x:v>-0.2805755395683453</x:v>
      </x:c>
      <x:c r="K219" s="348">
        <x:f>(J81-J17)/J17</x:f>
        <x:v>0.73228346456692917</x:v>
      </x:c>
      <x:c r="L219" s="348">
        <x:f>(K81-K17)/K17</x:f>
        <x:v>0.39860139860139859</x:v>
      </x:c>
      <x:c r="M219" s="348">
        <x:f>(L81-L17)/L17</x:f>
        <x:v>0.098114108379088086</x:v>
      </x:c>
      <x:c r="N219" s="348"/>
      <x:c r="O219" s="348"/>
      <x:c r="P219" s="348"/>
      <x:c r="Q219" s="348"/>
      <x:c r="R219" s="348">
        <x:f>(Q81-Q17)/Q17</x:f>
        <x:v>0.32624810217022415</x:v>
      </x:c>
      <x:c r="S219" s="348">
        <x:f>(R81-R17)/R17</x:f>
        <x:v>0.35826060011361877</x:v>
      </x:c>
      <x:c r="T219" s="348">
        <x:f>(S81-S17)/S17</x:f>
        <x:v>0.10237377820239582</x:v>
      </x:c>
      <x:c r="U219" s="348"/>
      <x:c r="V219" s="350"/>
    </x:row>
    <x:row r="220" spans="1:22" s="252" customFormat="1" ht="15" hidden="1" customHeight="1">
      <x:c r="A220" s="346" t="s">
        <x:v>15</x:v>
      </x:c>
      <x:c r="B220" s="348">
        <x:f>(B82-B18)/B18</x:f>
        <x:v>-0.027590927328943332</x:v>
      </x:c>
      <x:c r="C220" s="348" t="e">
        <x:f>(#REF!-#REF!)/#REF!</x:f>
        <x:v>#REF!</x:v>
      </x:c>
      <x:c r="D220" s="348">
        <x:f>(C82-C18)/C18</x:f>
        <x:v>-0.42495687176538238</x:v>
      </x:c>
      <x:c r="E220" s="348">
        <x:f>(D82-D18)/D18</x:f>
        <x:v>0.89633375474083443</x:v>
      </x:c>
      <x:c r="F220" s="348">
        <x:f>(E82-E18)/E18</x:f>
        <x:v>0.56739811912225702</x:v>
      </x:c>
      <x:c r="G220" s="348">
        <x:f>(F82-F18)/F18</x:f>
        <x:v>0.19617224880382775</x:v>
      </x:c>
      <x:c r="H220" s="349">
        <x:f>(G82-G18)/G18</x:f>
        <x:v>-0.33244325767690253</x:v>
      </x:c>
      <x:c r="I220" s="348" t="e">
        <x:f>(H82-H18)/H18</x:f>
        <x:v>#DIV/0!</x:v>
      </x:c>
      <x:c r="J220" s="348" t="e">
        <x:f>(I82-I18)/I18</x:f>
        <x:v>#DIV/0!</x:v>
      </x:c>
      <x:c r="K220" s="348">
        <x:f>(J82-J18)/J18</x:f>
        <x:v>0.86985789080029918</x:v>
      </x:c>
      <x:c r="L220" s="348">
        <x:f>(K82-K18)/K18</x:f>
        <x:v>0.21212121212121213</x:v>
      </x:c>
      <x:c r="M220" s="348">
        <x:f>(L82-L18)/L18</x:f>
        <x:v>-0.19146183699870634</x:v>
      </x:c>
      <x:c r="N220" s="348"/>
      <x:c r="O220" s="348"/>
      <x:c r="P220" s="348"/>
      <x:c r="Q220" s="348"/>
      <x:c r="R220" s="348">
        <x:f>(Q82-Q18)/Q18</x:f>
        <x:v>-0.12572127994404617</x:v>
      </x:c>
      <x:c r="S220" s="348">
        <x:f>(R82-R18)/R18</x:f>
        <x:v>-0.43246311010215666</x:v>
      </x:c>
      <x:c r="T220" s="348">
        <x:f>(S82-S18)/S18</x:f>
        <x:v>-0.49238578680203043</x:v>
      </x:c>
      <x:c r="U220" s="348"/>
      <x:c r="V220" s="350"/>
    </x:row>
    <x:row r="221" spans="1:22" s="252" customFormat="1" ht="15" hidden="1" customHeight="1">
      <x:c r="A221" s="346" t="s">
        <x:v>22</x:v>
      </x:c>
      <x:c r="B221" s="348">
        <x:f>(B83-B19)/B19</x:f>
        <x:v>-0.20539175776425922</x:v>
      </x:c>
      <x:c r="C221" s="348" t="e">
        <x:f>(#REF!-#REF!)/#REF!</x:f>
        <x:v>#REF!</x:v>
      </x:c>
      <x:c r="D221" s="348">
        <x:f>(C83-C19)/C19</x:f>
        <x:v>-0.35617834394904463</x:v>
      </x:c>
      <x:c r="E221" s="348">
        <x:f>(D83-D19)/D19</x:f>
        <x:v>-0.02000000000000004</x:v>
      </x:c>
      <x:c r="F221" s="348">
        <x:f>(E83-E19)/E19</x:f>
        <x:v>-0.26218390804597702</x:v>
      </x:c>
      <x:c r="G221" s="348">
        <x:f>(F83-F19)/F19</x:f>
        <x:v>0.15835249042145588</x:v>
      </x:c>
      <x:c r="H221" s="349">
        <x:f>(G83-G19)/G19</x:f>
        <x:v>0.14754098360655737</x:v>
      </x:c>
      <x:c r="I221" s="348" t="e">
        <x:f>(H83-H19)/H19</x:f>
        <x:v>#DIV/0!</x:v>
      </x:c>
      <x:c r="J221" s="348" t="e">
        <x:f>(I83-I19)/I19</x:f>
        <x:v>#DIV/0!</x:v>
      </x:c>
      <x:c r="K221" s="348">
        <x:f>(J83-J19)/J19</x:f>
        <x:v>0.23539232053422371</x:v>
      </x:c>
      <x:c r="L221" s="348">
        <x:f>(K83-K19)/K19</x:f>
        <x:v>0.0013262599469496021</x:v>
      </x:c>
      <x:c r="M221" s="348">
        <x:f>(L83-L19)/L19</x:f>
        <x:v>-0.3080357142857143</x:v>
      </x:c>
      <x:c r="N221" s="348"/>
      <x:c r="O221" s="348"/>
      <x:c r="P221" s="348"/>
      <x:c r="Q221" s="348"/>
      <x:c r="R221" s="348">
        <x:f>(Q83-Q19)/Q19</x:f>
        <x:v>-0.32619212163096062</x:v>
      </x:c>
      <x:c r="S221" s="348">
        <x:f>(R83-R19)/R19</x:f>
        <x:v>-0.19187554019014694</x:v>
      </x:c>
      <x:c r="T221" s="348">
        <x:f>(S83-S19)/S19</x:f>
        <x:v>-0.28835002635740642</x:v>
      </x:c>
      <x:c r="U221" s="348"/>
      <x:c r="V221" s="350"/>
    </x:row>
    <x:row r="222" spans="1:22" s="252" customFormat="1" ht="15" hidden="1" customHeight="1">
      <x:c r="A222" s="346" t="s">
        <x:v>28</x:v>
      </x:c>
      <x:c r="B222" s="348">
        <x:f>(B84-B20)/B20</x:f>
        <x:v>-0.10935937408082828</x:v>
      </x:c>
      <x:c r="C222" s="348" t="e">
        <x:f>(#REF!-#REF!)/#REF!</x:f>
        <x:v>#REF!</x:v>
      </x:c>
      <x:c r="D222" s="348">
        <x:f>(C84-C20)/C20</x:f>
        <x:v>-0.32960893854748602</x:v>
      </x:c>
      <x:c r="E222" s="348">
        <x:f>(D84-D20)/D20</x:f>
        <x:v>-0.17184265010351968</x:v>
      </x:c>
      <x:c r="F222" s="348">
        <x:f>(E84-E20)/E20</x:f>
        <x:v>-0.14027149321266968</x:v>
      </x:c>
      <x:c r="G222" s="348">
        <x:f>(F84-F20)/F20</x:f>
        <x:v>-0.078947368421052627</x:v>
      </x:c>
      <x:c r="H222" s="349">
        <x:f>(G84-G20)/G20</x:f>
        <x:v>-0.029126213592233008</x:v>
      </x:c>
      <x:c r="I222" s="348" t="e">
        <x:f>(H84-H20)/H20</x:f>
        <x:v>#DIV/0!</x:v>
      </x:c>
      <x:c r="J222" s="348" t="e">
        <x:f>(I84-I20)/I20</x:f>
        <x:v>#DIV/0!</x:v>
      </x:c>
      <x:c r="K222" s="348">
        <x:f>(J84-J20)/J20</x:f>
        <x:v>-0.089253187613843349</x:v>
      </x:c>
      <x:c r="L222" s="348">
        <x:f>(K84-K20)/K20</x:f>
        <x:v>-0.094567404426559351</x:v>
      </x:c>
      <x:c r="M222" s="348">
        <x:f>(L84-L20)/L20</x:f>
        <x:v>-0.11729141475211609</x:v>
      </x:c>
      <x:c r="N222" s="348"/>
      <x:c r="O222" s="348"/>
      <x:c r="P222" s="348"/>
      <x:c r="Q222" s="348"/>
      <x:c r="R222" s="348">
        <x:f>(Q84-Q20)/Q20</x:f>
        <x:v>-0.064874342489772058</x:v>
      </x:c>
      <x:c r="S222" s="348">
        <x:f>(R84-R20)/R20</x:f>
        <x:v>-0.11256422232601589</x:v>
      </x:c>
      <x:c r="T222" s="348">
        <x:f>(S84-S20)/S20</x:f>
        <x:v>-0.1591203104786546</x:v>
      </x:c>
      <x:c r="U222" s="348"/>
      <x:c r="V222" s="350"/>
    </x:row>
    <x:row r="223" spans="1:22" s="252" customFormat="1" ht="15" hidden="1" customHeight="1">
      <x:c r="A223" s="346" t="s">
        <x:v>12</x:v>
      </x:c>
      <x:c r="B223" s="348">
        <x:f>(B85-B21)/B21</x:f>
        <x:v>0.19943620340467458</x:v>
      </x:c>
      <x:c r="C223" s="348" t="e">
        <x:f>(#REF!-#REF!)/#REF!</x:f>
        <x:v>#REF!</x:v>
      </x:c>
      <x:c r="D223" s="348">
        <x:f>(C85-C21)/C21</x:f>
        <x:v>0.10277900308778121</x:v>
      </x:c>
      <x:c r="E223" s="348">
        <x:f>(D85-D21)/D21</x:f>
        <x:v>0.55118924508790068</x:v>
      </x:c>
      <x:c r="F223" s="348">
        <x:f>(E85-E21)/E21</x:f>
        <x:v>0.26475548060708265</x:v>
      </x:c>
      <x:c r="G223" s="348">
        <x:f>(F85-F21)/F21</x:f>
        <x:v>0.12948769665187576</x:v>
      </x:c>
      <x:c r="H223" s="349">
        <x:f>(G85-G21)/G21</x:f>
        <x:v>0.40845070422535212</x:v>
      </x:c>
      <x:c r="I223" s="348" t="e">
        <x:f>(H85-H21)/H21</x:f>
        <x:v>#DIV/0!</x:v>
      </x:c>
      <x:c r="J223" s="348" t="e">
        <x:f>(I85-I21)/I21</x:f>
        <x:v>#DIV/0!</x:v>
      </x:c>
      <x:c r="K223" s="348">
        <x:f>(J85-J21)/J21</x:f>
        <x:v>0.76344627786874919</x:v>
      </x:c>
      <x:c r="L223" s="348">
        <x:f>(K85-K21)/K21</x:f>
        <x:v>0.50780829294561125</x:v>
      </x:c>
      <x:c r="M223" s="348">
        <x:f>(L85-L21)/L21</x:f>
        <x:v>0.63997684738568394</x:v>
      </x:c>
      <x:c r="N223" s="348"/>
      <x:c r="O223" s="348"/>
      <x:c r="P223" s="348"/>
      <x:c r="Q223" s="348"/>
      <x:c r="R223" s="348">
        <x:f>(Q85-Q21)/Q21</x:f>
        <x:v>0.092755672687536164</x:v>
      </x:c>
      <x:c r="S223" s="348">
        <x:f>(R85-R21)/R21</x:f>
        <x:v>0.063763218822351544</x:v>
      </x:c>
      <x:c r="T223" s="348">
        <x:f>(S85-S21)/S21</x:f>
        <x:v>0.20818545646756778</x:v>
      </x:c>
      <x:c r="U223" s="348"/>
      <x:c r="V223" s="350"/>
    </x:row>
    <x:row r="224" spans="1:22" s="252" customFormat="1" ht="15" hidden="1" customHeight="1">
      <x:c r="A224" s="346" t="s">
        <x:v>19</x:v>
      </x:c>
      <x:c r="B224" s="348">
        <x:f>(B86-B22)/B22</x:f>
        <x:v>0.076197957580518463</x:v>
      </x:c>
      <x:c r="C224" s="348" t="e">
        <x:f>(#REF!-#REF!)/#REF!</x:f>
        <x:v>#REF!</x:v>
      </x:c>
      <x:c r="D224" s="348">
        <x:f>(C86-C22)/C22</x:f>
        <x:v>0.47058823529411764</x:v>
      </x:c>
      <x:c r="E224" s="348">
        <x:f>(D86-D22)/D22</x:f>
        <x:v>-0.14675767918088736</x:v>
      </x:c>
      <x:c r="F224" s="348">
        <x:f>(E86-E22)/E22</x:f>
        <x:v>3.048582995951417</x:v>
      </x:c>
      <x:c r="G224" s="348">
        <x:f>(F86-F22)/F22</x:f>
        <x:v>0.90839694656488545</x:v>
      </x:c>
      <x:c r="H224" s="349">
        <x:f>(G86-G22)/G22</x:f>
        <x:v>-0.19786096256684493</x:v>
      </x:c>
      <x:c r="I224" s="348">
        <x:f>(H86-H22)/H22</x:f>
        <x:v>-1</x:v>
      </x:c>
      <x:c r="J224" s="348" t="e">
        <x:f>(I86-I22)/I22</x:f>
        <x:v>#DIV/0!</x:v>
      </x:c>
      <x:c r="K224" s="348">
        <x:f>(J86-J22)/J22</x:f>
        <x:v>0.63398692810457513</x:v>
      </x:c>
      <x:c r="L224" s="348">
        <x:f>(K86-K22)/K22</x:f>
        <x:v>-0.12126537785588752</x:v>
      </x:c>
      <x:c r="M224" s="348">
        <x:f>(L86-L22)/L22</x:f>
        <x:v>0.86915887850467288</x:v>
      </x:c>
      <x:c r="N224" s="348"/>
      <x:c r="O224" s="348"/>
      <x:c r="P224" s="348"/>
      <x:c r="Q224" s="348"/>
      <x:c r="R224" s="348">
        <x:f>(Q86-Q22)/Q22</x:f>
        <x:v>0.090116279069767435</x:v>
      </x:c>
      <x:c r="S224" s="348">
        <x:f>(R86-R22)/R22</x:f>
        <x:v>0.34288272157564909</x:v>
      </x:c>
      <x:c r="T224" s="348">
        <x:f>(S86-S22)/S22</x:f>
        <x:v>-0.29478138222849082</x:v>
      </x:c>
      <x:c r="U224" s="348"/>
      <x:c r="V224" s="350"/>
    </x:row>
    <x:row r="225" spans="1:22" s="252" customFormat="1" ht="15" hidden="1" customHeight="1">
      <x:c r="A225" s="346" t="s">
        <x:v>24</x:v>
      </x:c>
      <x:c r="B225" s="348">
        <x:f>(B87-B23)/B23</x:f>
        <x:v>0.11546912342918819</x:v>
      </x:c>
      <x:c r="C225" s="348" t="e">
        <x:f>(#REF!-#REF!)/#REF!</x:f>
        <x:v>#REF!</x:v>
      </x:c>
      <x:c r="D225" s="348">
        <x:f>(C87-C23)/C23</x:f>
        <x:v>0.068661501469409567</x:v>
      </x:c>
      <x:c r="E225" s="348">
        <x:f>(D87-D23)/D23</x:f>
        <x:v>0.22062862374122674</x:v>
      </x:c>
      <x:c r="F225" s="348">
        <x:f>(E87-E23)/E23</x:f>
        <x:v>0.17674746999293953</x:v>
      </x:c>
      <x:c r="G225" s="348">
        <x:f>(F87-F23)/F23</x:f>
        <x:v>-0.0079365079365079361</x:v>
      </x:c>
      <x:c r="H225" s="349">
        <x:f>(G87-G23)/G23</x:f>
        <x:v>0.022756328304781387</x:v>
      </x:c>
      <x:c r="I225" s="348" t="e">
        <x:f>(H87-H23)/H23</x:f>
        <x:v>#DIV/0!</x:v>
      </x:c>
      <x:c r="J225" s="348">
        <x:f>(I87-I23)/I23</x:f>
        <x:v>0.1396011396011396</x:v>
      </x:c>
      <x:c r="K225" s="348">
        <x:f>(J87-J23)/J23</x:f>
        <x:v>0.045751633986928102</x:v>
      </x:c>
      <x:c r="L225" s="348">
        <x:f>(K87-K23)/K23</x:f>
        <x:v>0.0038974843510098029</x:v>
      </x:c>
      <x:c r="M225" s="348">
        <x:f>(L87-L23)/L23</x:f>
        <x:v>0.020616452337211676</x:v>
      </x:c>
      <x:c r="N225" s="348"/>
      <x:c r="O225" s="348"/>
      <x:c r="P225" s="348"/>
      <x:c r="Q225" s="348"/>
      <x:c r="R225" s="348">
        <x:f>(Q87-Q23)/Q23</x:f>
        <x:v>0.010161031552676926</x:v>
      </x:c>
      <x:c r="S225" s="348">
        <x:f>(R87-R23)/R23</x:f>
        <x:v>0.027611473505495487</x:v>
      </x:c>
      <x:c r="T225" s="348">
        <x:f>(S87-S23)/S23</x:f>
        <x:v>0.054772847133278083</x:v>
      </x:c>
      <x:c r="U225" s="348"/>
      <x:c r="V225" s="350"/>
    </x:row>
    <x:row r="226" spans="1:22" s="252" customFormat="1" ht="15" hidden="1" customHeight="1">
      <x:c r="A226" s="346" t="s">
        <x:v>13</x:v>
      </x:c>
      <x:c r="B226" s="348">
        <x:f>(B88-B24)/B24</x:f>
        <x:v>-0.19196865817825662</x:v>
      </x:c>
      <x:c r="C226" s="348" t="e">
        <x:f>(#REF!-#REF!)/#REF!</x:f>
        <x:v>#REF!</x:v>
      </x:c>
      <x:c r="D226" s="348">
        <x:f>(C88-C24)/C24</x:f>
        <x:v>0.010101010101010102</x:v>
      </x:c>
      <x:c r="E226" s="348">
        <x:f>(D88-D24)/D24</x:f>
        <x:v>0.069518716577540107</x:v>
      </x:c>
      <x:c r="F226" s="348">
        <x:f>(E88-E24)/E24</x:f>
        <x:v>0</x:v>
      </x:c>
      <x:c r="G226" s="348">
        <x:f>(F88-F24)/F24</x:f>
        <x:v>0.69851380042462841</x:v>
      </x:c>
      <x:c r="H226" s="349">
        <x:f>(G88-G24)/G24</x:f>
        <x:v>-0.38704028021015763</x:v>
      </x:c>
      <x:c r="I226" s="348" t="e">
        <x:f>(H88-H24)/H24</x:f>
        <x:v>#DIV/0!</x:v>
      </x:c>
      <x:c r="J226" s="348" t="e">
        <x:f>(I88-I24)/I24</x:f>
        <x:v>#DIV/0!</x:v>
      </x:c>
      <x:c r="K226" s="348">
        <x:f>(J88-J24)/J24</x:f>
        <x:v>-0.013282732447817837</x:v>
      </x:c>
      <x:c r="L226" s="348">
        <x:f>(K88-K24)/K24</x:f>
        <x:v>0.62601626016260159</x:v>
      </x:c>
      <x:c r="M226" s="348">
        <x:f>(L88-L24)/L24</x:f>
        <x:v>-0.23867529501332319</x:v>
      </x:c>
      <x:c r="N226" s="348"/>
      <x:c r="O226" s="348"/>
      <x:c r="P226" s="348"/>
      <x:c r="Q226" s="348"/>
      <x:c r="R226" s="348">
        <x:f>(Q88-Q24)/Q24</x:f>
        <x:v>-0.6635262449528937</x:v>
      </x:c>
      <x:c r="S226" s="348">
        <x:f>(R88-R24)/R24</x:f>
        <x:v>-0.42196531791907516</x:v>
      </x:c>
      <x:c r="T226" s="348">
        <x:f>(S88-S24)/S24</x:f>
        <x:v>-0.32705248990578734</x:v>
      </x:c>
      <x:c r="U226" s="348"/>
      <x:c r="V226" s="350"/>
    </x:row>
    <x:row r="227" spans="1:22" s="252" customFormat="1" ht="15" hidden="1" customHeight="1">
      <x:c r="A227" s="346" t="s">
        <x:v>21</x:v>
      </x:c>
      <x:c r="B227" s="348">
        <x:f>(B89-B25)/B25</x:f>
        <x:v>-0.052852535112719083</x:v>
      </x:c>
      <x:c r="C227" s="348" t="e">
        <x:f>(#REF!-#REF!)/#REF!</x:f>
        <x:v>#REF!</x:v>
      </x:c>
      <x:c r="D227" s="348">
        <x:f>(C89-C25)/C25</x:f>
        <x:v>0.019367991845056064</x:v>
      </x:c>
      <x:c r="E227" s="348">
        <x:f>(D89-D25)/D25</x:f>
        <x:v>0.52439024390243905</x:v>
      </x:c>
      <x:c r="F227" s="348">
        <x:f>(E89-E25)/E25</x:f>
        <x:v>0.33096716947648624</x:v>
      </x:c>
      <x:c r="G227" s="348">
        <x:f>(F89-F25)/F25</x:f>
        <x:v>0.1609907120743034</x:v>
      </x:c>
      <x:c r="H227" s="349">
        <x:f>(G89-G25)/G25</x:f>
        <x:v>0.66112956810631229</x:v>
      </x:c>
      <x:c r="I227" s="348" t="e">
        <x:f>(H89-H25)/H25</x:f>
        <x:v>#DIV/0!</x:v>
      </x:c>
      <x:c r="J227" s="348" t="e">
        <x:f>(I89-I25)/I25</x:f>
        <x:v>#DIV/0!</x:v>
      </x:c>
      <x:c r="K227" s="348">
        <x:f>(J89-J25)/J25</x:f>
        <x:v>0.92173305380852555</x:v>
      </x:c>
      <x:c r="L227" s="348">
        <x:f>(K89-K25)/K25</x:f>
        <x:v>0.52284263959390864</x:v>
      </x:c>
      <x:c r="M227" s="348">
        <x:f>(L89-L25)/L25</x:f>
        <x:v>0.58161113454238722</x:v>
      </x:c>
      <x:c r="N227" s="348"/>
      <x:c r="O227" s="348"/>
      <x:c r="P227" s="348"/>
      <x:c r="Q227" s="348"/>
      <x:c r="R227" s="348">
        <x:f>(Q89-Q25)/Q25</x:f>
        <x:v>-0.28796663615095108</x:v>
      </x:c>
      <x:c r="S227" s="348">
        <x:f>(R89-R25)/R25</x:f>
        <x:v>0.13122171945701358</x:v>
      </x:c>
      <x:c r="T227" s="348">
        <x:f>(S89-S25)/S25</x:f>
        <x:v>-0.39734833266372038</x:v>
      </x:c>
      <x:c r="U227" s="348"/>
      <x:c r="V227" s="350"/>
    </x:row>
    <x:row r="228" spans="1:22" s="252" customFormat="1" ht="15" hidden="1" customHeight="1">
      <x:c r="A228" s="346" t="s">
        <x:v>25</x:v>
      </x:c>
      <x:c r="B228" s="348">
        <x:f>(B90-B26)/B26</x:f>
        <x:v>-0.22428790721473649</x:v>
      </x:c>
      <x:c r="C228" s="348" t="e">
        <x:f>(#REF!-#REF!)/#REF!</x:f>
        <x:v>#REF!</x:v>
      </x:c>
      <x:c r="D228" s="348">
        <x:f>(C90-C26)/C26</x:f>
        <x:v>-0.5901639344262295</x:v>
      </x:c>
      <x:c r="E228" s="348">
        <x:f>(D90-D26)/D26</x:f>
        <x:v>-0.56140350877192979</x:v>
      </x:c>
      <x:c r="F228" s="348">
        <x:f>(E90-E26)/E26</x:f>
        <x:v>-0.035369774919614148</x:v>
      </x:c>
      <x:c r="G228" s="348">
        <x:f>(F90-F26)/F26</x:f>
        <x:v>0.027624309392265192</x:v>
      </x:c>
      <x:c r="H228" s="349">
        <x:f>(G90-G26)/G26</x:f>
        <x:v>0.32978723404255317</x:v>
      </x:c>
      <x:c r="I228" s="348" t="e">
        <x:f>(H90-H26)/H26</x:f>
        <x:v>#DIV/0!</x:v>
      </x:c>
      <x:c r="J228" s="348" t="e">
        <x:f>(I90-I26)/I26</x:f>
        <x:v>#DIV/0!</x:v>
      </x:c>
      <x:c r="K228" s="348">
        <x:f>(J90-J26)/J26</x:f>
        <x:v>1.470152326060107</x:v>
      </x:c>
      <x:c r="L228" s="348">
        <x:f>(K90-K26)/K26</x:f>
        <x:v>-0.30248779353638688</x:v>
      </x:c>
      <x:c r="M228" s="348">
        <x:f>(L90-L26)/L26</x:f>
        <x:v>-0.27351979658554304</x:v>
      </x:c>
      <x:c r="N228" s="348"/>
      <x:c r="O228" s="348"/>
      <x:c r="P228" s="348"/>
      <x:c r="Q228" s="348"/>
      <x:c r="R228" s="348">
        <x:f>(Q90-Q26)/Q26</x:f>
        <x:v>-0.54379562043795615</x:v>
      </x:c>
      <x:c r="S228" s="348">
        <x:f>(R90-R26)/R26</x:f>
        <x:v>0.034126163391933813</x:v>
      </x:c>
      <x:c r="T228" s="348">
        <x:f>(S90-S26)/S26</x:f>
        <x:v>0.37804317868626552</x:v>
      </x:c>
      <x:c r="U228" s="348"/>
      <x:c r="V228" s="350"/>
    </x:row>
    <x:row r="229" spans="1:22" s="252" customFormat="1" ht="15" hidden="1" customHeight="1">
      <x:c r="A229" s="346" t="s">
        <x:v>18</x:v>
      </x:c>
      <x:c r="B229" s="348">
        <x:f>(B91-B27)/B27</x:f>
        <x:v>-0.021190008419870895</x:v>
      </x:c>
      <x:c r="C229" s="348" t="e">
        <x:f>(#REF!-#REF!)/#REF!</x:f>
        <x:v>#REF!</x:v>
      </x:c>
      <x:c r="D229" s="348">
        <x:f>(C91-C27)/C27</x:f>
        <x:v>0.445578231292517</x:v>
      </x:c>
      <x:c r="E229" s="348">
        <x:f>(D91-D27)/D27</x:f>
        <x:v>0.82119205298013243</x:v>
      </x:c>
      <x:c r="F229" s="348">
        <x:f>(E91-E27)/E27</x:f>
        <x:v>1.032520325203252</x:v>
      </x:c>
      <x:c r="G229" s="348">
        <x:f>(F91-F27)/F27</x:f>
        <x:v>-0.16067146282973621</x:v>
      </x:c>
      <x:c r="H229" s="349">
        <x:f>(G91-G27)/G27</x:f>
        <x:v>0.67286245353159846</x:v>
      </x:c>
      <x:c r="I229" s="348" t="e">
        <x:f>(H91-H27)/H27</x:f>
        <x:v>#DIV/0!</x:v>
      </x:c>
      <x:c r="J229" s="348" t="e">
        <x:f>(I91-I27)/I27</x:f>
        <x:v>#DIV/0!</x:v>
      </x:c>
      <x:c r="K229" s="348">
        <x:f>(J91-J27)/J27</x:f>
        <x:v>-0.11550468262226847</x:v>
      </x:c>
      <x:c r="L229" s="348">
        <x:f>(K91-K27)/K27</x:f>
        <x:v>-0.15705412599822538</x:v>
      </x:c>
      <x:c r="M229" s="348">
        <x:f>(L91-L27)/L27</x:f>
        <x:v>0.18152524167561762</x:v>
      </x:c>
      <x:c r="N229" s="348"/>
      <x:c r="O229" s="348"/>
      <x:c r="P229" s="348"/>
      <x:c r="Q229" s="348"/>
      <x:c r="R229" s="348">
        <x:f>(Q91-Q27)/Q27</x:f>
        <x:v>-0.10141206675224647</x:v>
      </x:c>
      <x:c r="S229" s="348">
        <x:f>(R91-R27)/R27</x:f>
        <x:v>-0.038461538461538464</x:v>
      </x:c>
      <x:c r="T229" s="348">
        <x:f>(S91-S27)/S27</x:f>
        <x:v>-0.063829787234042548</x:v>
      </x:c>
      <x:c r="U229" s="348"/>
      <x:c r="V229" s="350"/>
    </x:row>
    <x:row r="230" spans="1:22" s="252" customFormat="1" ht="15" hidden="1" customHeight="1">
      <x:c r="A230" s="346" t="s">
        <x:v>23</x:v>
      </x:c>
      <x:c r="B230" s="348">
        <x:f>(B92-B28)/B28</x:f>
        <x:v>-0.021256558590071303</x:v>
      </x:c>
      <x:c r="C230" s="353" t="e">
        <x:f>(#REF!-#REF!)/#REF!</x:f>
        <x:v>#REF!</x:v>
      </x:c>
      <x:c r="D230" s="353">
        <x:f>(C92-C28)/C28</x:f>
        <x:v>0.52322924600152321</x:v>
      </x:c>
      <x:c r="E230" s="353">
        <x:f>(D92-D28)/D28</x:f>
        <x:v>1.555366269165247</x:v>
      </x:c>
      <x:c r="F230" s="353">
        <x:f>(E92-E28)/E28</x:f>
        <x:v>1.2970903522205206</x:v>
      </x:c>
      <x:c r="G230" s="353">
        <x:f>(F92-F28)/F28</x:f>
        <x:v>0.26262626262626265</x:v>
      </x:c>
      <x:c r="H230" s="354">
        <x:f>(G92-G28)/G28</x:f>
        <x:v>0.27186009538950717</x:v>
      </x:c>
      <x:c r="I230" s="354" t="e">
        <x:f>(H92-H28)/H28</x:f>
        <x:v>#DIV/0!</x:v>
      </x:c>
      <x:c r="J230" s="354" t="e">
        <x:f>(I92-I28)/I28</x:f>
        <x:v>#DIV/0!</x:v>
      </x:c>
      <x:c r="K230" s="354">
        <x:f>(J92-J28)/J28</x:f>
        <x:v>2.1520882584712373</x:v>
      </x:c>
      <x:c r="L230" s="354">
        <x:f>(K92-K28)/K28</x:f>
        <x:v>0.29198966408268734</x:v>
      </x:c>
      <x:c r="M230" s="354">
        <x:f>(L92-L28)/L28</x:f>
        <x:v>-0.11071587372165406</x:v>
      </x:c>
      <x:c r="N230" s="354"/>
      <x:c r="O230" s="354"/>
      <x:c r="P230" s="354"/>
      <x:c r="Q230" s="354"/>
      <x:c r="R230" s="354">
        <x:f>(Q92-Q28)/Q28</x:f>
        <x:v>-0.16763775595139005</x:v>
      </x:c>
      <x:c r="S230" s="355">
        <x:f>(R92-R28)/R28</x:f>
        <x:v>0.10905730129390019</x:v>
      </x:c>
      <x:c r="T230" s="356">
        <x:f>(S92-S28)/S28</x:f>
        <x:v>0.065530101225359613</x:v>
      </x:c>
      <x:c r="U230" s="356"/>
      <x:c r="V230" s="350"/>
    </x:row>
    <x:row r="231" spans="1:22" s="252" customFormat="1" ht="15" hidden="1" customHeight="1">
      <x:c r="A231" s="346" t="s">
        <x:v>16</x:v>
      </x:c>
      <x:c r="B231" s="348">
        <x:f>(B93-B29)/B29</x:f>
        <x:v>-0.099996519438933562</x:v>
      </x:c>
      <x:c r="C231" s="348" t="e">
        <x:f>(#REF!-#REF!)/#REF!</x:f>
        <x:v>#REF!</x:v>
      </x:c>
      <x:c r="D231" s="348">
        <x:f>(C93-C29)/C29</x:f>
        <x:v>-0.099946836788942051</x:v>
      </x:c>
      <x:c r="E231" s="348">
        <x:f>(D93-D29)/D29</x:f>
        <x:v>-0.10032362459546926</x:v>
      </x:c>
      <x:c r="F231" s="348">
        <x:f>(E93-E29)/E29</x:f>
        <x:v>-0.10010427528675704</x:v>
      </x:c>
      <x:c r="G231" s="348">
        <x:f>(F93-F29)/F29</x:f>
        <x:v>-0.099750623441396513</x:v>
      </x:c>
      <x:c r="H231" s="349">
        <x:f>(G93-G29)/G29</x:f>
        <x:v>-0.099303135888501745</x:v>
      </x:c>
      <x:c r="I231" s="348" t="e">
        <x:f>(H93-H29)/H29</x:f>
        <x:v>#DIV/0!</x:v>
      </x:c>
      <x:c r="J231" s="348" t="e">
        <x:f>(I93-I29)/I29</x:f>
        <x:v>#DIV/0!</x:v>
      </x:c>
      <x:c r="K231" s="348">
        <x:f>(J93-J29)/J29</x:f>
        <x:v>-0.099688473520249218</x:v>
      </x:c>
      <x:c r="L231" s="348">
        <x:f>(K93-K29)/K29</x:f>
        <x:v>-0.10010373443983403</x:v>
      </x:c>
      <x:c r="M231" s="348">
        <x:f>(L93-L29)/L29</x:f>
        <x:v>-0.10015174506828528</x:v>
      </x:c>
      <x:c r="N231" s="348"/>
      <x:c r="O231" s="348"/>
      <x:c r="P231" s="348"/>
      <x:c r="Q231" s="348"/>
      <x:c r="R231" s="348">
        <x:f>(Q93-Q29)/Q29</x:f>
        <x:v>-0.099951243295953188</x:v>
      </x:c>
      <x:c r="S231" s="348">
        <x:f>(R93-R29)/R29</x:f>
        <x:v>-0.10004621072088725</x:v>
      </x:c>
      <x:c r="T231" s="348">
        <x:f>(S93-S29)/S29</x:f>
        <x:v>-0.10013218770654329</x:v>
      </x:c>
      <x:c r="U231" s="348"/>
      <x:c r="V231" s="350"/>
    </x:row>
    <x:row r="232" spans="1:22" s="252" customFormat="1" ht="15" hidden="1" customHeight="1">
      <x:c r="A232" s="351" t="s">
        <x:v>62</x:v>
      </x:c>
      <x:c r="B232" s="348"/>
      <x:c r="C232" s="348"/>
      <x:c r="D232" s="348"/>
      <x:c r="E232" s="348"/>
      <x:c r="F232" s="348"/>
      <x:c r="G232" s="348"/>
      <x:c r="H232" s="349"/>
      <x:c r="I232" s="348"/>
      <x:c r="J232" s="348"/>
      <x:c r="K232" s="348"/>
      <x:c r="L232" s="348"/>
      <x:c r="M232" s="348"/>
      <x:c r="N232" s="348"/>
      <x:c r="O232" s="348"/>
      <x:c r="P232" s="348"/>
      <x:c r="Q232" s="348"/>
      <x:c r="R232" s="348"/>
      <x:c r="S232" s="348"/>
      <x:c r="T232" s="348"/>
      <x:c r="U232" s="348"/>
      <x:c r="V232" s="350"/>
    </x:row>
    <x:row r="233" spans="1:22" s="252" customFormat="1" ht="15" hidden="1" customHeight="1">
      <x:c r="A233" s="351" t="s">
        <x:v>38</x:v>
      </x:c>
      <x:c r="B233" s="348"/>
      <x:c r="C233" s="348"/>
      <x:c r="D233" s="348"/>
      <x:c r="E233" s="348"/>
      <x:c r="F233" s="348"/>
      <x:c r="G233" s="348"/>
      <x:c r="H233" s="349"/>
      <x:c r="I233" s="348"/>
      <x:c r="J233" s="348"/>
      <x:c r="K233" s="348"/>
      <x:c r="L233" s="348"/>
      <x:c r="M233" s="348"/>
      <x:c r="N233" s="348"/>
      <x:c r="O233" s="348"/>
      <x:c r="P233" s="348"/>
      <x:c r="Q233" s="348"/>
      <x:c r="R233" s="348"/>
      <x:c r="S233" s="348"/>
      <x:c r="T233" s="348"/>
      <x:c r="U233" s="348"/>
      <x:c r="V233" s="350"/>
    </x:row>
    <x:row r="234" spans="1:22" s="252" customFormat="1" ht="15" hidden="1" customHeight="1">
      <x:c r="A234" s="346" t="s">
        <x:v>158</x:v>
      </x:c>
      <x:c r="B234" s="348">
        <x:f>(B95-B31)/B31</x:f>
        <x:v>0.063291139240506333</x:v>
      </x:c>
      <x:c r="C234" s="348" t="e">
        <x:f>(#REF!-#REF!)/#REF!</x:f>
        <x:v>#REF!</x:v>
      </x:c>
      <x:c r="D234" s="348">
        <x:f>(C95-C31)/C31</x:f>
        <x:v>0.086956521739130432</x:v>
      </x:c>
      <x:c r="E234" s="348">
        <x:f>(D95-D31)/D31</x:f>
        <x:v>0.020408163265306121</x:v>
      </x:c>
      <x:c r="F234" s="348">
        <x:f>(E95-E31)/E31</x:f>
        <x:v>0.19047619047619047</x:v>
      </x:c>
      <x:c r="G234" s="348">
        <x:f>(F95-F31)/F31</x:f>
        <x:v>0.086956521739130432</x:v>
      </x:c>
      <x:c r="H234" s="349">
        <x:f>(G95-G31)/G31</x:f>
        <x:v>0.052631578947368418</x:v>
      </x:c>
      <x:c r="I234" s="348" t="e">
        <x:f>(H95-H31)/H31</x:f>
        <x:v>#DIV/0!</x:v>
      </x:c>
      <x:c r="J234" s="348" t="e">
        <x:f>(I95-I31)/I31</x:f>
        <x:v>#DIV/0!</x:v>
      </x:c>
      <x:c r="K234" s="348">
        <x:f>(J95-J31)/J31</x:f>
        <x:v>0.21951219512195122</x:v>
      </x:c>
      <x:c r="L234" s="348">
        <x:f>(K95-K31)/K31</x:f>
        <x:v>0.071428571428571425</x:v>
      </x:c>
      <x:c r="M234" s="348">
        <x:f>(L95-L31)/L31</x:f>
        <x:v>-0.038461538461538464</x:v>
      </x:c>
      <x:c r="N234" s="348"/>
      <x:c r="O234" s="348"/>
      <x:c r="P234" s="348"/>
      <x:c r="Q234" s="348"/>
      <x:c r="R234" s="348">
        <x:f>(Q95-Q31)/Q31</x:f>
        <x:v>0.071428571428571425</x:v>
      </x:c>
      <x:c r="S234" s="348">
        <x:f>(R95-R31)/R31</x:f>
        <x:v>0.12903225806451613</x:v>
      </x:c>
      <x:c r="T234" s="348">
        <x:f>(S95-S31)/S31</x:f>
        <x:v>0.086956521739130432</x:v>
      </x:c>
      <x:c r="U234" s="348"/>
      <x:c r="V234" s="350"/>
    </x:row>
    <x:row r="235" spans="1:22" s="252" customFormat="1" ht="15" hidden="1" customHeight="1">
      <x:c r="A235" s="351" t="s">
        <x:v>157</x:v>
      </x:c>
      <x:c r="B235" s="348">
        <x:f>(B96-B32)/B32</x:f>
        <x:v>0.091484694881539722</x:v>
      </x:c>
      <x:c r="C235" s="348" t="e">
        <x:f>(#REF!-#REF!)/#REF!</x:f>
        <x:v>#REF!</x:v>
      </x:c>
      <x:c r="D235" s="348">
        <x:f>(C96-C32)/C32</x:f>
        <x:v>0.047107961904761783</x:v>
      </x:c>
      <x:c r="E235" s="348">
        <x:f>(D96-D32)/D32</x:f>
        <x:v>0.1354846520026263</x:v>
      </x:c>
      <x:c r="F235" s="348">
        <x:f>(E96-E32)/E32</x:f>
        <x:v>0.21320688187731768</x:v>
      </x:c>
      <x:c r="G235" s="348">
        <x:f>(F96-F32)/F32</x:f>
        <x:v>0.18419207495608048</x:v>
      </x:c>
      <x:c r="H235" s="349">
        <x:f>(G96-G32)/G32</x:f>
        <x:v>-0.073138291937247579</x:v>
      </x:c>
      <x:c r="I235" s="348">
        <x:f>(H96-H32)/H32</x:f>
        <x:v>0.78957219251336908</x:v>
      </x:c>
      <x:c r="J235" s="348">
        <x:f>(I96-I32)/I32</x:f>
        <x:v>1.6394609164420484</x:v>
      </x:c>
      <x:c r="K235" s="348">
        <x:f>(J96-J32)/J32</x:f>
        <x:v>0.204344177429023</x:v>
      </x:c>
      <x:c r="L235" s="348">
        <x:f>(K96-K32)/K32</x:f>
        <x:v>0.1771846342628586</x:v>
      </x:c>
      <x:c r="M235" s="348">
        <x:f>(L96-L32)/L32</x:f>
        <x:v>0.12153938173365932</x:v>
      </x:c>
      <x:c r="N235" s="348"/>
      <x:c r="O235" s="348"/>
      <x:c r="P235" s="348"/>
      <x:c r="Q235" s="348"/>
      <x:c r="R235" s="348">
        <x:f>(Q96-Q32)/Q32</x:f>
        <x:v>-0.016417226922495792</x:v>
      </x:c>
      <x:c r="S235" s="348">
        <x:f>(R96-R32)/R32</x:f>
        <x:v>0.086898778008623168</x:v>
      </x:c>
      <x:c r="T235" s="348">
        <x:f>(S96-S32)/S32</x:f>
        <x:v>0.08604633646661855</x:v>
      </x:c>
      <x:c r="U235" s="348"/>
      <x:c r="V235" s="350"/>
    </x:row>
    <x:row r="236" spans="1:22" s="252" customFormat="1" ht="15" hidden="1" customHeight="1">
      <x:c r="A236" s="259"/>
      <x:c r="H236" s="264"/>
      <x:c r="V236" s="265"/>
    </x:row>
    <x:row r="237" spans="1:22" s="252" customFormat="1" ht="15" hidden="1" customHeight="1">
      <x:c r="A237" s="339" t="s">
        <x:v>72</x:v>
      </x:c>
      <x:c r="H237" s="264"/>
      <x:c r="V237" s="265"/>
    </x:row>
    <x:row r="238" spans="1:22" s="252" customFormat="1" ht="15" hidden="1" customHeight="1">
      <x:c r="A238" s="712" t="s">
        <x:v>156</x:v>
      </x:c>
      <x:c r="B238" s="711" t="s">
        <x:v>157</x:v>
      </x:c>
      <x:c r="C238" s="343" t="s">
        <x:v>189</x:v>
      </x:c>
      <x:c r="D238" s="343" t="s">
        <x:v>197</x:v>
      </x:c>
      <x:c r="E238" s="343" t="s">
        <x:v>165</x:v>
      </x:c>
      <x:c r="F238" s="343" t="s">
        <x:v>168</x:v>
      </x:c>
      <x:c r="G238" s="343" t="s">
        <x:v>180</x:v>
      </x:c>
      <x:c r="H238" s="344" t="s">
        <x:v>182</x:v>
      </x:c>
      <x:c r="I238" s="343" t="s">
        <x:v>166</x:v>
      </x:c>
      <x:c r="J238" s="343" t="s">
        <x:v>203</x:v>
      </x:c>
      <x:c r="K238" s="343" t="s">
        <x:v>191</x:v>
      </x:c>
      <x:c r="L238" s="343" t="s">
        <x:v>193</x:v>
      </x:c>
      <x:c r="M238" s="343" t="s">
        <x:v>178</x:v>
      </x:c>
      <x:c r="N238" s="343"/>
      <x:c r="O238" s="343"/>
      <x:c r="P238" s="343"/>
      <x:c r="Q238" s="343"/>
      <x:c r="R238" s="343" t="s">
        <x:v>164</x:v>
      </x:c>
      <x:c r="S238" s="343" t="s">
        <x:v>204</x:v>
      </x:c>
      <x:c r="T238" s="343" t="s">
        <x:v>161</x:v>
      </x:c>
      <x:c r="U238" s="343"/>
      <x:c r="V238" s="345"/>
    </x:row>
    <x:row r="239" spans="1:22" s="252" customFormat="1" ht="15" hidden="1" customHeight="1">
      <x:c r="A239" s="712"/>
      <x:c r="B239" s="711"/>
      <x:c r="C239" s="346"/>
      <x:c r="D239" s="346"/>
      <x:c r="E239" s="346"/>
      <x:c r="F239" s="346"/>
      <x:c r="G239" s="346"/>
      <x:c r="H239" s="300"/>
      <x:c r="I239" s="346"/>
      <x:c r="J239" s="346"/>
      <x:c r="K239" s="346"/>
      <x:c r="L239" s="346"/>
      <x:c r="M239" s="346"/>
      <x:c r="N239" s="346"/>
      <x:c r="O239" s="346"/>
      <x:c r="P239" s="346"/>
      <x:c r="Q239" s="346"/>
      <x:c r="R239" s="346"/>
      <x:c r="S239" s="346"/>
      <x:c r="T239" s="346"/>
      <x:c r="U239" s="346"/>
      <x:c r="V239" s="347"/>
    </x:row>
    <x:row r="240" spans="1:22" s="252" customFormat="1" ht="15" hidden="1" customHeight="1">
      <x:c r="A240" s="346" t="s">
        <x:v>7</x:v>
      </x:c>
      <x:c r="B240" s="348">
        <x:f>(B101-B37)/B37</x:f>
        <x:v>0.087366910820810995</x:v>
      </x:c>
      <x:c r="C240" s="348" t="e">
        <x:f>(#REF!-#REF!)/#REF!</x:f>
        <x:v>#REF!</x:v>
      </x:c>
      <x:c r="D240" s="348">
        <x:f>(C101-C37)/C37</x:f>
        <x:v>1.0642878207018578</x:v>
      </x:c>
      <x:c r="E240" s="348">
        <x:f>(D101-D37)/D37</x:f>
        <x:v>-0.15853248064624706</x:v>
      </x:c>
      <x:c r="F240" s="348">
        <x:f>(E101-E37)/E37</x:f>
        <x:v>0.10035211267605634</x:v>
      </x:c>
      <x:c r="G240" s="348">
        <x:f>(F101-F37)/F37</x:f>
        <x:v>0.09361329833770779</x:v>
      </x:c>
      <x:c r="H240" s="349">
        <x:f>(G101-G37)/G37</x:f>
        <x:v>0.13843351548269581</x:v>
      </x:c>
      <x:c r="I240" s="348">
        <x:f>(H101-H37)/H37</x:f>
        <x:v>-0.030538051381483276</x:v>
      </x:c>
      <x:c r="J240" s="348">
        <x:f>(I101-I37)/I37</x:f>
        <x:v>-1</x:v>
      </x:c>
      <x:c r="K240" s="348">
        <x:f>(J101-J37)/J37</x:f>
        <x:v>5.1585835257890684</x:v>
      </x:c>
      <x:c r="L240" s="348">
        <x:f>(K101-K37)/K37</x:f>
        <x:v>0.053414301648283556</x:v>
      </x:c>
      <x:c r="M240" s="348">
        <x:f>(L101-L37)/L37</x:f>
        <x:v>0.037977775064110389</x:v>
      </x:c>
      <x:c r="N240" s="348"/>
      <x:c r="O240" s="348"/>
      <x:c r="P240" s="348"/>
      <x:c r="Q240" s="348"/>
      <x:c r="R240" s="348">
        <x:f>(Q101-Q37)/Q37</x:f>
        <x:v>-0.42605701167017407</x:v>
      </x:c>
      <x:c r="S240" s="348">
        <x:f>(R101-R37)/R37</x:f>
        <x:v>0.057641459545214171</x:v>
      </x:c>
      <x:c r="T240" s="348">
        <x:f>(S101-S37)/S37</x:f>
        <x:v>0.16895261845386533</x:v>
      </x:c>
      <x:c r="U240" s="348"/>
      <x:c r="V240" s="350"/>
    </x:row>
    <x:row r="241" spans="1:22" s="252" customFormat="1" ht="15" hidden="1" customHeight="1">
      <x:c r="A241" s="346" t="s">
        <x:v>6</x:v>
      </x:c>
      <x:c r="B241" s="348">
        <x:f>(B102-B38)/B38</x:f>
        <x:v>0.034157992256126465</x:v>
      </x:c>
      <x:c r="C241" s="348" t="e">
        <x:f>(#REF!-#REF!)/#REF!</x:f>
        <x:v>#REF!</x:v>
      </x:c>
      <x:c r="D241" s="348">
        <x:f>(C102-C38)/C38</x:f>
        <x:v>-0.027473863360077802</x:v>
      </x:c>
      <x:c r="E241" s="348">
        <x:f>(D102-D38)/D38</x:f>
        <x:v>-0.01731973958973099</x:v>
      </x:c>
      <x:c r="F241" s="348">
        <x:f>(E102-E38)/E38</x:f>
        <x:v>0.10970196575776792</x:v>
      </x:c>
      <x:c r="G241" s="348">
        <x:f>(F102-F38)/F38</x:f>
        <x:v>0.19270744590219799</x:v>
      </x:c>
      <x:c r="H241" s="349">
        <x:f>(G102-G38)/G38</x:f>
        <x:v>0.20233596702164205</x:v>
      </x:c>
      <x:c r="I241" s="348">
        <x:f>(H102-H38)/H38</x:f>
        <x:v>-0.12739965095986039</x:v>
      </x:c>
      <x:c r="J241" s="348">
        <x:f>(I102-I38)/I38</x:f>
        <x:v>2.7974683544303796</x:v>
      </x:c>
      <x:c r="K241" s="348">
        <x:f>(J102-J38)/J38</x:f>
        <x:v>1.173913043478261</x:v>
      </x:c>
      <x:c r="L241" s="348">
        <x:f>(K102-K38)/K38</x:f>
        <x:v>0.18394144871380907</x:v>
      </x:c>
      <x:c r="M241" s="348">
        <x:f>(L102-L38)/L38</x:f>
        <x:v>0.076531610882755924</x:v>
      </x:c>
      <x:c r="N241" s="348"/>
      <x:c r="O241" s="348"/>
      <x:c r="P241" s="348"/>
      <x:c r="Q241" s="348"/>
      <x:c r="R241" s="348">
        <x:f>(Q102-Q38)/Q38</x:f>
        <x:v>-0.37264742785445421</x:v>
      </x:c>
      <x:c r="S241" s="348">
        <x:f>(R102-R38)/R38</x:f>
        <x:v>0.048523329644084581</x:v>
      </x:c>
      <x:c r="T241" s="348">
        <x:f>(S102-S38)/S38</x:f>
        <x:v>0.071406062897838282</x:v>
      </x:c>
      <x:c r="U241" s="348"/>
      <x:c r="V241" s="350"/>
    </x:row>
    <x:row r="242" spans="1:22" s="252" customFormat="1" ht="15" hidden="1" customHeight="1">
      <x:c r="A242" s="346" t="s">
        <x:v>8</x:v>
      </x:c>
      <x:c r="B242" s="348">
        <x:f>(B103-B39)/B39</x:f>
        <x:v>0.02384520647544997</x:v>
      </x:c>
      <x:c r="C242" s="348" t="e">
        <x:f>(#REF!-#REF!)/#REF!</x:f>
        <x:v>#REF!</x:v>
      </x:c>
      <x:c r="D242" s="348">
        <x:f>(C103-C39)/C39</x:f>
        <x:v>0.90242405645903656</x:v>
      </x:c>
      <x:c r="E242" s="348">
        <x:f>(D103-D39)/D39</x:f>
        <x:v>-0.15483434753211631</x:v>
      </x:c>
      <x:c r="F242" s="348">
        <x:f>(E103-E39)/E39</x:f>
        <x:v>0.065643648763853368</x:v>
      </x:c>
      <x:c r="G242" s="348">
        <x:f>(F103-F39)/F39</x:f>
        <x:v>0.055297593921485859</x:v>
      </x:c>
      <x:c r="H242" s="349">
        <x:f>(G103-G39)/G39</x:f>
        <x:v>-0.12505335040546309</x:v>
      </x:c>
      <x:c r="I242" s="348">
        <x:f>(H103-H39)/H39</x:f>
        <x:v>-1</x:v>
      </x:c>
      <x:c r="J242" s="348">
        <x:f>(I103-I39)/I39</x:f>
        <x:v>-1</x:v>
      </x:c>
      <x:c r="K242" s="348">
        <x:f>(J103-J39)/J39</x:f>
        <x:v>6.4318744838976052</x:v>
      </x:c>
      <x:c r="L242" s="348">
        <x:f>(K103-K39)/K39</x:f>
        <x:v>-0.017518939393939392</x:v>
      </x:c>
      <x:c r="M242" s="348">
        <x:f>(L103-L39)/L39</x:f>
        <x:v>0.41718334809565988</x:v>
      </x:c>
      <x:c r="N242" s="348"/>
      <x:c r="O242" s="348"/>
      <x:c r="P242" s="348"/>
      <x:c r="Q242" s="348"/>
      <x:c r="R242" s="348">
        <x:f>(Q103-Q39)/Q39</x:f>
        <x:v>1.8394133132756676</x:v>
      </x:c>
      <x:c r="S242" s="348">
        <x:f>(R103-R39)/R39</x:f>
        <x:v>-0.025748086290883786</x:v>
      </x:c>
      <x:c r="T242" s="348">
        <x:f>(S103-S39)/S39</x:f>
        <x:v>-0.17006186811528595</x:v>
      </x:c>
      <x:c r="U242" s="348"/>
      <x:c r="V242" s="350"/>
    </x:row>
    <x:row r="243" spans="1:22" s="252" customFormat="1" ht="15" hidden="1" customHeight="1">
      <x:c r="A243" s="351" t="s">
        <x:v>31</x:v>
      </x:c>
      <x:c r="B243" s="348">
        <x:f>(B104-B40)/B40</x:f>
        <x:v>0.051275526432979196</x:v>
      </x:c>
      <x:c r="C243" s="348" t="e">
        <x:f>(#REF!-#REF!)/#REF!</x:f>
        <x:v>#REF!</x:v>
      </x:c>
      <x:c r="D243" s="348">
        <x:f>(C104-C40)/C40</x:f>
        <x:v>0.052032982655672445</x:v>
      </x:c>
      <x:c r="E243" s="348">
        <x:f>(D104-D40)/D40</x:f>
        <x:v>0.053230856817534873</x:v>
      </x:c>
      <x:c r="F243" s="348">
        <x:f>(E104-E40)/E40</x:f>
        <x:v>0.044436004557538926</x:v>
      </x:c>
      <x:c r="G243" s="348">
        <x:f>(F104-F40)/F40</x:f>
        <x:v>0.055924912006257335</x:v>
      </x:c>
      <x:c r="H243" s="349">
        <x:f>(G104-G40)/G40</x:f>
        <x:v>0.047542304593070107</x:v>
      </x:c>
      <x:c r="I243" s="348">
        <x:f>(H104-H40)/H40</x:f>
        <x:v>0.053663317814261209</x:v>
      </x:c>
      <x:c r="J243" s="348">
        <x:f>(I104-I40)/I40</x:f>
        <x:v>0.19047619047619047</x:v>
      </x:c>
      <x:c r="K243" s="348">
        <x:f>(J104-J40)/J40</x:f>
        <x:v>0.12359550561797752</x:v>
      </x:c>
      <x:c r="L243" s="348">
        <x:f>(K104-K40)/K40</x:f>
        <x:v>0.052901900359527479</x:v>
      </x:c>
      <x:c r="M243" s="348">
        <x:f>(L104-L40)/L40</x:f>
        <x:v>0.044634377967711303</x:v>
      </x:c>
      <x:c r="N243" s="348"/>
      <x:c r="O243" s="348"/>
      <x:c r="P243" s="348"/>
      <x:c r="Q243" s="348"/>
      <x:c r="R243" s="348">
        <x:f>(Q104-Q40)/Q40</x:f>
        <x:v>0.042390548992355802</x:v>
      </x:c>
      <x:c r="S243" s="348">
        <x:f>(R104-R40)/R40</x:f>
        <x:v>0.052464983777795363</x:v>
      </x:c>
      <x:c r="T243" s="348">
        <x:f>(S104-S40)/S40</x:f>
        <x:v>0.048284625158831002</x:v>
      </x:c>
      <x:c r="U243" s="348"/>
      <x:c r="V243" s="350"/>
    </x:row>
    <x:row r="244" spans="1:22" s="252" customFormat="1" ht="15" hidden="1" customHeight="1">
      <x:c r="A244" s="346" t="s">
        <x:v>9</x:v>
      </x:c>
      <x:c r="B244" s="348">
        <x:f>(B105-B41)/B41</x:f>
        <x:v>-0.16772658035034271</x:v>
      </x:c>
      <x:c r="C244" s="348" t="e">
        <x:f>(#REF!-#REF!)/#REF!</x:f>
        <x:v>#REF!</x:v>
      </x:c>
      <x:c r="D244" s="348">
        <x:f>(C105-C41)/C41</x:f>
        <x:v>-0.59545777146912704</x:v>
      </x:c>
      <x:c r="E244" s="348">
        <x:f>(D105-D41)/D41</x:f>
        <x:v>-0.014511388684790596</x:v>
      </x:c>
      <x:c r="F244" s="348">
        <x:f>(E105-E41)/E41</x:f>
        <x:v>0.10502793296089385</x:v>
      </x:c>
      <x:c r="G244" s="348">
        <x:f>(F105-F41)/F41</x:f>
        <x:v>0.50968667782827071</x:v>
      </x:c>
      <x:c r="H244" s="349">
        <x:f>(G105-G41)/G41</x:f>
        <x:v>0.60679294578706733</x:v>
      </x:c>
      <x:c r="I244" s="348">
        <x:f>(H105-H41)/H41</x:f>
        <x:v>1.4583579444772592</x:v>
      </x:c>
      <x:c r="J244" s="348">
        <x:f>(I105-I41)/I41</x:f>
        <x:v>27.96875</x:v>
      </x:c>
      <x:c r="K244" s="348">
        <x:f>(J105-J41)/J41</x:f>
        <x:v>1.3362273086029992</x:v>
      </x:c>
      <x:c r="L244" s="348">
        <x:f>(K105-K41)/K41</x:f>
        <x:v>0.46980878899698086</x:v>
      </x:c>
      <x:c r="M244" s="348">
        <x:f>(L105-L41)/L41</x:f>
        <x:v>0.4391264786169245</x:v>
      </x:c>
      <x:c r="N244" s="348"/>
      <x:c r="O244" s="348"/>
      <x:c r="P244" s="348"/>
      <x:c r="Q244" s="348"/>
      <x:c r="R244" s="348">
        <x:f>(Q105-Q41)/Q41</x:f>
        <x:v>-0.6959562176953481</x:v>
      </x:c>
      <x:c r="S244" s="348">
        <x:f>(R105-R41)/R41</x:f>
        <x:v>-0.19043219381993634</x:v>
      </x:c>
      <x:c r="T244" s="348">
        <x:f>(S105-S41)/S41</x:f>
        <x:v>-0.69936708860759489</x:v>
      </x:c>
      <x:c r="U244" s="348"/>
      <x:c r="V244" s="350"/>
    </x:row>
    <x:row r="245" spans="1:22" s="252" customFormat="1" ht="15" hidden="1" customHeight="1">
      <x:c r="A245" s="346" t="s">
        <x:v>11</x:v>
      </x:c>
      <x:c r="B245" s="348">
        <x:f>(B106-B42)/B42</x:f>
        <x:v>-0.04045899693342566</x:v>
      </x:c>
      <x:c r="C245" s="348" t="e">
        <x:f>(#REF!-#REF!)/#REF!</x:f>
        <x:v>#REF!</x:v>
      </x:c>
      <x:c r="D245" s="348">
        <x:f>(C106-C42)/C42</x:f>
        <x:v>-0.42273534635879217</x:v>
      </x:c>
      <x:c r="E245" s="348">
        <x:f>(D106-D42)/D42</x:f>
        <x:v>-0.045599151643690349</x:v>
      </x:c>
      <x:c r="F245" s="348">
        <x:f>(E106-E42)/E42</x:f>
        <x:v>-0.11749873928391326</x:v>
      </x:c>
      <x:c r="G245" s="348">
        <x:f>(F106-F42)/F42</x:f>
        <x:v>0.0011441647597254005</x:v>
      </x:c>
      <x:c r="H245" s="349">
        <x:f>(G106-G42)/G42</x:f>
        <x:v>-0.16087269239990409</x:v>
      </x:c>
      <x:c r="I245" s="348">
        <x:f>(H106-H42)/H42</x:f>
        <x:v>-0.89690721649484539</x:v>
      </x:c>
      <x:c r="J245" s="348">
        <x:f>(I106-I42)/I42</x:f>
        <x:v>-1</x:v>
      </x:c>
      <x:c r="K245" s="348">
        <x:f>(J106-J42)/J42</x:f>
        <x:v>0.92307692307692313</x:v>
      </x:c>
      <x:c r="L245" s="348">
        <x:f>(K106-K42)/K42</x:f>
        <x:v>0.067805659369994664</x:v>
      </x:c>
      <x:c r="M245" s="348">
        <x:f>(L106-L42)/L42</x:f>
        <x:v>-0.026376349796424146</x:v>
      </x:c>
      <x:c r="N245" s="348"/>
      <x:c r="O245" s="348"/>
      <x:c r="P245" s="348"/>
      <x:c r="Q245" s="348"/>
      <x:c r="R245" s="348">
        <x:f>(Q106-Q42)/Q42</x:f>
        <x:v>0.34146341463414637</x:v>
      </x:c>
      <x:c r="S245" s="348">
        <x:f>(R106-R42)/R42</x:f>
        <x:v>0.03835817248961642</x:v>
      </x:c>
      <x:c r="T245" s="348">
        <x:f>(S106-S42)/S42</x:f>
        <x:v>0.011526699600094096</x:v>
      </x:c>
      <x:c r="U245" s="348"/>
      <x:c r="V245" s="350"/>
    </x:row>
    <x:row r="246" spans="1:22" s="252" customFormat="1" ht="15" hidden="1" customHeight="1">
      <x:c r="A246" s="346" t="s">
        <x:v>10</x:v>
      </x:c>
      <x:c r="B246" s="348">
        <x:f>(B107-B43)/B43</x:f>
        <x:v>-0.066338558253029492</x:v>
      </x:c>
      <x:c r="C246" s="348" t="e">
        <x:f>(#REF!-#REF!)/#REF!</x:f>
        <x:v>#REF!</x:v>
      </x:c>
      <x:c r="D246" s="348">
        <x:f>(C107-C43)/C43</x:f>
        <x:v>-0.064587973273942098</x:v>
      </x:c>
      <x:c r="E246" s="348">
        <x:f>(D107-D43)/D43</x:f>
        <x:v>-0.28135888501742162</x:v>
      </x:c>
      <x:c r="F246" s="348">
        <x:f>(E107-E43)/E43</x:f>
        <x:v>-0.16186485070717654</x:v>
      </x:c>
      <x:c r="G246" s="348">
        <x:f>(F107-F43)/F43</x:f>
        <x:v>-0.057177615571776155</x:v>
      </x:c>
      <x:c r="H246" s="349">
        <x:f>(G107-G43)/G43</x:f>
        <x:v>-0.049316696375519907</x:v>
      </x:c>
      <x:c r="I246" s="348">
        <x:f>(H107-H43)/H43</x:f>
        <x:v>-0.41634241245136189</x:v>
      </x:c>
      <x:c r="J246" s="348">
        <x:f>(I107-I43)/I43</x:f>
        <x:v>-0.038461538461538464</x:v>
      </x:c>
      <x:c r="K246" s="348">
        <x:f>(J107-J43)/J43</x:f>
        <x:v>2.8936372269705601</x:v>
      </x:c>
      <x:c r="L246" s="348">
        <x:f>(K107-K43)/K43</x:f>
        <x:v>0.025179856115107913</x:v>
      </x:c>
      <x:c r="M246" s="348">
        <x:f>(L107-L43)/L43</x:f>
        <x:v>0.14009661835748793</x:v>
      </x:c>
      <x:c r="N246" s="348"/>
      <x:c r="O246" s="348"/>
      <x:c r="P246" s="348"/>
      <x:c r="Q246" s="348"/>
      <x:c r="R246" s="348">
        <x:f>(Q107-Q43)/Q43</x:f>
        <x:v>0.65777439024390238</x:v>
      </x:c>
      <x:c r="S246" s="348">
        <x:f>(R107-R43)/R43</x:f>
        <x:v>-0.042126869318737173</x:v>
      </x:c>
      <x:c r="T246" s="348">
        <x:f>(S107-S43)/S43</x:f>
        <x:v>-0.14841849148418493</x:v>
      </x:c>
      <x:c r="U246" s="348"/>
      <x:c r="V246" s="350"/>
    </x:row>
    <x:row r="247" spans="1:22" s="252" customFormat="1" ht="15" hidden="1" customHeight="1">
      <x:c r="A247" s="346" t="s">
        <x:v>20</x:v>
      </x:c>
      <x:c r="B247" s="348">
        <x:f>(B108-B44)/B44</x:f>
        <x:v>0.025202240199128811</x:v>
      </x:c>
      <x:c r="C247" s="348" t="e">
        <x:f>(#REF!-#REF!)/#REF!</x:f>
        <x:v>#REF!</x:v>
      </x:c>
      <x:c r="D247" s="348">
        <x:f>(C108-C44)/C44</x:f>
        <x:v>-0.14163090128755365</x:v>
      </x:c>
      <x:c r="E247" s="348">
        <x:f>(D108-D44)/D44</x:f>
        <x:v>0.070038910505836577</x:v>
      </x:c>
      <x:c r="F247" s="348">
        <x:f>(E108-E44)/E44</x:f>
        <x:v>0.053811659192825115</x:v>
      </x:c>
      <x:c r="G247" s="348">
        <x:f>(F108-F44)/F44</x:f>
        <x:v>0.171875</x:v>
      </x:c>
      <x:c r="H247" s="349">
        <x:f>(G108-G44)/G44</x:f>
        <x:v>-0.24242424242424243</x:v>
      </x:c>
      <x:c r="I247" s="348">
        <x:f>(H108-H44)/H44</x:f>
        <x:v>-0.12280701754385964</x:v>
      </x:c>
      <x:c r="J247" s="348">
        <x:f>(I108-I44)/I44</x:f>
        <x:v>0.052631578947368418</x:v>
      </x:c>
      <x:c r="K247" s="348">
        <x:f>(J108-J44)/J44</x:f>
        <x:v>0.1111111111111111</x:v>
      </x:c>
      <x:c r="L247" s="348">
        <x:f>(K108-K44)/K44</x:f>
        <x:v>0.025331724969843185</x:v>
      </x:c>
      <x:c r="M247" s="348">
        <x:f>(L108-L44)/L44</x:f>
        <x:v>0.046798029556650245</x:v>
      </x:c>
      <x:c r="N247" s="348"/>
      <x:c r="O247" s="348"/>
      <x:c r="P247" s="348"/>
      <x:c r="Q247" s="348"/>
      <x:c r="R247" s="348">
        <x:f>(Q108-Q44)/Q44</x:f>
        <x:v>-0.033391915641476276</x:v>
      </x:c>
      <x:c r="S247" s="348">
        <x:f>(R108-R44)/R44</x:f>
        <x:v>-0.046408137317228225</x:v>
      </x:c>
      <x:c r="T247" s="348">
        <x:f>(S108-S44)/S44</x:f>
        <x:v>0.28514056224899598</x:v>
      </x:c>
      <x:c r="U247" s="348"/>
      <x:c r="V247" s="350"/>
    </x:row>
    <x:row r="248" spans="1:22" s="252" customFormat="1" ht="15" hidden="1" customHeight="1">
      <x:c r="A248" s="346" t="s">
        <x:v>29</x:v>
      </x:c>
      <x:c r="B248" s="348">
        <x:f>(B109-B45)/B45</x:f>
        <x:v>0.012186728207619742</x:v>
      </x:c>
      <x:c r="C248" s="348" t="e">
        <x:f>(#REF!-#REF!)/#REF!</x:f>
        <x:v>#REF!</x:v>
      </x:c>
      <x:c r="D248" s="348">
        <x:f>(C109-C45)/C45</x:f>
        <x:v>0.77215189873417722</x:v>
      </x:c>
      <x:c r="E248" s="348">
        <x:f>(D109-D45)/D45</x:f>
        <x:v>-0.000999000999000999</x:v>
      </x:c>
      <x:c r="F248" s="348">
        <x:f>(E109-E45)/E45</x:f>
        <x:v>-0.20091324200913241</x:v>
      </x:c>
      <x:c r="G248" s="348">
        <x:f>(F109-F45)/F45</x:f>
        <x:v>0.22887864823348694</x:v>
      </x:c>
      <x:c r="H248" s="349">
        <x:f>(G109-G45)/G45</x:f>
        <x:v>-0.41520467836257308</x:v>
      </x:c>
      <x:c r="I248" s="348">
        <x:f>(H109-H45)/H45</x:f>
        <x:v>-0.12663755458515283</x:v>
      </x:c>
      <x:c r="J248" s="348">
        <x:f>(I109-I45)/I45</x:f>
        <x:v>6.1428571428571432</x:v>
      </x:c>
      <x:c r="K248" s="348">
        <x:f>(J109-J45)/J45</x:f>
        <x:v>15.822429906542055</x:v>
      </x:c>
      <x:c r="L248" s="348">
        <x:f>(K109-K45)/K45</x:f>
        <x:v>0.96078431372549022</x:v>
      </x:c>
      <x:c r="M248" s="348">
        <x:f>(L109-L45)/L45</x:f>
        <x:v>0.70623145400593468</x:v>
      </x:c>
      <x:c r="N248" s="348"/>
      <x:c r="O248" s="348"/>
      <x:c r="P248" s="348"/>
      <x:c r="Q248" s="348"/>
      <x:c r="R248" s="348">
        <x:f>(Q109-Q45)/Q45</x:f>
        <x:v>0.32743362831858408</x:v>
      </x:c>
      <x:c r="S248" s="348">
        <x:f>(R109-R45)/R45</x:f>
        <x:v>0.16575591985428051</x:v>
      </x:c>
      <x:c r="T248" s="348">
        <x:f>(S109-S45)/S45</x:f>
        <x:v>-0.04885430177258971</x:v>
      </x:c>
      <x:c r="U248" s="348"/>
      <x:c r="V248" s="350"/>
    </x:row>
    <x:row r="249" spans="1:22" s="252" customFormat="1" ht="15" hidden="1" customHeight="1">
      <x:c r="A249" s="346" t="s">
        <x:v>14</x:v>
      </x:c>
      <x:c r="B249" s="348">
        <x:f>(B110-B46)/B46</x:f>
        <x:v>-0.1742000550105437</x:v>
      </x:c>
      <x:c r="C249" s="348" t="e">
        <x:f>(#REF!-#REF!)/#REF!</x:f>
        <x:v>#REF!</x:v>
      </x:c>
      <x:c r="D249" s="348">
        <x:f>(C110-C46)/C46</x:f>
        <x:v>0.14705882352941177</x:v>
      </x:c>
      <x:c r="E249" s="348">
        <x:f>(D110-D46)/D46</x:f>
        <x:v>-0.35537190082644626</x:v>
      </x:c>
      <x:c r="F249" s="348">
        <x:f>(E110-E46)/E46</x:f>
        <x:v>0.56766917293233088</x:v>
      </x:c>
      <x:c r="G249" s="348">
        <x:f>(F110-F46)/F46</x:f>
        <x:v>0.055363321799307963</x:v>
      </x:c>
      <x:c r="H249" s="349">
        <x:f>(G110-G46)/G46</x:f>
        <x:v>0.22058823529411764</x:v>
      </x:c>
      <x:c r="I249" s="348">
        <x:f>(H110-H46)/H46</x:f>
        <x:v>-1</x:v>
      </x:c>
      <x:c r="J249" s="348">
        <x:f>(I110-I46)/I46</x:f>
        <x:v>-1</x:v>
      </x:c>
      <x:c r="K249" s="348">
        <x:f>(J110-J46)/J46</x:f>
        <x:v>1.9411764705882353</x:v>
      </x:c>
      <x:c r="L249" s="348">
        <x:f>(K110-K46)/K46</x:f>
        <x:v>-0.8493506493506493</x:v>
      </x:c>
      <x:c r="M249" s="348">
        <x:f>(L110-L46)/L46</x:f>
        <x:v>-0.43908629441624364</x:v>
      </x:c>
      <x:c r="N249" s="348"/>
      <x:c r="O249" s="348"/>
      <x:c r="P249" s="348"/>
      <x:c r="Q249" s="348"/>
      <x:c r="R249" s="348">
        <x:f>(Q110-Q46)/Q46</x:f>
        <x:v>0.18199608610567514</x:v>
      </x:c>
      <x:c r="S249" s="348">
        <x:f>(R110-R46)/R46</x:f>
        <x:v>-0.5730909090909091</x:v>
      </x:c>
      <x:c r="T249" s="348">
        <x:f>(S110-S46)/S46</x:f>
        <x:v>0.59214501510574014</x:v>
      </x:c>
      <x:c r="U249" s="348"/>
      <x:c r="V249" s="350"/>
    </x:row>
    <x:row r="250" spans="1:22" s="252" customFormat="1" ht="15" hidden="1" customHeight="1">
      <x:c r="A250" s="346" t="s">
        <x:v>27</x:v>
      </x:c>
      <x:c r="B250" s="348">
        <x:f>(B111-B47)/B47</x:f>
        <x:v>0.008213053291302114</x:v>
      </x:c>
      <x:c r="C250" s="348" t="e">
        <x:f>(#REF!-#REF!)/#REF!</x:f>
        <x:v>#REF!</x:v>
      </x:c>
      <x:c r="D250" s="348">
        <x:f>(C111-C47)/C47</x:f>
        <x:v>0.030000000000000027</x:v>
      </x:c>
      <x:c r="E250" s="348">
        <x:f>(D111-D47)/D47</x:f>
        <x:v>0.030000000000000004</x:v>
      </x:c>
      <x:c r="F250" s="348">
        <x:f>(E111-E47)/E47</x:f>
        <x:v>0.030000000000000038</x:v>
      </x:c>
      <x:c r="G250" s="348">
        <x:f>(F111-F47)/F47</x:f>
        <x:v>0.0300000000000001</x:v>
      </x:c>
      <x:c r="H250" s="349">
        <x:f>(G111-G47)/G47</x:f>
        <x:v>0.029999999999999947</x:v>
      </x:c>
      <x:c r="I250" s="348">
        <x:f>(H111-H47)/H47</x:f>
        <x:v>0.029999999999999949</x:v>
      </x:c>
      <x:c r="J250" s="348">
        <x:f>(I111-I47)/I47</x:f>
        <x:v>0.029999999999999947</x:v>
      </x:c>
      <x:c r="K250" s="348">
        <x:f>(J111-J47)/J47</x:f>
        <x:v>0.029999999999999949</x:v>
      </x:c>
      <x:c r="L250" s="348">
        <x:f>(K111-K47)/K47</x:f>
        <x:v>0.029999999999999999</x:v>
      </x:c>
      <x:c r="M250" s="348">
        <x:f>(L111-L47)/L47</x:f>
        <x:v>0.030000000000000072</x:v>
      </x:c>
      <x:c r="N250" s="348"/>
      <x:c r="O250" s="348"/>
      <x:c r="P250" s="348"/>
      <x:c r="Q250" s="348"/>
      <x:c r="R250" s="348">
        <x:f>(Q111-Q47)/Q47</x:f>
        <x:v>0.029999999999999971</x:v>
      </x:c>
      <x:c r="S250" s="348">
        <x:f>(R111-R47)/R47</x:f>
        <x:v>0.02999999999999993</x:v>
      </x:c>
      <x:c r="T250" s="348">
        <x:f>(S111-S47)/S47</x:f>
        <x:v>0.030000000000000027</x:v>
      </x:c>
      <x:c r="U250" s="348"/>
      <x:c r="V250" s="350"/>
    </x:row>
    <x:row r="251" spans="1:22" s="252" customFormat="1" ht="15" hidden="1" customHeight="1">
      <x:c r="A251" s="346" t="s">
        <x:v>26</x:v>
      </x:c>
      <x:c r="B251" s="348">
        <x:f>(B112-B48)/B48</x:f>
        <x:v>0.0043942247332077839</x:v>
      </x:c>
      <x:c r="C251" s="348" t="e">
        <x:f>(#REF!-#REF!)/#REF!</x:f>
        <x:v>#REF!</x:v>
      </x:c>
      <x:c r="D251" s="348">
        <x:f>(C112-C48)/C48</x:f>
        <x:v>-0.0625</x:v>
      </x:c>
      <x:c r="E251" s="348">
        <x:f>(D112-D48)/D48</x:f>
        <x:v>-0.005681818181818182</x:v>
      </x:c>
      <x:c r="F251" s="348">
        <x:f>(E112-E48)/E48</x:f>
        <x:v>0</x:v>
      </x:c>
      <x:c r="G251" s="348">
        <x:f>(F112-F48)/F48</x:f>
        <x:v>-0.13494809688581316</x:v>
      </x:c>
      <x:c r="H251" s="349">
        <x:f>(G112-G48)/G48</x:f>
        <x:v>-0.067164179104477612</x:v>
      </x:c>
      <x:c r="I251" s="348">
        <x:f>(H112-H48)/H48</x:f>
        <x:v>-0.070631970260223054</x:v>
      </x:c>
      <x:c r="J251" s="348">
        <x:f>(I112-I48)/I48</x:f>
        <x:v>-1</x:v>
      </x:c>
      <x:c r="K251" s="348">
        <x:f>(J112-J48)/J48</x:f>
        <x:v>0.41509433962264153</x:v>
      </x:c>
      <x:c r="L251" s="348">
        <x:f>(K112-K48)/K48</x:f>
        <x:v>0.02564102564102564</x:v>
      </x:c>
      <x:c r="M251" s="348">
        <x:f>(L112-L48)/L48</x:f>
        <x:v>0.034482758620689655</x:v>
      </x:c>
      <x:c r="N251" s="348"/>
      <x:c r="O251" s="348"/>
      <x:c r="P251" s="348"/>
      <x:c r="Q251" s="348"/>
      <x:c r="R251" s="348">
        <x:f>(Q112-Q48)/Q48</x:f>
        <x:v>-0.0079365079365079361</x:v>
      </x:c>
      <x:c r="S251" s="348">
        <x:f>(R112-R48)/R48</x:f>
        <x:v>0.030303030303030304</x:v>
      </x:c>
      <x:c r="T251" s="348">
        <x:f>(S112-S48)/S48</x:f>
        <x:v>0.051248357424441525</x:v>
      </x:c>
      <x:c r="U251" s="348"/>
      <x:c r="V251" s="350"/>
    </x:row>
    <x:row r="252" spans="1:22" s="252" customFormat="1" ht="15" hidden="1" customHeight="1">
      <x:c r="A252" s="346" t="s">
        <x:v>17</x:v>
      </x:c>
      <x:c r="B252" s="348">
        <x:f>(B113-B49)/B49</x:f>
        <x:v>0.20964975799382599</x:v>
      </x:c>
      <x:c r="C252" s="348" t="e">
        <x:f>(#REF!-#REF!)/#REF!</x:f>
        <x:v>#REF!</x:v>
      </x:c>
      <x:c r="D252" s="348">
        <x:f>(C113-C49)/C49</x:f>
        <x:v>0.20717781402936378</x:v>
      </x:c>
      <x:c r="E252" s="348">
        <x:f>(D113-D49)/D49</x:f>
        <x:v>0.20441051738761662</x:v>
      </x:c>
      <x:c r="F252" s="348">
        <x:f>(E113-E49)/E49</x:f>
        <x:v>0.20380147835269272</x:v>
      </x:c>
      <x:c r="G252" s="348">
        <x:f>(F113-F49)/F49</x:f>
        <x:v>0.20267260579064589</x:v>
      </x:c>
      <x:c r="H252" s="349">
        <x:f>(G113-G49)/G49</x:f>
        <x:v>0.20901639344262296</x:v>
      </x:c>
      <x:c r="I252" s="348">
        <x:f>(H113-H49)/H49</x:f>
        <x:v>0.21001390820584145</x:v>
      </x:c>
      <x:c r="J252" s="348">
        <x:f>(I113-I49)/I49</x:f>
        <x:v>-1</x:v>
      </x:c>
      <x:c r="K252" s="348">
        <x:f>(J113-J49)/J49</x:f>
        <x:v>1.2935779816513762</x:v>
      </x:c>
      <x:c r="L252" s="348">
        <x:f>(K113-K49)/K49</x:f>
        <x:v>0.20309708159618819</x:v>
      </x:c>
      <x:c r="M252" s="348">
        <x:f>(L113-L49)/L49</x:f>
        <x:v>0.20567375886524822</x:v>
      </x:c>
      <x:c r="N252" s="348"/>
      <x:c r="O252" s="348"/>
      <x:c r="P252" s="348"/>
      <x:c r="Q252" s="348"/>
      <x:c r="R252" s="348">
        <x:f>(Q113-Q49)/Q49</x:f>
        <x:v>0.20162932790224034</x:v>
      </x:c>
      <x:c r="S252" s="348">
        <x:f>(R113-R49)/R49</x:f>
        <x:v>0.20141342756183744</x:v>
      </x:c>
      <x:c r="T252" s="348">
        <x:f>(S113-S49)/S49</x:f>
        <x:v>0.20168657765284609</x:v>
      </x:c>
      <x:c r="U252" s="348"/>
      <x:c r="V252" s="350"/>
    </x:row>
    <x:row r="253" spans="1:22" s="252" customFormat="1" ht="15" hidden="1" customHeight="1">
      <x:c r="A253" s="346" t="s">
        <x:v>15</x:v>
      </x:c>
      <x:c r="B253" s="348">
        <x:f>(B114-B50)/B50</x:f>
        <x:v>-0.23921350656569165</x:v>
      </x:c>
      <x:c r="C253" s="348" t="e">
        <x:f>(#REF!-#REF!)/#REF!</x:f>
        <x:v>#REF!</x:v>
      </x:c>
      <x:c r="D253" s="348">
        <x:f>(C114-C50)/C50</x:f>
        <x:v>-0.81203007518796988</x:v>
      </x:c>
      <x:c r="E253" s="348">
        <x:f>(D114-D50)/D50</x:f>
        <x:v>-0.2076069730586371</x:v>
      </x:c>
      <x:c r="F253" s="348">
        <x:f>(E114-E50)/E50</x:f>
        <x:v>0.086956521739130432</x:v>
      </x:c>
      <x:c r="G253" s="348">
        <x:f>(F114-F50)/F50</x:f>
        <x:v>0.002004008016032064</x:v>
      </x:c>
      <x:c r="H253" s="349">
        <x:f>(G114-G50)/G50</x:f>
        <x:v>-0.33862433862433861</x:v>
      </x:c>
      <x:c r="I253" s="348">
        <x:f>(H114-H50)/H50</x:f>
        <x:v>-0.7191011235955056</x:v>
      </x:c>
      <x:c r="J253" s="348">
        <x:f>(I114-I50)/I50</x:f>
        <x:v>-1</x:v>
      </x:c>
      <x:c r="K253" s="348">
        <x:f>(J114-J50)/J50</x:f>
        <x:v>-0.62406015037593987</x:v>
      </x:c>
      <x:c r="L253" s="348">
        <x:f>(K114-K50)/K50</x:f>
        <x:v>0.0025062656641604009</x:v>
      </x:c>
      <x:c r="M253" s="348">
        <x:f>(L114-L50)/L50</x:f>
        <x:v>-0.030067895247332686</x:v>
      </x:c>
      <x:c r="N253" s="348"/>
      <x:c r="O253" s="348"/>
      <x:c r="P253" s="348"/>
      <x:c r="Q253" s="348"/>
      <x:c r="R253" s="348">
        <x:f>(Q114-Q50)/Q50</x:f>
        <x:v>-0.77298524404086266</x:v>
      </x:c>
      <x:c r="S253" s="348">
        <x:f>(R114-R50)/R50</x:f>
        <x:v>-0.064837905236907731</x:v>
      </x:c>
      <x:c r="T253" s="348">
        <x:f>(S114-S50)/S50</x:f>
        <x:v>-0.19289749798224373</x:v>
      </x:c>
      <x:c r="U253" s="348"/>
      <x:c r="V253" s="350"/>
    </x:row>
    <x:row r="254" spans="1:22" s="252" customFormat="1" ht="15" hidden="1" customHeight="1">
      <x:c r="A254" s="346" t="s">
        <x:v>22</x:v>
      </x:c>
      <x:c r="B254" s="348">
        <x:f>(B115-B51)/B51</x:f>
        <x:v>-0.088666382464741164</x:v>
      </x:c>
      <x:c r="C254" s="348" t="e">
        <x:f>(#REF!-#REF!)/#REF!</x:f>
        <x:v>#REF!</x:v>
      </x:c>
      <x:c r="D254" s="348">
        <x:f>(C115-C51)/C51</x:f>
        <x:v>0.30674002751031637</x:v>
      </x:c>
      <x:c r="E254" s="348">
        <x:f>(D115-D51)/D51</x:f>
        <x:v>-0.24747866563227308</x:v>
      </x:c>
      <x:c r="F254" s="348">
        <x:f>(E115-E51)/E51</x:f>
        <x:v>-0.024875621890547265</x:v>
      </x:c>
      <x:c r="G254" s="348">
        <x:f>(F115-F51)/F51</x:f>
        <x:v>-0.043478260869565216</x:v>
      </x:c>
      <x:c r="H254" s="349">
        <x:f>(G115-G51)/G51</x:f>
        <x:v>-0.21372854914196568</x:v>
      </x:c>
      <x:c r="I254" s="348">
        <x:f>(H115-H51)/H51</x:f>
        <x:v>-0.046802594995366077</x:v>
      </x:c>
      <x:c r="J254" s="348" t="e">
        <x:f>(I115-I51)/I51</x:f>
        <x:v>#DIV/0!</x:v>
      </x:c>
      <x:c r="K254" s="348">
        <x:f>(J115-J51)/J51</x:f>
        <x:v>0.39741847826086957</x:v>
      </x:c>
      <x:c r="L254" s="348">
        <x:f>(K115-K51)/K51</x:f>
        <x:v>-0.10444899244332494</x:v>
      </x:c>
      <x:c r="M254" s="348">
        <x:f>(L115-L51)/L51</x:f>
        <x:v>0.12249178172255107</x:v>
      </x:c>
      <x:c r="N254" s="348"/>
      <x:c r="O254" s="348"/>
      <x:c r="P254" s="348"/>
      <x:c r="Q254" s="348"/>
      <x:c r="R254" s="348">
        <x:f>(Q115-Q51)/Q51</x:f>
        <x:v>-0.51089799476896247</x:v>
      </x:c>
      <x:c r="S254" s="348">
        <x:f>(R115-R51)/R51</x:f>
        <x:v>-0.064999999999999877</x:v>
      </x:c>
      <x:c r="T254" s="348">
        <x:f>(S115-S51)/S51</x:f>
        <x:v>-0.065000000000000013</x:v>
      </x:c>
      <x:c r="U254" s="348"/>
      <x:c r="V254" s="350"/>
    </x:row>
    <x:row r="255" spans="1:22" s="252" customFormat="1" ht="15" hidden="1" customHeight="1">
      <x:c r="A255" s="346" t="s">
        <x:v>28</x:v>
      </x:c>
      <x:c r="B255" s="348">
        <x:f>(B116-B52)/B52</x:f>
        <x:v>-0.12864775996711877</x:v>
      </x:c>
      <x:c r="C255" s="348" t="e">
        <x:f>(#REF!-#REF!)/#REF!</x:f>
        <x:v>#REF!</x:v>
      </x:c>
      <x:c r="D255" s="348">
        <x:f>(C116-C52)/C52</x:f>
        <x:v>-0.17695473251028807</x:v>
      </x:c>
      <x:c r="E255" s="348">
        <x:f>(D116-D52)/D52</x:f>
        <x:v>-0.5</x:v>
      </x:c>
      <x:c r="F255" s="348">
        <x:f>(E116-E52)/E52</x:f>
        <x:v>-0.10514541387024609</x:v>
      </x:c>
      <x:c r="G255" s="348">
        <x:f>(F116-F52)/F52</x:f>
        <x:v>0.097560975609756101</x:v>
      </x:c>
      <x:c r="H255" s="349">
        <x:f>(G116-G52)/G52</x:f>
        <x:v>-0.032258064516129031</x:v>
      </x:c>
      <x:c r="I255" s="348">
        <x:f>(H116-H52)/H52</x:f>
        <x:v>-0.13043478260869565</x:v>
      </x:c>
      <x:c r="J255" s="348">
        <x:f>(I116-I52)/I52</x:f>
        <x:v>-1</x:v>
      </x:c>
      <x:c r="K255" s="348">
        <x:f>(J116-J52)/J52</x:f>
        <x:v>-0.2125984251968504</x:v>
      </x:c>
      <x:c r="L255" s="348">
        <x:f>(K116-K52)/K52</x:f>
        <x:v>-0.0014265335235378032</x:v>
      </x:c>
      <x:c r="M255" s="348">
        <x:f>(L116-L52)/L52</x:f>
        <x:v>-0.083619702176403202</x:v>
      </x:c>
      <x:c r="N255" s="348"/>
      <x:c r="O255" s="348"/>
      <x:c r="P255" s="348"/>
      <x:c r="Q255" s="348"/>
      <x:c r="R255" s="348">
        <x:f>(Q116-Q52)/Q52</x:f>
        <x:v>-0.35379644588045234</x:v>
      </x:c>
      <x:c r="S255" s="348">
        <x:f>(R116-R52)/R52</x:f>
        <x:v>-0.11572052401746726</x:v>
      </x:c>
      <x:c r="T255" s="348">
        <x:f>(S116-S52)/S52</x:f>
        <x:v>-0.0625</x:v>
      </x:c>
      <x:c r="U255" s="348"/>
      <x:c r="V255" s="350"/>
    </x:row>
    <x:row r="256" spans="1:22" s="252" customFormat="1" ht="15" hidden="1" customHeight="1">
      <x:c r="A256" s="346" t="s">
        <x:v>12</x:v>
      </x:c>
      <x:c r="B256" s="348">
        <x:f>(B117-B53)/B53</x:f>
        <x:v>0.089481946624803771</x:v>
      </x:c>
      <x:c r="C256" s="348" t="e">
        <x:f>(#REF!-#REF!)/#REF!</x:f>
        <x:v>#REF!</x:v>
      </x:c>
      <x:c r="D256" s="348">
        <x:f>(C117-C53)/C53</x:f>
        <x:v>0.017811704834605598</x:v>
      </x:c>
      <x:c r="E256" s="348">
        <x:f>(D117-D53)/D53</x:f>
        <x:v>0</x:v>
      </x:c>
      <x:c r="F256" s="348">
        <x:f>(E117-E53)/E53</x:f>
        <x:v>0.078582434514637908</x:v>
      </x:c>
      <x:c r="G256" s="348">
        <x:f>(F117-F53)/F53</x:f>
        <x:v>0.10236220472440945</x:v>
      </x:c>
      <x:c r="H256" s="349">
        <x:f>(G117-G53)/G53</x:f>
        <x:v>0.12540192926045016</x:v>
      </x:c>
      <x:c r="I256" s="348">
        <x:f>(H117-H53)/H53</x:f>
        <x:v>0.13851992409867173</x:v>
      </x:c>
      <x:c r="J256" s="348">
        <x:f>(I117-I53)/I53</x:f>
        <x:v>1.2058823529411764</x:v>
      </x:c>
      <x:c r="K256" s="348">
        <x:f>(J117-J53)/J53</x:f>
        <x:v>1.8571428571428572</x:v>
      </x:c>
      <x:c r="L256" s="348">
        <x:f>(K117-K53)/K53</x:f>
        <x:v>0.031991744066047469</x:v>
      </x:c>
      <x:c r="M256" s="348">
        <x:f>(L117-L53)/L53</x:f>
        <x:v>0.068376068376068383</x:v>
      </x:c>
      <x:c r="N256" s="348"/>
      <x:c r="O256" s="348"/>
      <x:c r="P256" s="348"/>
      <x:c r="Q256" s="348"/>
      <x:c r="R256" s="348">
        <x:f>(Q117-Q53)/Q53</x:f>
        <x:v>0.043478260869565216</x:v>
      </x:c>
      <x:c r="S256" s="348">
        <x:f>(R117-R53)/R53</x:f>
        <x:v>0.041666666666666664</x:v>
      </x:c>
      <x:c r="T256" s="348">
        <x:f>(S117-S53)/S53</x:f>
        <x:v>-0.0016638935108153079</x:v>
      </x:c>
      <x:c r="U256" s="348"/>
      <x:c r="V256" s="350"/>
    </x:row>
    <x:row r="257" spans="1:22" s="252" customFormat="1" ht="15" hidden="1" customHeight="1">
      <x:c r="A257" s="346" t="s">
        <x:v>19</x:v>
      </x:c>
      <x:c r="B257" s="348">
        <x:f>(B118-B54)/B54</x:f>
        <x:v>0.051318267419962336</x:v>
      </x:c>
      <x:c r="C257" s="348" t="e">
        <x:f>(#REF!-#REF!)/#REF!</x:f>
        <x:v>#REF!</x:v>
      </x:c>
      <x:c r="D257" s="348">
        <x:f>(C118-C54)/C54</x:f>
        <x:v>0.071428571428571425</x:v>
      </x:c>
      <x:c r="E257" s="348">
        <x:f>(D118-D54)/D54</x:f>
        <x:v>0.068965517241379309</x:v>
      </x:c>
      <x:c r="F257" s="348">
        <x:f>(E118-E54)/E54</x:f>
        <x:v>0.068767908309455589</x:v>
      </x:c>
      <x:c r="G257" s="348">
        <x:f>(F118-F54)/F54</x:f>
        <x:v>0.069498069498069498</x:v>
      </x:c>
      <x:c r="H257" s="349">
        <x:f>(G118-G54)/G54</x:f>
        <x:v>0.067137809187279157</x:v>
      </x:c>
      <x:c r="I257" s="348">
        <x:f>(H118-H54)/H54</x:f>
        <x:v>0.071748878923766815</x:v>
      </x:c>
      <x:c r="J257" s="348">
        <x:f>(I118-I54)/I54</x:f>
        <x:v>0.076923076923076927</x:v>
      </x:c>
      <x:c r="K257" s="348">
        <x:f>(J118-J54)/J54</x:f>
        <x:v>0.066666666666666666</x:v>
      </x:c>
      <x:c r="L257" s="348">
        <x:f>(K118-K54)/K54</x:f>
        <x:v>0.067736185383244205</x:v>
      </x:c>
      <x:c r="M257" s="348">
        <x:f>(L118-L54)/L54</x:f>
        <x:v>0.068627450980392163</x:v>
      </x:c>
      <x:c r="N257" s="348"/>
      <x:c r="O257" s="348"/>
      <x:c r="P257" s="348"/>
      <x:c r="Q257" s="348"/>
      <x:c r="R257" s="348">
        <x:f>(Q118-Q54)/Q54</x:f>
        <x:v>0.069148936170212769</x:v>
      </x:c>
      <x:c r="S257" s="348">
        <x:f>(R118-R54)/R54</x:f>
        <x:v>0.068926553672316385</x:v>
      </x:c>
      <x:c r="T257" s="348">
        <x:f>(S118-S54)/S54</x:f>
        <x:v>0.070154577883472055</x:v>
      </x:c>
      <x:c r="U257" s="348"/>
      <x:c r="V257" s="350"/>
    </x:row>
    <x:row r="258" spans="1:22" s="252" customFormat="1" ht="15" hidden="1" customHeight="1">
      <x:c r="A258" s="346" t="s">
        <x:v>24</x:v>
      </x:c>
      <x:c r="B258" s="348">
        <x:f>(B119-B55)/B55</x:f>
        <x:v>0.036342818370722195</x:v>
      </x:c>
      <x:c r="C258" s="348" t="e">
        <x:f>(#REF!-#REF!)/#REF!</x:f>
        <x:v>#REF!</x:v>
      </x:c>
      <x:c r="D258" s="348">
        <x:f>(C119-C55)/C55</x:f>
        <x:v>0.083185840707964601</x:v>
      </x:c>
      <x:c r="E258" s="348">
        <x:f>(D119-D55)/D55</x:f>
        <x:v>0.026101141924959218</x:v>
      </x:c>
      <x:c r="F258" s="348">
        <x:f>(E119-E55)/E55</x:f>
        <x:v>0.044422507403751234</x:v>
      </x:c>
      <x:c r="G258" s="348">
        <x:f>(F119-F55)/F55</x:f>
        <x:v>0.041533546325878593</x:v>
      </x:c>
      <x:c r="H258" s="349">
        <x:f>(G119-G55)/G55</x:f>
        <x:v>0.044897959183673466</x:v>
      </x:c>
      <x:c r="I258" s="348">
        <x:f>(H119-H55)/H55</x:f>
        <x:v>0.13452188006482982</x:v>
      </x:c>
      <x:c r="J258" s="348">
        <x:f>(I119-I55)/I55</x:f>
        <x:v>-1</x:v>
      </x:c>
      <x:c r="K258" s="348">
        <x:f>(J119-J55)/J55</x:f>
        <x:v>0.26811594202898553</x:v>
      </x:c>
      <x:c r="L258" s="348">
        <x:f>(K119-K55)/K55</x:f>
        <x:v>0.050558108995403805</x:v>
      </x:c>
      <x:c r="M258" s="348">
        <x:f>(L119-L55)/L55</x:f>
        <x:v>0.10946745562130178</x:v>
      </x:c>
      <x:c r="N258" s="348"/>
      <x:c r="O258" s="348"/>
      <x:c r="P258" s="348"/>
      <x:c r="Q258" s="348"/>
      <x:c r="R258" s="348">
        <x:f>(Q119-Q55)/Q55</x:f>
        <x:v>0.10759493670886076</x:v>
      </x:c>
      <x:c r="S258" s="348">
        <x:f>(R119-R55)/R55</x:f>
        <x:v>0.028383381324557796</x:v>
      </x:c>
      <x:c r="T258" s="348">
        <x:f>(S119-S55)/S55</x:f>
        <x:v>0</x:v>
      </x:c>
      <x:c r="U258" s="348"/>
      <x:c r="V258" s="350"/>
    </x:row>
    <x:row r="259" spans="1:22" s="252" customFormat="1" ht="15" hidden="1" customHeight="1">
      <x:c r="A259" s="346" t="s">
        <x:v>13</x:v>
      </x:c>
      <x:c r="B259" s="348">
        <x:f>(B120-B56)/B56</x:f>
        <x:v>-0.40995569455303621</x:v>
      </x:c>
      <x:c r="C259" s="348" t="e">
        <x:f>(#REF!-#REF!)/#REF!</x:f>
        <x:v>#REF!</x:v>
      </x:c>
      <x:c r="D259" s="348">
        <x:f>(C120-C56)/C56</x:f>
        <x:v>-0.48176583493282149</x:v>
      </x:c>
      <x:c r="E259" s="348">
        <x:f>(D120-D56)/D56</x:f>
        <x:v>-0.46865037194473963</x:v>
      </x:c>
      <x:c r="F259" s="348">
        <x:f>(E120-E56)/E56</x:f>
        <x:v>-0.38347718865598029</x:v>
      </x:c>
      <x:c r="G259" s="348">
        <x:f>(F120-F56)/F56</x:f>
        <x:v>-0.40828402366863903</x:v>
      </x:c>
      <x:c r="H259" s="349">
        <x:f>(G120-G56)/G56</x:f>
        <x:v>-0.23954372623574144</x:v>
      </x:c>
      <x:c r="I259" s="348">
        <x:f>(H120-H56)/H56</x:f>
        <x:v>-1</x:v>
      </x:c>
      <x:c r="J259" s="348" t="e">
        <x:f>(I120-I56)/I56</x:f>
        <x:v>#DIV/0!</x:v>
      </x:c>
      <x:c r="K259" s="348">
        <x:f>(J120-J56)/J56</x:f>
        <x:v>-0.58333333333333337</x:v>
      </x:c>
      <x:c r="L259" s="348">
        <x:f>(K120-K56)/K56</x:f>
        <x:v>-0.36651583710407237</x:v>
      </x:c>
      <x:c r="M259" s="348">
        <x:f>(L120-L56)/L56</x:f>
        <x:v>-0.37777777777777777</x:v>
      </x:c>
      <x:c r="N259" s="348"/>
      <x:c r="O259" s="348"/>
      <x:c r="P259" s="348"/>
      <x:c r="Q259" s="348"/>
      <x:c r="R259" s="348">
        <x:f>(Q120-Q56)/Q56</x:f>
        <x:v>-0.39686369119420989</x:v>
      </x:c>
      <x:c r="S259" s="348">
        <x:f>(R120-R56)/R56</x:f>
        <x:v>-0.20828258221680876</x:v>
      </x:c>
      <x:c r="T259" s="348">
        <x:f>(S120-S56)/S56</x:f>
        <x:v>-0.28176795580110497</x:v>
      </x:c>
      <x:c r="U259" s="348"/>
      <x:c r="V259" s="350"/>
    </x:row>
    <x:row r="260" spans="1:22" s="252" customFormat="1" ht="15" hidden="1" customHeight="1">
      <x:c r="A260" s="346" t="s">
        <x:v>21</x:v>
      </x:c>
      <x:c r="B260" s="348">
        <x:f>(B121-B57)/B57</x:f>
        <x:v>0.093533571480644451</x:v>
      </x:c>
      <x:c r="C260" s="348" t="e">
        <x:f>(#REF!-#REF!)/#REF!</x:f>
        <x:v>#REF!</x:v>
      </x:c>
      <x:c r="D260" s="348">
        <x:f>(C121-C57)/C57</x:f>
        <x:v>0.14942528735632185</x:v>
      </x:c>
      <x:c r="E260" s="348">
        <x:f>(D121-D57)/D57</x:f>
        <x:v>-0.51298701298701299</x:v>
      </x:c>
      <x:c r="F260" s="348">
        <x:f>(E121-E57)/E57</x:f>
        <x:v>-0.080459770114942528</x:v>
      </x:c>
      <x:c r="G260" s="348">
        <x:f>(F121-F57)/F57</x:f>
        <x:v>0.10864745011086474</x:v>
      </x:c>
      <x:c r="H260" s="349">
        <x:f>(G121-G57)/G57</x:f>
        <x:v>0.086956521739130432</x:v>
      </x:c>
      <x:c r="I260" s="348">
        <x:f>(H121-H57)/H57</x:f>
        <x:v>0.038062283737024222</x:v>
      </x:c>
      <x:c r="J260" s="348">
        <x:f>(I121-I57)/I57</x:f>
        <x:v>0.96078431372549022</x:v>
      </x:c>
      <x:c r="K260" s="348">
        <x:f>(J121-J57)/J57</x:f>
        <x:v>13.583333333333334</x:v>
      </x:c>
      <x:c r="L260" s="348">
        <x:f>(K121-K57)/K57</x:f>
        <x:v>-0.15134370579915135</x:v>
      </x:c>
      <x:c r="M260" s="348">
        <x:f>(L121-L57)/L57</x:f>
        <x:v>-0.0082644628099173556</x:v>
      </x:c>
      <x:c r="N260" s="348"/>
      <x:c r="O260" s="348"/>
      <x:c r="P260" s="348"/>
      <x:c r="Q260" s="348"/>
      <x:c r="R260" s="348">
        <x:f>(Q121-Q57)/Q57</x:f>
        <x:v>2.0965391621129328</x:v>
      </x:c>
      <x:c r="S260" s="348">
        <x:f>(R121-R57)/R57</x:f>
        <x:v>0.072066706372840972</x:v>
      </x:c>
      <x:c r="T260" s="348">
        <x:f>(S121-S57)/S57</x:f>
        <x:v>0.11524163568773234</x:v>
      </x:c>
      <x:c r="U260" s="348"/>
      <x:c r="V260" s="350"/>
    </x:row>
    <x:row r="261" spans="1:22" s="252" customFormat="1" ht="15" hidden="1" customHeight="1">
      <x:c r="A261" s="346" t="s">
        <x:v>25</x:v>
      </x:c>
      <x:c r="B261" s="348">
        <x:f>(B122-B58)/B58</x:f>
        <x:v>0.0020057945174949856</x:v>
      </x:c>
      <x:c r="C261" s="348" t="e">
        <x:f>(#REF!-#REF!)/#REF!</x:f>
        <x:v>#REF!</x:v>
      </x:c>
      <x:c r="D261" s="348">
        <x:f>(C122-C58)/C58</x:f>
        <x:v>-0.097472924187725629</x:v>
      </x:c>
      <x:c r="E261" s="348">
        <x:f>(D122-D58)/D58</x:f>
        <x:v>0</x:v>
      </x:c>
      <x:c r="F261" s="348">
        <x:f>(E122-E58)/E58</x:f>
        <x:v>0</x:v>
      </x:c>
      <x:c r="G261" s="348">
        <x:f>(F122-F58)/F58</x:f>
        <x:v>0</x:v>
      </x:c>
      <x:c r="H261" s="349">
        <x:f>(G122-G58)/G58</x:f>
        <x:v>-0.0024813895781637717</x:v>
      </x:c>
      <x:c r="I261" s="348">
        <x:f>(H122-H58)/H58</x:f>
        <x:v>0.0067114093959731542</x:v>
      </x:c>
      <x:c r="J261" s="348">
        <x:f>(I122-I58)/I58</x:f>
        <x:v>-1</x:v>
      </x:c>
      <x:c r="K261" s="348">
        <x:f>(J122-J58)/J58</x:f>
        <x:v>0.70454545454545459</x:v>
      </x:c>
      <x:c r="L261" s="348">
        <x:f>(K122-K58)/K58</x:f>
        <x:v>0</x:v>
      </x:c>
      <x:c r="M261" s="348">
        <x:f>(L122-L58)/L58</x:f>
        <x:v>0</x:v>
      </x:c>
      <x:c r="N261" s="348"/>
      <x:c r="O261" s="348"/>
      <x:c r="P261" s="348"/>
      <x:c r="Q261" s="348"/>
      <x:c r="R261" s="348">
        <x:f>(Q122-Q58)/Q58</x:f>
        <x:v>0</x:v>
      </x:c>
      <x:c r="S261" s="348">
        <x:f>(R122-R58)/R58</x:f>
        <x:v>0</x:v>
      </x:c>
      <x:c r="T261" s="348">
        <x:f>(S122-S58)/S58</x:f>
        <x:v>0</x:v>
      </x:c>
      <x:c r="U261" s="348"/>
      <x:c r="V261" s="350"/>
    </x:row>
    <x:row r="262" spans="1:22" s="252" customFormat="1" ht="15" hidden="1" customHeight="1">
      <x:c r="A262" s="346" t="s">
        <x:v>18</x:v>
      </x:c>
      <x:c r="B262" s="348">
        <x:f>(B123-B59)/B59</x:f>
        <x:v>-0.071776491131329848</x:v>
      </x:c>
      <x:c r="C262" s="348" t="e">
        <x:f>(#REF!-#REF!)/#REF!</x:f>
        <x:v>#REF!</x:v>
      </x:c>
      <x:c r="D262" s="348">
        <x:f>(C123-C59)/C59</x:f>
        <x:v>-0.014778325123152709</x:v>
      </x:c>
      <x:c r="E262" s="348">
        <x:f>(D123-D59)/D59</x:f>
        <x:v>-0.5</x:v>
      </x:c>
      <x:c r="F262" s="348">
        <x:f>(E123-E59)/E59</x:f>
        <x:v>-0.10714285714285714</x:v>
      </x:c>
      <x:c r="G262" s="348">
        <x:f>(F123-F59)/F59</x:f>
        <x:v>-0.16387959866220736</x:v>
      </x:c>
      <x:c r="H262" s="349">
        <x:f>(G123-G59)/G59</x:f>
        <x:v>-0.30795847750865052</x:v>
      </x:c>
      <x:c r="I262" s="348">
        <x:f>(H123-H59)/H59</x:f>
        <x:v>-0.1111111111111111</x:v>
      </x:c>
      <x:c r="J262" s="348">
        <x:f>(I123-I59)/I59</x:f>
        <x:v>-1</x:v>
      </x:c>
      <x:c r="K262" s="348">
        <x:f>(J123-J59)/J59</x:f>
        <x:v>0.26582278481012656</x:v>
      </x:c>
      <x:c r="L262" s="348">
        <x:f>(K123-K59)/K59</x:f>
        <x:v>0.16279069767441862</x:v>
      </x:c>
      <x:c r="M262" s="348">
        <x:f>(L123-L59)/L59</x:f>
        <x:v>1.0746887966804979</x:v>
      </x:c>
      <x:c r="N262" s="348"/>
      <x:c r="O262" s="348"/>
      <x:c r="P262" s="348"/>
      <x:c r="Q262" s="348"/>
      <x:c r="R262" s="348">
        <x:f>(Q123-Q59)/Q59</x:f>
        <x:v>-0.15134370579915135</x:v>
      </x:c>
      <x:c r="S262" s="348">
        <x:f>(R123-R59)/R59</x:f>
        <x:v>-0.12980420594633793</x:v>
      </x:c>
      <x:c r="T262" s="348">
        <x:f>(S123-S59)/S59</x:f>
        <x:v>-0.08814589665653495</x:v>
      </x:c>
      <x:c r="U262" s="348"/>
      <x:c r="V262" s="350"/>
    </x:row>
    <x:row r="263" spans="1:22" s="252" customFormat="1" ht="15" hidden="1" customHeight="1">
      <x:c r="A263" s="346" t="s">
        <x:v>23</x:v>
      </x:c>
      <x:c r="B263" s="348">
        <x:f>(B124-B60)/B60</x:f>
        <x:v>-0.042656839073156268</x:v>
      </x:c>
      <x:c r="C263" s="353" t="e">
        <x:f>(#REF!-#REF!)/#REF!</x:f>
        <x:v>#REF!</x:v>
      </x:c>
      <x:c r="D263" s="353">
        <x:f>(C124-C60)/C60</x:f>
        <x:v>2.1446540880503147</x:v>
      </x:c>
      <x:c r="E263" s="353">
        <x:f>(D124-D60)/D60</x:f>
        <x:v>-0.41860465116279072</x:v>
      </x:c>
      <x:c r="F263" s="353">
        <x:f>(E124-E60)/E60</x:f>
        <x:v>-0.032648125755743655</x:v>
      </x:c>
      <x:c r="G263" s="353">
        <x:f>(F124-F60)/F60</x:f>
        <x:v>0.27713920817369092</x:v>
      </x:c>
      <x:c r="H263" s="354">
        <x:f>(G124-G60)/G60</x:f>
        <x:v>-0.084967320261437912</x:v>
      </x:c>
      <x:c r="I263" s="354">
        <x:f>(H124-H60)/H60</x:f>
        <x:v>0.11317254174397032</x:v>
      </x:c>
      <x:c r="J263" s="354">
        <x:f>(I124-I60)/I60</x:f>
        <x:v>-1</x:v>
      </x:c>
      <x:c r="K263" s="354">
        <x:f>(J124-J60)/J60</x:f>
        <x:v>0</x:v>
      </x:c>
      <x:c r="L263" s="354">
        <x:f>(K124-K60)/K60</x:f>
        <x:v>0.71673819742489275</x:v>
      </x:c>
      <x:c r="M263" s="354">
        <x:f>(L124-L60)/L60</x:f>
        <x:v>1.1253985122210415</x:v>
      </x:c>
      <x:c r="N263" s="354"/>
      <x:c r="O263" s="354"/>
      <x:c r="P263" s="354"/>
      <x:c r="Q263" s="354"/>
      <x:c r="R263" s="354">
        <x:f>(Q124-Q60)/Q60</x:f>
        <x:v>-0.81768459434822238</x:v>
      </x:c>
      <x:c r="S263" s="355">
        <x:f>(R124-R60)/R60</x:f>
        <x:v>-0.25437338686550043</x:v>
      </x:c>
      <x:c r="T263" s="356">
        <x:f>(S124-S60)/S60</x:f>
        <x:v>0.05152471083070452</x:v>
      </x:c>
      <x:c r="U263" s="356"/>
      <x:c r="V263" s="350"/>
    </x:row>
    <x:row r="264" spans="1:22" s="252" customFormat="1" ht="15" hidden="1" customHeight="1">
      <x:c r="A264" s="346" t="s">
        <x:v>16</x:v>
      </x:c>
      <x:c r="B264" s="348">
        <x:f>(B125-B61)/B61</x:f>
        <x:v>-0.099999999999999881</x:v>
      </x:c>
      <x:c r="C264" s="348" t="e">
        <x:f>(#REF!-#REF!)/#REF!</x:f>
        <x:v>#REF!</x:v>
      </x:c>
      <x:c r="D264" s="348">
        <x:f>(C125-C61)/C61</x:f>
        <x:v>-0.099999999999999967</x:v>
      </x:c>
      <x:c r="E264" s="348">
        <x:f>(D125-D61)/D61</x:f>
        <x:v>-0.09999999999999998</x:v>
      </x:c>
      <x:c r="F264" s="348">
        <x:f>(E125-E61)/E61</x:f>
        <x:v>-0.099999999999999922</x:v>
      </x:c>
      <x:c r="G264" s="348">
        <x:f>(F125-F61)/F61</x:f>
        <x:v>-0.099999999999999895</x:v>
      </x:c>
      <x:c r="H264" s="349">
        <x:f>(G125-G61)/G61</x:f>
        <x:v>-0.099999999999999881</x:v>
      </x:c>
      <x:c r="I264" s="348">
        <x:f>(H125-H61)/H61</x:f>
        <x:v>-0.099999999999999922</x:v>
      </x:c>
      <x:c r="J264" s="348">
        <x:f>(I125-I61)/I61</x:f>
        <x:v>-0.099999999999999936</x:v>
      </x:c>
      <x:c r="K264" s="348">
        <x:f>(J125-J61)/J61</x:f>
        <x:v>-0.10000000000000001</x:v>
      </x:c>
      <x:c r="L264" s="348">
        <x:f>(K125-K61)/K61</x:f>
        <x:v>-0.10000000000000001</x:v>
      </x:c>
      <x:c r="M264" s="348">
        <x:f>(L125-L61)/L61</x:f>
        <x:v>-0.10000000000000001</x:v>
      </x:c>
      <x:c r="N264" s="348"/>
      <x:c r="O264" s="348"/>
      <x:c r="P264" s="348"/>
      <x:c r="Q264" s="348"/>
      <x:c r="R264" s="348">
        <x:f>(Q125-Q61)/Q61</x:f>
        <x:v>-0.09999999999999998</x:v>
      </x:c>
      <x:c r="S264" s="348">
        <x:f>(R125-R61)/R61</x:f>
        <x:v>-0.09999999999999998</x:v>
      </x:c>
      <x:c r="T264" s="348">
        <x:f>(S125-S61)/S61</x:f>
        <x:v>-0.099999999999999881</x:v>
      </x:c>
      <x:c r="U264" s="348"/>
      <x:c r="V264" s="350"/>
    </x:row>
    <x:row r="265" spans="1:22" s="252" customFormat="1" ht="15" hidden="1" customHeight="1">
      <x:c r="A265" s="357" t="s">
        <x:v>62</x:v>
      </x:c>
      <x:c r="B265" s="348"/>
      <x:c r="C265" s="348"/>
      <x:c r="D265" s="348"/>
      <x:c r="E265" s="348"/>
      <x:c r="F265" s="348"/>
      <x:c r="G265" s="348"/>
      <x:c r="H265" s="349"/>
      <x:c r="I265" s="348"/>
      <x:c r="J265" s="348"/>
      <x:c r="K265" s="348"/>
      <x:c r="L265" s="348"/>
      <x:c r="M265" s="348"/>
      <x:c r="N265" s="348"/>
      <x:c r="O265" s="348"/>
      <x:c r="P265" s="348"/>
      <x:c r="Q265" s="348"/>
      <x:c r="R265" s="348"/>
      <x:c r="S265" s="348"/>
      <x:c r="T265" s="348"/>
      <x:c r="U265" s="348"/>
      <x:c r="V265" s="350"/>
    </x:row>
    <x:row r="266" spans="1:22" s="252" customFormat="1" ht="15" hidden="1" customHeight="1">
      <x:c r="A266" s="358" t="s">
        <x:v>38</x:v>
      </x:c>
      <x:c r="B266" s="348"/>
      <x:c r="C266" s="348"/>
      <x:c r="D266" s="348"/>
      <x:c r="E266" s="348"/>
      <x:c r="F266" s="348"/>
      <x:c r="G266" s="348"/>
      <x:c r="H266" s="349"/>
      <x:c r="I266" s="348"/>
      <x:c r="J266" s="348"/>
      <x:c r="K266" s="348"/>
      <x:c r="L266" s="348"/>
      <x:c r="M266" s="348"/>
      <x:c r="N266" s="348"/>
      <x:c r="O266" s="348"/>
      <x:c r="P266" s="348"/>
      <x:c r="Q266" s="348"/>
      <x:c r="R266" s="348"/>
      <x:c r="S266" s="348"/>
      <x:c r="T266" s="348"/>
      <x:c r="U266" s="348"/>
      <x:c r="V266" s="350"/>
    </x:row>
    <x:row r="267" spans="1:22" s="252" customFormat="1" ht="15" hidden="1" customHeight="1">
      <x:c r="A267" s="346" t="s">
        <x:v>158</x:v>
      </x:c>
      <x:c r="B267" s="348">
        <x:f>(B127-B63)/B63</x:f>
        <x:v>-0.0115909812638933</x:v>
      </x:c>
      <x:c r="C267" s="348" t="e">
        <x:f>(#REF!-#REF!)/#REF!</x:f>
        <x:v>#REF!</x:v>
      </x:c>
      <x:c r="D267" s="348">
        <x:f>(C127-C63)/C63</x:f>
        <x:v>-0.12087912087912088</x:v>
      </x:c>
      <x:c r="E267" s="348">
        <x:f>(D127-D63)/D63</x:f>
        <x:v>-0.0027700831024930748</x:v>
      </x:c>
      <x:c r="F267" s="348">
        <x:f>(E127-E63)/E63</x:f>
        <x:v>0.098696461824953452</x:v>
      </x:c>
      <x:c r="G267" s="348">
        <x:f>(F127-F63)/F63</x:f>
        <x:v>0.085814360770577927</x:v>
      </x:c>
      <x:c r="H267" s="349">
        <x:f>(G127-G63)/G63</x:f>
        <x:v>-0.11147011308562198</x:v>
      </x:c>
      <x:c r="I267" s="348">
        <x:f>(H127-H63)/H63</x:f>
        <x:v>-0.070247933884297523</x:v>
      </x:c>
      <x:c r="J267" s="348">
        <x:f>(I127-I63)/I63</x:f>
        <x:v>0.64383561643835618</x:v>
      </x:c>
      <x:c r="K267" s="348">
        <x:f>(J127-J63)/J63</x:f>
        <x:v>0.83333333333333337</x:v>
      </x:c>
      <x:c r="L267" s="348">
        <x:f>(K127-K63)/K63</x:f>
        <x:v>-0.13617886178861788</x:v>
      </x:c>
      <x:c r="M267" s="348">
        <x:f>(L127-L63)/L63</x:f>
        <x:v>0.024182076813655761</x:v>
      </x:c>
      <x:c r="N267" s="348"/>
      <x:c r="O267" s="348"/>
      <x:c r="P267" s="348"/>
      <x:c r="Q267" s="348"/>
      <x:c r="R267" s="348">
        <x:f>(Q127-Q63)/Q63</x:f>
        <x:v>-0.43310657596371882</x:v>
      </x:c>
      <x:c r="S267" s="348">
        <x:f>(R127-R63)/R63</x:f>
        <x:v>0.094890510948905105</x:v>
      </x:c>
      <x:c r="T267" s="348">
        <x:f>(S127-S63)/S63</x:f>
        <x:v>-0.031690140845070422</x:v>
      </x:c>
      <x:c r="U267" s="348"/>
      <x:c r="V267" s="350"/>
    </x:row>
    <x:row r="268" spans="1:22" s="252" customFormat="1" ht="15" hidden="1" customHeight="1">
      <x:c r="A268" s="351" t="s">
        <x:v>157</x:v>
      </x:c>
      <x:c r="B268" s="348">
        <x:f>(B128-B64)/B64</x:f>
        <x:v>-0.00865172952050027</x:v>
      </x:c>
      <x:c r="C268" s="348" t="e">
        <x:f>(#REF!-#REF!)/#REF!</x:f>
        <x:v>#REF!</x:v>
      </x:c>
      <x:c r="D268" s="348">
        <x:f>(C128-C64)/C64</x:f>
        <x:v>0.1735321585602782</x:v>
      </x:c>
      <x:c r="E268" s="348">
        <x:f>(D128-D64)/D64</x:f>
        <x:v>-0.08763823772752341</x:v>
      </x:c>
      <x:c r="F268" s="348">
        <x:f>(E128-E64)/E64</x:f>
        <x:v>0.022671024432061603</x:v>
      </x:c>
      <x:c r="G268" s="348">
        <x:f>(F128-F64)/F64</x:f>
        <x:v>0.10387694063926951</x:v>
      </x:c>
      <x:c r="H268" s="349">
        <x:f>(G128-G64)/G64</x:f>
        <x:v>0.056236568533240293</x:v>
      </x:c>
      <x:c r="I268" s="348">
        <x:f>(H128-H64)/H64</x:f>
        <x:v>-0.104080824742268</x:v>
      </x:c>
      <x:c r="J268" s="348">
        <x:f>(I128-I64)/I64</x:f>
        <x:v>0.93917652626597237</x:v>
      </x:c>
      <x:c r="K268" s="348">
        <x:f>(J128-J64)/J64</x:f>
        <x:v>2.1495278408099145</x:v>
      </x:c>
      <x:c r="L268" s="348">
        <x:f>(K128-K64)/K64</x:f>
        <x:v>0.10513185935002657</x:v>
      </x:c>
      <x:c r="M268" s="348">
        <x:f>(L128-L64)/L64</x:f>
        <x:v>0.14739246234034006</x:v>
      </x:c>
      <x:c r="N268" s="348"/>
      <x:c r="O268" s="348"/>
      <x:c r="P268" s="348"/>
      <x:c r="Q268" s="348"/>
      <x:c r="R268" s="348">
        <x:f>(Q128-Q64)/Q64</x:f>
        <x:v>0.14279021193815902</x:v>
      </x:c>
      <x:c r="S268" s="348">
        <x:f>(R128-R64)/R64</x:f>
        <x:v>-0.01107251747457875</x:v>
      </x:c>
      <x:c r="T268" s="348">
        <x:f>(S128-S64)/S64</x:f>
        <x:v>-0.050016607062461284</x:v>
      </x:c>
      <x:c r="U268" s="348"/>
      <x:c r="V268" s="350"/>
    </x:row>
    <x:row r="269" hidden="1"/>
  </x:sheetData>
  <x:mergeCells count="21">
    <x:mergeCell ref="A147:A148"/>
    <x:mergeCell ref="B147:B148"/>
    <x:mergeCell ref="B35:B36"/>
    <x:mergeCell ref="A156:A157"/>
    <x:mergeCell ref="B156:B157"/>
    <x:mergeCell ref="A205:A206"/>
    <x:mergeCell ref="B205:B206"/>
    <x:mergeCell ref="A238:A239"/>
    <x:mergeCell ref="B238:B239"/>
    <x:mergeCell ref="A1:V1"/>
    <x:mergeCell ref="A3:A4"/>
    <x:mergeCell ref="B3:B4"/>
    <x:mergeCell ref="A67:A68"/>
    <x:mergeCell ref="B67:B68"/>
    <x:mergeCell ref="A35:A36"/>
    <x:mergeCell ref="A99:A100"/>
    <x:mergeCell ref="B99:B100"/>
    <x:mergeCell ref="A131:A132"/>
    <x:mergeCell ref="B131:B132"/>
    <x:mergeCell ref="A139:A140"/>
    <x:mergeCell ref="B139:B140"/>
  </x:mergeCells>
  <x:printOptions horizontalCentered="1" verticalCentered="0" headings="0" gridLines="0" gridLinesSet="1"/>
  <x:pageMargins left="0.039305556565523148" right="0.039305556565523148" top="0.17000000178813934" bottom="0.25986111164093018" header="0.31486111879348755" footer="0.31486111879348755"/>
  <x:pageSetup paperSize="9" scale="48" firstPageNumber="1" fitToWidth="1" fitToHeight="1" orientation="landscape" usePrinterDefaults="1" blackAndWhite="0" draft="0" useFirstPageNumber="0" horizontalDpi="600" verticalDpi="600" copies="1"/>
  <x:rowBreaks count="3" manualBreakCount="3">
    <x:brk id="64" min="0" max="1048575" man="1" pt="0"/>
    <x:brk id="129" min="0" max="1048575" man="1" pt="0"/>
    <x:brk id="162" min="0" max="1048575" man="1" pt="0"/>
  </x:rowBreaks>
  <x:colBreaks count="1" manualBreakCount="1">
    <x:brk id="22" min="0" max="16383" man="1" pt="0"/>
  </x:col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M21"/>
  <x:sheetViews>
    <x:sheetView view="pageBreakPreview" topLeftCell="A1" zoomScale="95" zoomScaleSheetLayoutView="95" workbookViewId="0">
      <x:selection activeCell="E27" activeCellId="0" sqref="E27:E27"/>
    </x:sheetView>
  </x:sheetViews>
  <x:sheetFormatPr defaultColWidth="8.88671875" defaultRowHeight="13.35"/>
  <x:cols>
    <x:col min="1" max="1" width="9.5546875" customWidth="1"/>
    <x:col min="2" max="2" width="6.21875" customWidth="1"/>
    <x:col min="3" max="3" width="9.33203125" bestFit="1" customWidth="1"/>
    <x:col min="4" max="4" width="8.88671875" bestFit="1" customWidth="1"/>
    <x:col min="5" max="5" width="11.33203125" customWidth="1"/>
    <x:col min="6" max="6" width="5.5546875" customWidth="1"/>
    <x:col min="7" max="7" width="11.44140625" customWidth="1"/>
    <x:col min="8" max="8" width="9.44140625" customWidth="1"/>
    <x:col min="10" max="10" width="11.33203125" customWidth="1"/>
    <x:col min="12" max="12" width="8.88671875" bestFit="1" customWidth="1"/>
  </x:cols>
  <x:sheetData>
    <x:row r="1" spans="1:8" ht="38.25" customHeight="1">
      <x:c r="A1" s="714" t="s">
        <x:v>233</x:v>
      </x:c>
      <x:c r="B1" s="714"/>
      <x:c r="C1" s="714"/>
      <x:c r="D1" s="714"/>
      <x:c r="E1" s="714"/>
      <x:c r="F1" s="714"/>
      <x:c r="G1" s="714"/>
      <x:c r="H1" s="714"/>
    </x:row>
    <x:row r="3" spans="1:8" ht="20.100000000000001" customHeight="1">
      <x:c r="A3" s="721" t="s">
        <x:v>80</x:v>
      </x:c>
      <x:c r="B3" s="722"/>
      <x:c r="C3" s="725" t="s">
        <x:v>62</x:v>
      </x:c>
      <x:c r="D3" s="726"/>
      <x:c r="E3" s="727" t="s">
        <x:v>78</x:v>
      </x:c>
      <x:c r="F3" s="728"/>
      <x:c r="G3" s="728" t="s">
        <x:v>62</x:v>
      </x:c>
      <x:c r="H3" s="731"/>
    </x:row>
    <x:row r="4" spans="1:8" ht="20.100000000000001" customHeight="1">
      <x:c r="A4" s="723"/>
      <x:c r="B4" s="724"/>
      <x:c r="C4" s="421" t="s">
        <x:v>279</x:v>
      </x:c>
      <x:c r="D4" s="428" t="s">
        <x:v>275</x:v>
      </x:c>
      <x:c r="E4" s="729"/>
      <x:c r="F4" s="730"/>
      <x:c r="G4" s="463" t="s">
        <x:v>279</x:v>
      </x:c>
      <x:c r="H4" s="434" t="s">
        <x:v>275</x:v>
      </x:c>
    </x:row>
    <x:row r="5" spans="1:13" ht="20.100000000000001" customHeight="1">
      <x:c r="A5" s="732"/>
      <x:c r="B5" s="733"/>
      <x:c r="C5" s="419"/>
      <x:c r="D5" s="420"/>
      <x:c r="E5" s="435">
        <x:v>41872</x:v>
      </x:c>
      <x:c r="F5" s="422" t="s">
        <x:v>205</x:v>
      </x:c>
      <x:c r="G5" s="418">
        <x:f>H5*800</x:f>
        <x:v>5600</x:v>
      </x:c>
      <x:c r="H5" s="436">
        <x:v>7</x:v>
      </x:c>
      <x:c r="J5" s="715" t="s">
        <x:v>207</x:v>
      </x:c>
      <x:c r="K5" s="716"/>
      <x:c r="L5" s="716" t="s">
        <x:v>61</x:v>
      </x:c>
      <x:c r="M5" s="716"/>
    </x:row>
    <x:row r="6" spans="1:13" ht="20.100000000000001" customHeight="1">
      <x:c r="A6" s="732"/>
      <x:c r="B6" s="733"/>
      <x:c r="C6" s="419"/>
      <x:c r="D6" s="420"/>
      <x:c r="E6" s="435">
        <x:v>41873</x:v>
      </x:c>
      <x:c r="F6" s="422" t="s">
        <x:v>201</x:v>
      </x:c>
      <x:c r="G6" s="418">
        <x:f>H6*800</x:f>
        <x:v>4000</x:v>
      </x:c>
      <x:c r="H6" s="436">
        <x:v>5</x:v>
      </x:c>
      <x:c r="J6" s="717"/>
      <x:c r="K6" s="718"/>
      <x:c r="L6" s="493" t="s">
        <x:v>279</x:v>
      </x:c>
      <x:c r="M6" s="493" t="s">
        <x:v>275</x:v>
      </x:c>
    </x:row>
    <x:row r="7" spans="1:13" ht="20.100000000000001" customHeight="1">
      <x:c r="A7" s="429">
        <x:v>42257</x:v>
      </x:c>
      <x:c r="B7" s="424" t="s">
        <x:v>205</x:v>
      </x:c>
      <x:c r="C7" s="425">
        <x:v>4000</x:v>
      </x:c>
      <x:c r="D7" s="430">
        <x:v>4</x:v>
      </x:c>
      <x:c r="E7" s="435">
        <x:v>41874</x:v>
      </x:c>
      <x:c r="F7" s="422" t="s">
        <x:v>176</x:v>
      </x:c>
      <x:c r="G7" s="418">
        <x:f>H7*800</x:f>
        <x:v>0</x:v>
      </x:c>
      <x:c r="H7" s="436"/>
      <x:c r="J7" s="488">
        <x:v>42257</x:v>
      </x:c>
      <x:c r="K7" s="489" t="s">
        <x:v>205</x:v>
      </x:c>
      <x:c r="L7" s="496">
        <x:v>3000</x:v>
      </x:c>
      <x:c r="M7" s="494">
        <x:v>3</x:v>
      </x:c>
    </x:row>
    <x:row r="8" spans="1:13" ht="20.100000000000001" customHeight="1">
      <x:c r="A8" s="429">
        <x:v>42258</x:v>
      </x:c>
      <x:c r="B8" s="424" t="s">
        <x:v>201</x:v>
      </x:c>
      <x:c r="C8" s="425">
        <x:v>4000</x:v>
      </x:c>
      <x:c r="D8" s="430">
        <x:v>4</x:v>
      </x:c>
      <x:c r="E8" s="435">
        <x:v>41875</x:v>
      </x:c>
      <x:c r="F8" s="422" t="s">
        <x:v>183</x:v>
      </x:c>
      <x:c r="G8" s="418">
        <x:f>H8*800</x:f>
        <x:v>0</x:v>
      </x:c>
      <x:c r="H8" s="436"/>
      <x:c r="J8" s="488">
        <x:v>42258</x:v>
      </x:c>
      <x:c r="K8" s="489" t="s">
        <x:v>201</x:v>
      </x:c>
      <x:c r="L8" s="496">
        <x:v>3000</x:v>
      </x:c>
      <x:c r="M8" s="494">
        <x:v>3</x:v>
      </x:c>
    </x:row>
    <x:row r="9" spans="1:13" ht="20.100000000000001" customHeight="1">
      <x:c r="A9" s="429">
        <x:v>42261</x:v>
      </x:c>
      <x:c r="B9" s="423" t="s">
        <x:v>167</x:v>
      </x:c>
      <x:c r="C9" s="426">
        <x:v>6500</x:v>
      </x:c>
      <x:c r="D9" s="431">
        <x:v>7</x:v>
      </x:c>
      <x:c r="E9" s="435">
        <x:v>41876</x:v>
      </x:c>
      <x:c r="F9" s="422" t="s">
        <x:v>167</x:v>
      </x:c>
      <x:c r="G9" s="418">
        <x:f>H9*800</x:f>
        <x:v>8000</x:v>
      </x:c>
      <x:c r="H9" s="436">
        <x:v>10</x:v>
      </x:c>
      <x:c r="J9" s="488">
        <x:v>42261</x:v>
      </x:c>
      <x:c r="K9" s="490" t="s">
        <x:v>167</x:v>
      </x:c>
      <x:c r="L9" s="497">
        <x:v>5000</x:v>
      </x:c>
      <x:c r="M9" s="495">
        <x:v>5</x:v>
      </x:c>
    </x:row>
    <x:row r="10" spans="1:13" ht="20.100000000000001" customHeight="1">
      <x:c r="A10" s="429">
        <x:v>42262</x:v>
      </x:c>
      <x:c r="B10" s="423" t="s">
        <x:v>200</x:v>
      </x:c>
      <x:c r="C10" s="426">
        <x:v>7500</x:v>
      </x:c>
      <x:c r="D10" s="431">
        <x:v>8</x:v>
      </x:c>
      <x:c r="E10" s="435">
        <x:v>41877</x:v>
      </x:c>
      <x:c r="F10" s="422" t="s">
        <x:v>200</x:v>
      </x:c>
      <x:c r="G10" s="418">
        <x:f>H10*800</x:f>
        <x:v>5600</x:v>
      </x:c>
      <x:c r="H10" s="436">
        <x:v>7</x:v>
      </x:c>
      <x:c r="J10" s="488">
        <x:v>42262</x:v>
      </x:c>
      <x:c r="K10" s="490" t="s">
        <x:v>200</x:v>
      </x:c>
      <x:c r="L10" s="497">
        <x:v>5000</x:v>
      </x:c>
      <x:c r="M10" s="495">
        <x:v>5</x:v>
      </x:c>
    </x:row>
    <x:row r="11" spans="1:13" ht="20.100000000000001" customHeight="1">
      <x:c r="A11" s="429">
        <x:v>42263</x:v>
      </x:c>
      <x:c r="B11" s="423" t="s">
        <x:v>170</x:v>
      </x:c>
      <x:c r="C11" s="426">
        <x:v>7500</x:v>
      </x:c>
      <x:c r="D11" s="431">
        <x:v>8</x:v>
      </x:c>
      <x:c r="E11" s="435">
        <x:v>41878</x:v>
      </x:c>
      <x:c r="F11" s="422" t="s">
        <x:v>170</x:v>
      </x:c>
      <x:c r="G11" s="418">
        <x:f>H11*800</x:f>
        <x:v>5600</x:v>
      </x:c>
      <x:c r="H11" s="436">
        <x:v>7</x:v>
      </x:c>
      <x:c r="J11" s="488">
        <x:v>42263</x:v>
      </x:c>
      <x:c r="K11" s="490" t="s">
        <x:v>170</x:v>
      </x:c>
      <x:c r="L11" s="497">
        <x:v>5000</x:v>
      </x:c>
      <x:c r="M11" s="495">
        <x:v>5</x:v>
      </x:c>
    </x:row>
    <x:row r="12" spans="1:13" ht="20.100000000000001" customHeight="1">
      <x:c r="A12" s="429">
        <x:v>42264</x:v>
      </x:c>
      <x:c r="B12" s="423" t="s">
        <x:v>205</x:v>
      </x:c>
      <x:c r="C12" s="426">
        <x:v>5500</x:v>
      </x:c>
      <x:c r="D12" s="431">
        <x:v>6</x:v>
      </x:c>
      <x:c r="E12" s="435">
        <x:v>41879</x:v>
      </x:c>
      <x:c r="F12" s="422" t="s">
        <x:v>205</x:v>
      </x:c>
      <x:c r="G12" s="418">
        <x:f>H12*800</x:f>
        <x:v>5600</x:v>
      </x:c>
      <x:c r="H12" s="436">
        <x:v>7</x:v>
      </x:c>
      <x:c r="J12" s="488">
        <x:v>42264</x:v>
      </x:c>
      <x:c r="K12" s="490" t="s">
        <x:v>205</x:v>
      </x:c>
      <x:c r="L12" s="497">
        <x:v>8000</x:v>
      </x:c>
      <x:c r="M12" s="495">
        <x:v>8</x:v>
      </x:c>
    </x:row>
    <x:row r="13" spans="1:13" ht="20.100000000000001" customHeight="1">
      <x:c r="A13" s="429">
        <x:v>42265</x:v>
      </x:c>
      <x:c r="B13" s="423" t="s">
        <x:v>201</x:v>
      </x:c>
      <x:c r="C13" s="426">
        <x:v>4000</x:v>
      </x:c>
      <x:c r="D13" s="431">
        <x:v>4</x:v>
      </x:c>
      <x:c r="E13" s="435">
        <x:v>41880</x:v>
      </x:c>
      <x:c r="F13" s="422" t="s">
        <x:v>201</x:v>
      </x:c>
      <x:c r="G13" s="418">
        <x:f>H13*800</x:f>
        <x:v>4000</x:v>
      </x:c>
      <x:c r="H13" s="436">
        <x:v>5</x:v>
      </x:c>
      <x:c r="J13" s="488">
        <x:v>42265</x:v>
      </x:c>
      <x:c r="K13" s="490" t="s">
        <x:v>201</x:v>
      </x:c>
      <x:c r="L13" s="497">
        <x:v>8000</x:v>
      </x:c>
      <x:c r="M13" s="495">
        <x:v>8</x:v>
      </x:c>
    </x:row>
    <x:row r="14" spans="1:13" ht="20.100000000000001" customHeight="1">
      <x:c r="A14" s="429">
        <x:v>42266</x:v>
      </x:c>
      <x:c r="B14" s="423" t="s">
        <x:v>176</x:v>
      </x:c>
      <x:c r="C14" s="426">
        <x:v>3000</x:v>
      </x:c>
      <x:c r="D14" s="431">
        <x:v>3</x:v>
      </x:c>
      <x:c r="E14" s="435">
        <x:v>41881</x:v>
      </x:c>
      <x:c r="F14" s="422" t="s">
        <x:v>176</x:v>
      </x:c>
      <x:c r="G14" s="418">
        <x:f>H14*800</x:f>
        <x:v>8000</x:v>
      </x:c>
      <x:c r="H14" s="436">
        <x:v>10</x:v>
      </x:c>
      <x:c r="J14" s="488">
        <x:v>42266</x:v>
      </x:c>
      <x:c r="K14" s="490" t="s">
        <x:v>176</x:v>
      </x:c>
      <x:c r="L14" s="497">
        <x:v>3000</x:v>
      </x:c>
      <x:c r="M14" s="495">
        <x:v>3</x:v>
      </x:c>
    </x:row>
    <x:row r="15" spans="1:13" ht="20.100000000000001" customHeight="1">
      <x:c r="A15" s="429">
        <x:v>42267</x:v>
      </x:c>
      <x:c r="B15" s="423" t="s">
        <x:v>183</x:v>
      </x:c>
      <x:c r="C15" s="426">
        <x:v>10000</x:v>
      </x:c>
      <x:c r="D15" s="431">
        <x:v>10</x:v>
      </x:c>
      <x:c r="E15" s="435">
        <x:v>41882</x:v>
      </x:c>
      <x:c r="F15" s="422" t="s">
        <x:v>183</x:v>
      </x:c>
      <x:c r="G15" s="418">
        <x:f>H15*800</x:f>
        <x:v>8000</x:v>
      </x:c>
      <x:c r="H15" s="436">
        <x:v>10</x:v>
      </x:c>
      <x:c r="J15" s="491">
        <x:v>42267</x:v>
      </x:c>
      <x:c r="K15" s="492" t="s">
        <x:v>183</x:v>
      </x:c>
      <x:c r="L15" s="497">
        <x:v>5000</x:v>
      </x:c>
      <x:c r="M15" s="495">
        <x:v>5</x:v>
      </x:c>
    </x:row>
    <x:row r="16" spans="1:13" ht="20.100000000000001" customHeight="1">
      <x:c r="A16" s="429">
        <x:v>42268</x:v>
      </x:c>
      <x:c r="B16" s="423" t="s">
        <x:v>167</x:v>
      </x:c>
      <x:c r="C16" s="426">
        <x:v>5500</x:v>
      </x:c>
      <x:c r="D16" s="431">
        <x:v>6</x:v>
      </x:c>
      <x:c r="E16" s="435">
        <x:v>41883</x:v>
      </x:c>
      <x:c r="F16" s="422" t="s">
        <x:v>167</x:v>
      </x:c>
      <x:c r="G16" s="418">
        <x:f>H16*800</x:f>
        <x:v>9600</x:v>
      </x:c>
      <x:c r="H16" s="436">
        <x:v>12</x:v>
      </x:c>
      <x:c r="J16" s="488">
        <x:v>42268</x:v>
      </x:c>
      <x:c r="K16" s="490" t="s">
        <x:v>167</x:v>
      </x:c>
      <x:c r="L16" s="497">
        <x:v>10000</x:v>
      </x:c>
      <x:c r="M16" s="495">
        <x:v>10</x:v>
      </x:c>
    </x:row>
    <x:row r="17" spans="1:13" ht="20.100000000000001" customHeight="1">
      <x:c r="A17" s="429">
        <x:v>42269</x:v>
      </x:c>
      <x:c r="B17" s="423" t="s">
        <x:v>200</x:v>
      </x:c>
      <x:c r="C17" s="426">
        <x:v>4000</x:v>
      </x:c>
      <x:c r="D17" s="431">
        <x:v>4</x:v>
      </x:c>
      <x:c r="E17" s="435">
        <x:v>41884</x:v>
      </x:c>
      <x:c r="F17" s="422" t="s">
        <x:v>200</x:v>
      </x:c>
      <x:c r="G17" s="418">
        <x:f>H17*800</x:f>
        <x:v>9600</x:v>
      </x:c>
      <x:c r="H17" s="436">
        <x:v>12</x:v>
      </x:c>
      <x:c r="J17" s="488">
        <x:v>42269</x:v>
      </x:c>
      <x:c r="K17" s="490" t="s">
        <x:v>200</x:v>
      </x:c>
      <x:c r="L17" s="497">
        <x:v>10000</x:v>
      </x:c>
      <x:c r="M17" s="495">
        <x:v>10</x:v>
      </x:c>
    </x:row>
    <x:row r="18" spans="1:13" ht="20.100000000000001" customHeight="1">
      <x:c r="A18" s="429">
        <x:v>42270</x:v>
      </x:c>
      <x:c r="B18" s="423" t="s">
        <x:v>170</x:v>
      </x:c>
      <x:c r="C18" s="426">
        <x:v>5000</x:v>
      </x:c>
      <x:c r="D18" s="431">
        <x:v>5</x:v>
      </x:c>
      <x:c r="E18" s="435">
        <x:v>41885</x:v>
      </x:c>
      <x:c r="F18" s="422" t="s">
        <x:v>170</x:v>
      </x:c>
      <x:c r="G18" s="418">
        <x:f>H18*800</x:f>
        <x:v>9600</x:v>
      </x:c>
      <x:c r="H18" s="436">
        <x:v>12</x:v>
      </x:c>
      <x:c r="J18" s="488">
        <x:v>42270</x:v>
      </x:c>
      <x:c r="K18" s="490" t="s">
        <x:v>170</x:v>
      </x:c>
      <x:c r="L18" s="497">
        <x:v>10000</x:v>
      </x:c>
      <x:c r="M18" s="495">
        <x:v>10</x:v>
      </x:c>
    </x:row>
    <x:row r="19" spans="1:13" ht="20.100000000000001" customHeight="1">
      <x:c r="A19" s="429">
        <x:v>42271</x:v>
      </x:c>
      <x:c r="B19" s="423" t="s">
        <x:v>205</x:v>
      </x:c>
      <x:c r="C19" s="426">
        <x:v>10000</x:v>
      </x:c>
      <x:c r="D19" s="431">
        <x:v>10</x:v>
      </x:c>
      <x:c r="E19" s="437"/>
      <x:c r="F19" s="427"/>
      <x:c r="G19" s="427"/>
      <x:c r="H19" s="438"/>
      <x:c r="J19" s="488">
        <x:v>42271</x:v>
      </x:c>
      <x:c r="K19" s="490" t="s">
        <x:v>205</x:v>
      </x:c>
      <x:c r="L19" s="497">
        <x:v>10000</x:v>
      </x:c>
      <x:c r="M19" s="495">
        <x:v>10</x:v>
      </x:c>
    </x:row>
    <x:row r="20" spans="1:8" ht="20.100000000000001" customHeight="1">
      <x:c r="A20" s="429">
        <x:v>42272</x:v>
      </x:c>
      <x:c r="B20" s="423" t="s">
        <x:v>201</x:v>
      </x:c>
      <x:c r="C20" s="426"/>
      <x:c r="D20" s="431"/>
      <x:c r="E20" s="437"/>
      <x:c r="F20" s="427"/>
      <x:c r="G20" s="427"/>
      <x:c r="H20" s="438"/>
    </x:row>
    <x:row r="21" spans="1:8" ht="20.100000000000001" customHeight="1">
      <x:c r="A21" s="719" t="s">
        <x:v>157</x:v>
      </x:c>
      <x:c r="B21" s="720"/>
      <x:c r="C21" s="432">
        <x:f>SUM(C7:C20)</x:f>
        <x:v>76500</x:v>
      </x:c>
      <x:c r="D21" s="433">
        <x:f>SUM(D7:D20)</x:f>
        <x:v>79</x:v>
      </x:c>
      <x:c r="E21" s="734" t="s">
        <x:v>157</x:v>
      </x:c>
      <x:c r="F21" s="735"/>
      <x:c r="G21" s="439">
        <x:f>H21*800</x:f>
        <x:v>83200</x:v>
      </x:c>
      <x:c r="H21" s="440">
        <x:f>SUM(H5:H18)</x:f>
        <x:v>104</x:v>
      </x:c>
    </x:row>
  </x:sheetData>
  <x:mergeCells count="11">
    <x:mergeCell ref="A1:H1"/>
    <x:mergeCell ref="J5:K6"/>
    <x:mergeCell ref="L5:M5"/>
    <x:mergeCell ref="A21:B21"/>
    <x:mergeCell ref="A3:B4"/>
    <x:mergeCell ref="C3:D3"/>
    <x:mergeCell ref="E3:F4"/>
    <x:mergeCell ref="G3:H3"/>
    <x:mergeCell ref="A5:B5"/>
    <x:mergeCell ref="A6:B6"/>
    <x:mergeCell ref="E21:F21"/>
  </x:mergeCells>
  <x:pageMargins left="0.74805557727813721" right="0.74805557727813721" top="0.98430556058883667" bottom="0.98430556058883667" header="0.51138889789581299" footer="0.51138889789581299"/>
  <x:pageSetup paperSize="9" scale="9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6" baseType="lpstr">
      <vt:lpstr>9.7(월)</vt:lpstr>
      <vt:lpstr>9.8(화)</vt:lpstr>
      <vt:lpstr>9.9(수)</vt:lpstr>
      <vt:lpstr>9.10.(목)</vt:lpstr>
      <vt:lpstr>9.11.(금)~13.(일)</vt:lpstr>
      <vt:lpstr>9.14.(월)</vt:lpstr>
      <vt:lpstr>9.15.(화)</vt:lpstr>
      <vt:lpstr>9.16.수</vt:lpstr>
      <vt:lpstr>국별소통물량</vt:lpstr>
      <vt:lpstr>본부보고</vt:lpstr>
      <vt:lpstr>집중국처리현황(구분물량)</vt:lpstr>
      <vt:lpstr>집중국처리현황(인력)</vt:lpstr>
      <vt:lpstr>임시집하장</vt:lpstr>
      <vt:lpstr>주간발송</vt:lpstr>
      <vt:lpstr>(참고)예상물량</vt:lpstr>
      <vt:lpstr>주간발송(본부배정)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사무용</dc:creator>
  <cp:lastModifiedBy>sec</cp:lastModifiedBy>
  <cp:revision>114</cp:revision>
  <cp:lastPrinted>2015-09-17T00:32:48.833</cp:lastPrinted>
  <dcterms:created xsi:type="dcterms:W3CDTF">2008-02-01T01:46:13.000</dcterms:created>
  <dcterms:modified xsi:type="dcterms:W3CDTF">2015-09-17T00:44:51.046</dcterms:modified>
</cp:coreProperties>
</file>