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360" yWindow="225" windowWidth="11520" windowHeight="6330"/>
  </bookViews>
  <sheets>
    <sheet name="예산배정" sheetId="48" r:id="rId1"/>
    <sheet name="평가내역 " sheetId="26" r:id="rId2"/>
    <sheet name="성장률(35)" sheetId="13" r:id="rId3"/>
    <sheet name="점유율(35)" sheetId="11" r:id="rId4"/>
    <sheet name="달성률(20)" sheetId="41" r:id="rId5"/>
    <sheet name="접수위반발생율(10) " sheetId="12" r:id="rId6"/>
    <sheet name="환산점수" sheetId="24" r:id="rId7"/>
    <sheet name="2015년도 실적" sheetId="46" r:id="rId8"/>
    <sheet name="2014년도 실적" sheetId="22" r:id="rId9"/>
    <sheet name="2분기 과오평가" sheetId="40" r:id="rId10"/>
    <sheet name="2015년도 목표" sheetId="42" r:id="rId11"/>
    <sheet name="Sheet4" sheetId="43" r:id="rId12"/>
  </sheets>
  <externalReferences>
    <externalReference r:id="rId13"/>
    <externalReference r:id="rId14"/>
  </externalReferences>
  <definedNames>
    <definedName name="_xlnm.Print_Area" localSheetId="4">'달성률(20)'!$A$1:$F$45</definedName>
    <definedName name="_xlnm.Print_Area" localSheetId="2">'성장률(35)'!$A$1:$F$45</definedName>
    <definedName name="_xlnm.Print_Area" localSheetId="0">예산배정!$A$1:$R$46</definedName>
    <definedName name="_xlnm.Print_Area" localSheetId="3">'점유율(35)'!$A$1:$E$45</definedName>
    <definedName name="_xlnm.Print_Area" localSheetId="5">'접수위반발생율(10) '!#REF!</definedName>
    <definedName name="_xlnm.Print_Area" localSheetId="1">'평가내역 '!$A$1:$K$45</definedName>
  </definedNames>
  <calcPr calcId="125725"/>
  <fileRecoveryPr autoRecover="0"/>
</workbook>
</file>

<file path=xl/calcChain.xml><?xml version="1.0" encoding="utf-8"?>
<calcChain xmlns="http://schemas.openxmlformats.org/spreadsheetml/2006/main">
  <c r="C7" i="41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6"/>
  <c r="I7" i="26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6"/>
  <c r="I8" i="48" l="1"/>
  <c r="I10"/>
  <c r="I9"/>
  <c r="I14"/>
  <c r="I12"/>
  <c r="I11"/>
  <c r="I13"/>
  <c r="I24"/>
  <c r="I15"/>
  <c r="I18"/>
  <c r="I21"/>
  <c r="I16"/>
  <c r="I17"/>
  <c r="I22"/>
  <c r="I20"/>
  <c r="I19"/>
  <c r="I27"/>
  <c r="I29"/>
  <c r="I30"/>
  <c r="I26"/>
  <c r="I32"/>
  <c r="I28"/>
  <c r="I31"/>
  <c r="I23"/>
  <c r="I25"/>
  <c r="I33"/>
  <c r="I37"/>
  <c r="I35"/>
  <c r="I34"/>
  <c r="I36"/>
  <c r="I38"/>
  <c r="I39"/>
  <c r="I40"/>
  <c r="I41"/>
  <c r="I42"/>
  <c r="I43"/>
  <c r="I44"/>
  <c r="I45"/>
  <c r="I46"/>
  <c r="I7"/>
  <c r="J58" i="40"/>
  <c r="I58"/>
  <c r="H58"/>
  <c r="K58" s="1"/>
  <c r="G58"/>
  <c r="J57"/>
  <c r="I57"/>
  <c r="H57"/>
  <c r="K57" s="1"/>
  <c r="G57"/>
  <c r="J56"/>
  <c r="I56"/>
  <c r="H56"/>
  <c r="K56" s="1"/>
  <c r="G56"/>
  <c r="J55"/>
  <c r="I55"/>
  <c r="H55"/>
  <c r="K55" s="1"/>
  <c r="G55"/>
  <c r="J54"/>
  <c r="K54" s="1"/>
  <c r="I54"/>
  <c r="H54"/>
  <c r="G54"/>
  <c r="L54" s="1"/>
  <c r="J53"/>
  <c r="I53"/>
  <c r="H53"/>
  <c r="K53" s="1"/>
  <c r="G53"/>
  <c r="J52"/>
  <c r="I52"/>
  <c r="H52"/>
  <c r="K52" s="1"/>
  <c r="L52" s="1"/>
  <c r="G52"/>
  <c r="J51"/>
  <c r="I51"/>
  <c r="H51"/>
  <c r="K51" s="1"/>
  <c r="G51"/>
  <c r="J50"/>
  <c r="I50"/>
  <c r="H50"/>
  <c r="K50" s="1"/>
  <c r="G50"/>
  <c r="J49"/>
  <c r="I49"/>
  <c r="H49"/>
  <c r="K49" s="1"/>
  <c r="G49"/>
  <c r="J48"/>
  <c r="I48"/>
  <c r="H48"/>
  <c r="K48" s="1"/>
  <c r="L48" s="1"/>
  <c r="G48"/>
  <c r="J47"/>
  <c r="I47"/>
  <c r="H47"/>
  <c r="K47" s="1"/>
  <c r="G47"/>
  <c r="J46"/>
  <c r="I46"/>
  <c r="H46"/>
  <c r="K46" s="1"/>
  <c r="G46"/>
  <c r="J45"/>
  <c r="I45"/>
  <c r="H45"/>
  <c r="K45" s="1"/>
  <c r="L45" s="1"/>
  <c r="G45"/>
  <c r="J44"/>
  <c r="I44"/>
  <c r="H44"/>
  <c r="K44" s="1"/>
  <c r="G44"/>
  <c r="K43"/>
  <c r="J43"/>
  <c r="I43"/>
  <c r="H43"/>
  <c r="G43"/>
  <c r="L43" s="1"/>
  <c r="J42"/>
  <c r="I42"/>
  <c r="H42"/>
  <c r="K42" s="1"/>
  <c r="L42" s="1"/>
  <c r="G42"/>
  <c r="J41"/>
  <c r="I41"/>
  <c r="H41"/>
  <c r="K41" s="1"/>
  <c r="G41"/>
  <c r="J40"/>
  <c r="I40"/>
  <c r="H40"/>
  <c r="K40" s="1"/>
  <c r="L40" s="1"/>
  <c r="G40"/>
  <c r="K39"/>
  <c r="J39"/>
  <c r="I39"/>
  <c r="H39"/>
  <c r="G39"/>
  <c r="L39" s="1"/>
  <c r="J38"/>
  <c r="I38"/>
  <c r="H38"/>
  <c r="K38" s="1"/>
  <c r="L38" s="1"/>
  <c r="G38"/>
  <c r="J37"/>
  <c r="I37"/>
  <c r="H37"/>
  <c r="K37" s="1"/>
  <c r="G37"/>
  <c r="L37" s="1"/>
  <c r="J36"/>
  <c r="I36"/>
  <c r="H36"/>
  <c r="K36" s="1"/>
  <c r="L36" s="1"/>
  <c r="G36"/>
  <c r="K35"/>
  <c r="J35"/>
  <c r="I35"/>
  <c r="H35"/>
  <c r="G35"/>
  <c r="L35" s="1"/>
  <c r="J34"/>
  <c r="I34"/>
  <c r="H34"/>
  <c r="K34" s="1"/>
  <c r="L34" s="1"/>
  <c r="G34"/>
  <c r="J33"/>
  <c r="I33"/>
  <c r="H33"/>
  <c r="K33" s="1"/>
  <c r="L33" s="1"/>
  <c r="G33"/>
  <c r="J32"/>
  <c r="I32"/>
  <c r="H32"/>
  <c r="K32" s="1"/>
  <c r="L32" s="1"/>
  <c r="G32"/>
  <c r="K31"/>
  <c r="J31"/>
  <c r="I31"/>
  <c r="H31"/>
  <c r="G31"/>
  <c r="L31" s="1"/>
  <c r="J30"/>
  <c r="I30"/>
  <c r="H30"/>
  <c r="K30" s="1"/>
  <c r="L30" s="1"/>
  <c r="G30"/>
  <c r="J29"/>
  <c r="I29"/>
  <c r="H29"/>
  <c r="K29" s="1"/>
  <c r="L29" s="1"/>
  <c r="G29"/>
  <c r="J28"/>
  <c r="I28"/>
  <c r="H28"/>
  <c r="K28" s="1"/>
  <c r="L28" s="1"/>
  <c r="G28"/>
  <c r="K27"/>
  <c r="J27"/>
  <c r="I27"/>
  <c r="H27"/>
  <c r="G27"/>
  <c r="L27" s="1"/>
  <c r="J26"/>
  <c r="I26"/>
  <c r="H26"/>
  <c r="K26" s="1"/>
  <c r="L26" s="1"/>
  <c r="G26"/>
  <c r="J25"/>
  <c r="I25"/>
  <c r="H25"/>
  <c r="K25" s="1"/>
  <c r="L25" s="1"/>
  <c r="G25"/>
  <c r="J24"/>
  <c r="I24"/>
  <c r="H24"/>
  <c r="K24" s="1"/>
  <c r="L24" s="1"/>
  <c r="G24"/>
  <c r="K23"/>
  <c r="J23"/>
  <c r="I23"/>
  <c r="H23"/>
  <c r="G23"/>
  <c r="L23" s="1"/>
  <c r="J22"/>
  <c r="I22"/>
  <c r="H22"/>
  <c r="K22" s="1"/>
  <c r="L22" s="1"/>
  <c r="G22"/>
  <c r="J21"/>
  <c r="I21"/>
  <c r="H21"/>
  <c r="K21" s="1"/>
  <c r="G21"/>
  <c r="L21" s="1"/>
  <c r="J20"/>
  <c r="I20"/>
  <c r="H20"/>
  <c r="K20" s="1"/>
  <c r="L20" s="1"/>
  <c r="G20"/>
  <c r="K19"/>
  <c r="J19"/>
  <c r="J18" s="1"/>
  <c r="I19"/>
  <c r="H19"/>
  <c r="G19"/>
  <c r="L19" s="1"/>
  <c r="I18"/>
  <c r="F18"/>
  <c r="E18"/>
  <c r="D18"/>
  <c r="C18"/>
  <c r="B18"/>
  <c r="J14"/>
  <c r="I14"/>
  <c r="K14" s="1"/>
  <c r="H14"/>
  <c r="G14"/>
  <c r="J13"/>
  <c r="I13"/>
  <c r="H13"/>
  <c r="K13" s="1"/>
  <c r="L13" s="1"/>
  <c r="G13"/>
  <c r="K12"/>
  <c r="J12"/>
  <c r="I12"/>
  <c r="H12"/>
  <c r="G12"/>
  <c r="L12" s="1"/>
  <c r="J11"/>
  <c r="I11"/>
  <c r="H11"/>
  <c r="K11" s="1"/>
  <c r="L11" s="1"/>
  <c r="G11"/>
  <c r="J10"/>
  <c r="I10"/>
  <c r="K10" s="1"/>
  <c r="H10"/>
  <c r="G10"/>
  <c r="L10" s="1"/>
  <c r="J9"/>
  <c r="I9"/>
  <c r="H9"/>
  <c r="K9" s="1"/>
  <c r="L9" s="1"/>
  <c r="G9"/>
  <c r="K8"/>
  <c r="J8"/>
  <c r="I8"/>
  <c r="H8"/>
  <c r="G8"/>
  <c r="L8" s="1"/>
  <c r="J7"/>
  <c r="J5" s="1"/>
  <c r="I7"/>
  <c r="H7"/>
  <c r="K7" s="1"/>
  <c r="L7" s="1"/>
  <c r="G7"/>
  <c r="J6"/>
  <c r="I6"/>
  <c r="K6" s="1"/>
  <c r="H6"/>
  <c r="H5" s="1"/>
  <c r="G6"/>
  <c r="L6" s="1"/>
  <c r="F5"/>
  <c r="E5"/>
  <c r="D5"/>
  <c r="C5"/>
  <c r="G5" s="1"/>
  <c r="B5"/>
  <c r="M8" l="1"/>
  <c r="K18"/>
  <c r="M13"/>
  <c r="L44"/>
  <c r="L46"/>
  <c r="L47"/>
  <c r="L49"/>
  <c r="M22" s="1"/>
  <c r="L50"/>
  <c r="L51"/>
  <c r="L53"/>
  <c r="L55"/>
  <c r="L56"/>
  <c r="L57"/>
  <c r="L58"/>
  <c r="M58" s="1"/>
  <c r="M9"/>
  <c r="M11"/>
  <c r="L14"/>
  <c r="M14" s="1"/>
  <c r="M20"/>
  <c r="M38"/>
  <c r="L41"/>
  <c r="M12"/>
  <c r="M7"/>
  <c r="H18"/>
  <c r="I5"/>
  <c r="K5" s="1"/>
  <c r="L5" s="1"/>
  <c r="G18"/>
  <c r="L18" s="1"/>
  <c r="B7" i="11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6"/>
  <c r="C7" i="13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6"/>
  <c r="M41" i="40" l="1"/>
  <c r="M26"/>
  <c r="M43"/>
  <c r="M27"/>
  <c r="M56"/>
  <c r="M51"/>
  <c r="M46"/>
  <c r="M31"/>
  <c r="M35"/>
  <c r="M33"/>
  <c r="M55"/>
  <c r="M52"/>
  <c r="M32"/>
  <c r="M36"/>
  <c r="M57"/>
  <c r="M53"/>
  <c r="M47"/>
  <c r="M40"/>
  <c r="M24"/>
  <c r="M45"/>
  <c r="M28"/>
  <c r="M6"/>
  <c r="M34"/>
  <c r="M10"/>
  <c r="M54"/>
  <c r="M49"/>
  <c r="M42"/>
  <c r="M25"/>
  <c r="M48"/>
  <c r="M29"/>
  <c r="M37"/>
  <c r="M21"/>
  <c r="M50"/>
  <c r="M44"/>
  <c r="M30"/>
  <c r="M19"/>
  <c r="M39"/>
  <c r="M23"/>
  <c r="Q8" i="48" l="1"/>
  <c r="R8" s="1"/>
  <c r="Q10"/>
  <c r="R10" s="1"/>
  <c r="Q9"/>
  <c r="R9" s="1"/>
  <c r="Q14"/>
  <c r="R14" s="1"/>
  <c r="Q12"/>
  <c r="R12" s="1"/>
  <c r="Q11"/>
  <c r="R11" s="1"/>
  <c r="Q7"/>
  <c r="R7" s="1"/>
  <c r="Q24"/>
  <c r="R24" s="1"/>
  <c r="Q15"/>
  <c r="Q18"/>
  <c r="Q21"/>
  <c r="Q16"/>
  <c r="R16" s="1"/>
  <c r="Q17"/>
  <c r="Q20"/>
  <c r="Q19"/>
  <c r="Q27"/>
  <c r="Q29"/>
  <c r="Q30"/>
  <c r="Q26"/>
  <c r="Q31"/>
  <c r="Q23"/>
  <c r="Q25"/>
  <c r="Q37"/>
  <c r="P34"/>
  <c r="Q34" s="1"/>
  <c r="Q36"/>
  <c r="Q39"/>
  <c r="Q40"/>
  <c r="Q41"/>
  <c r="Q43"/>
  <c r="R43" s="1"/>
  <c r="Q44"/>
  <c r="Q45"/>
  <c r="Q46"/>
  <c r="J49"/>
  <c r="R48"/>
  <c r="J48"/>
  <c r="E48"/>
  <c r="D48"/>
  <c r="C48"/>
  <c r="B48"/>
  <c r="F48" s="1"/>
  <c r="R47"/>
  <c r="J47"/>
  <c r="E47"/>
  <c r="D47"/>
  <c r="C47"/>
  <c r="B47"/>
  <c r="R19" l="1"/>
  <c r="R29"/>
  <c r="R26"/>
  <c r="R39"/>
  <c r="R23"/>
  <c r="Q28"/>
  <c r="R28" s="1"/>
  <c r="R44"/>
  <c r="R40"/>
  <c r="R34"/>
  <c r="R25"/>
  <c r="R27"/>
  <c r="R17"/>
  <c r="R15"/>
  <c r="Q33"/>
  <c r="R33" s="1"/>
  <c r="R45"/>
  <c r="R41"/>
  <c r="R36"/>
  <c r="R18"/>
  <c r="Q38"/>
  <c r="R38" s="1"/>
  <c r="R46"/>
  <c r="R37"/>
  <c r="R31"/>
  <c r="R30"/>
  <c r="R20"/>
  <c r="R21"/>
  <c r="F47"/>
  <c r="I6"/>
  <c r="J46" i="26" l="1"/>
  <c r="J47"/>
  <c r="J48"/>
  <c r="I5" l="1"/>
  <c r="K46" i="46"/>
  <c r="J46"/>
  <c r="I46"/>
  <c r="H46"/>
  <c r="G46"/>
  <c r="F46"/>
  <c r="E46"/>
  <c r="D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C5"/>
  <c r="B5"/>
  <c r="B6" i="22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C5"/>
  <c r="B5"/>
  <c r="I47"/>
  <c r="H47"/>
  <c r="G47"/>
  <c r="F47"/>
  <c r="E47"/>
  <c r="D47"/>
  <c r="D47" i="26"/>
  <c r="D46"/>
  <c r="C46" i="46" l="1"/>
  <c r="B46"/>
  <c r="B46" i="42" l="1"/>
  <c r="B45" i="41" s="1"/>
  <c r="B45" i="42"/>
  <c r="B44" i="41" s="1"/>
  <c r="B44" i="42"/>
  <c r="B43" i="41" s="1"/>
  <c r="B43" i="42"/>
  <c r="B42" i="41" s="1"/>
  <c r="B42" i="42"/>
  <c r="B41" i="41" s="1"/>
  <c r="B41" i="42"/>
  <c r="B40" i="41" s="1"/>
  <c r="B40" i="42"/>
  <c r="B39" i="41" s="1"/>
  <c r="B39" i="42"/>
  <c r="B38" i="41" s="1"/>
  <c r="B38" i="42"/>
  <c r="B37" i="41" s="1"/>
  <c r="B37" i="42"/>
  <c r="B36" i="41" s="1"/>
  <c r="B36" i="42"/>
  <c r="B35" i="41" s="1"/>
  <c r="B35" i="42"/>
  <c r="B34" i="41" s="1"/>
  <c r="B34" i="42"/>
  <c r="B33" i="41" s="1"/>
  <c r="B33" i="42"/>
  <c r="B32" i="41" s="1"/>
  <c r="B32" i="42"/>
  <c r="B31" i="41" s="1"/>
  <c r="B31" i="42"/>
  <c r="B30" i="41" s="1"/>
  <c r="B30" i="42"/>
  <c r="B29" i="41" s="1"/>
  <c r="B29" i="42"/>
  <c r="B28" i="41" s="1"/>
  <c r="B28" i="42"/>
  <c r="B27" i="41" s="1"/>
  <c r="B27" i="42"/>
  <c r="B26" i="41" s="1"/>
  <c r="B26" i="42"/>
  <c r="B25" i="41" s="1"/>
  <c r="B25" i="42"/>
  <c r="B24" i="41" s="1"/>
  <c r="B24" i="42"/>
  <c r="B23" i="41" s="1"/>
  <c r="B23" i="42"/>
  <c r="B22" i="41" s="1"/>
  <c r="B22" i="42"/>
  <c r="B21" i="41" s="1"/>
  <c r="B21" i="42"/>
  <c r="B20" i="41" s="1"/>
  <c r="B20" i="42"/>
  <c r="B19" i="41" s="1"/>
  <c r="B19" i="42"/>
  <c r="B18" i="41" s="1"/>
  <c r="B18" i="42"/>
  <c r="B17" i="41" s="1"/>
  <c r="B17" i="42"/>
  <c r="B16" i="41" s="1"/>
  <c r="B16" i="42"/>
  <c r="B15" i="41" s="1"/>
  <c r="B15" i="42"/>
  <c r="B14" i="41" s="1"/>
  <c r="B14" i="42"/>
  <c r="B13" i="41" s="1"/>
  <c r="B13" i="42"/>
  <c r="B12" i="41" s="1"/>
  <c r="B12" i="42"/>
  <c r="B11" i="41" s="1"/>
  <c r="B11" i="42"/>
  <c r="B10" i="41" s="1"/>
  <c r="B10" i="42"/>
  <c r="B9" i="41" s="1"/>
  <c r="B9" i="42"/>
  <c r="B8" i="41" s="1"/>
  <c r="B8" i="42"/>
  <c r="B7" i="41" s="1"/>
  <c r="B7" i="42"/>
  <c r="B6" i="41" s="1"/>
  <c r="B5" l="1"/>
  <c r="B6" i="42"/>
  <c r="D43" i="41" l="1"/>
  <c r="D40"/>
  <c r="D39"/>
  <c r="D36"/>
  <c r="D35"/>
  <c r="D32"/>
  <c r="D31"/>
  <c r="D28"/>
  <c r="D27"/>
  <c r="D24"/>
  <c r="D23"/>
  <c r="D21"/>
  <c r="D20"/>
  <c r="D19"/>
  <c r="D17"/>
  <c r="D16"/>
  <c r="D13"/>
  <c r="D12"/>
  <c r="D9"/>
  <c r="D8"/>
  <c r="D7"/>
  <c r="F7" i="12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6"/>
  <c r="D7"/>
  <c r="E7"/>
  <c r="G7"/>
  <c r="D8"/>
  <c r="E8"/>
  <c r="G8"/>
  <c r="D9"/>
  <c r="E9"/>
  <c r="G9"/>
  <c r="D10"/>
  <c r="E10"/>
  <c r="G10"/>
  <c r="D11"/>
  <c r="E11"/>
  <c r="G11"/>
  <c r="D12"/>
  <c r="E12"/>
  <c r="G12"/>
  <c r="D13"/>
  <c r="E13"/>
  <c r="G13"/>
  <c r="D14"/>
  <c r="E14"/>
  <c r="G14"/>
  <c r="D15"/>
  <c r="E15"/>
  <c r="G15"/>
  <c r="D16"/>
  <c r="E16"/>
  <c r="G16"/>
  <c r="D17"/>
  <c r="E17"/>
  <c r="G17"/>
  <c r="D18"/>
  <c r="E18"/>
  <c r="G18"/>
  <c r="D19"/>
  <c r="E19"/>
  <c r="G19"/>
  <c r="D20"/>
  <c r="E20"/>
  <c r="G20"/>
  <c r="D21"/>
  <c r="E21"/>
  <c r="G21"/>
  <c r="D22"/>
  <c r="E22"/>
  <c r="G22"/>
  <c r="D23"/>
  <c r="E23"/>
  <c r="G23"/>
  <c r="D24"/>
  <c r="E24"/>
  <c r="G24"/>
  <c r="D25"/>
  <c r="E25"/>
  <c r="G25"/>
  <c r="D26"/>
  <c r="E26"/>
  <c r="G26"/>
  <c r="D27"/>
  <c r="E27"/>
  <c r="G27"/>
  <c r="D28"/>
  <c r="E28"/>
  <c r="G28"/>
  <c r="D29"/>
  <c r="E29"/>
  <c r="G29"/>
  <c r="D30"/>
  <c r="E30"/>
  <c r="G30"/>
  <c r="D31"/>
  <c r="E31"/>
  <c r="G31"/>
  <c r="D32"/>
  <c r="E32"/>
  <c r="G32"/>
  <c r="D33"/>
  <c r="E33"/>
  <c r="G33"/>
  <c r="D34"/>
  <c r="E34"/>
  <c r="G34"/>
  <c r="D35"/>
  <c r="E35"/>
  <c r="G35"/>
  <c r="D36"/>
  <c r="E36"/>
  <c r="G36"/>
  <c r="D37"/>
  <c r="E37"/>
  <c r="G37"/>
  <c r="D38"/>
  <c r="E38"/>
  <c r="G38"/>
  <c r="D39"/>
  <c r="E39"/>
  <c r="G39"/>
  <c r="D40"/>
  <c r="E40"/>
  <c r="G40"/>
  <c r="D41"/>
  <c r="E41"/>
  <c r="G41"/>
  <c r="D42"/>
  <c r="E42"/>
  <c r="G42"/>
  <c r="D43"/>
  <c r="E43"/>
  <c r="G43"/>
  <c r="D44"/>
  <c r="E44"/>
  <c r="G44"/>
  <c r="D45"/>
  <c r="E45"/>
  <c r="G45"/>
  <c r="G6"/>
  <c r="E6"/>
  <c r="D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6"/>
  <c r="D29" i="41" l="1"/>
  <c r="D37"/>
  <c r="D15"/>
  <c r="D22"/>
  <c r="D30"/>
  <c r="D38"/>
  <c r="D6"/>
  <c r="D11"/>
  <c r="D14"/>
  <c r="D25"/>
  <c r="D34"/>
  <c r="D41"/>
  <c r="D45"/>
  <c r="D10"/>
  <c r="D18"/>
  <c r="D26"/>
  <c r="D33"/>
  <c r="D42"/>
  <c r="D44"/>
  <c r="C5"/>
  <c r="E45" l="1"/>
  <c r="F45" s="1"/>
  <c r="E39"/>
  <c r="F39" s="1"/>
  <c r="E21"/>
  <c r="F21" s="1"/>
  <c r="E16"/>
  <c r="F16" s="1"/>
  <c r="E7"/>
  <c r="F7" s="1"/>
  <c r="E22"/>
  <c r="F22" s="1"/>
  <c r="E33"/>
  <c r="F33" s="1"/>
  <c r="E31"/>
  <c r="F31" s="1"/>
  <c r="E38"/>
  <c r="F38" s="1"/>
  <c r="E25"/>
  <c r="F25" s="1"/>
  <c r="E6"/>
  <c r="F6" s="1"/>
  <c r="E41"/>
  <c r="F41" s="1"/>
  <c r="E40"/>
  <c r="F40" s="1"/>
  <c r="E23"/>
  <c r="F23" s="1"/>
  <c r="E28"/>
  <c r="F28" s="1"/>
  <c r="E10"/>
  <c r="F10" s="1"/>
  <c r="E35"/>
  <c r="F35" s="1"/>
  <c r="E12"/>
  <c r="F12" s="1"/>
  <c r="E44"/>
  <c r="F44" s="1"/>
  <c r="E24"/>
  <c r="F24" s="1"/>
  <c r="E30"/>
  <c r="F30" s="1"/>
  <c r="E15"/>
  <c r="F15" s="1"/>
  <c r="E32"/>
  <c r="F32" s="1"/>
  <c r="E36"/>
  <c r="F36" s="1"/>
  <c r="E14"/>
  <c r="F14" s="1"/>
  <c r="E9"/>
  <c r="F9" s="1"/>
  <c r="E20"/>
  <c r="F20" s="1"/>
  <c r="D5"/>
  <c r="E37"/>
  <c r="F37" s="1"/>
  <c r="E18"/>
  <c r="F18" s="1"/>
  <c r="E17"/>
  <c r="F17" s="1"/>
  <c r="E26"/>
  <c r="F26" s="1"/>
  <c r="E8"/>
  <c r="F8" s="1"/>
  <c r="E42"/>
  <c r="F42" s="1"/>
  <c r="E43"/>
  <c r="F43" s="1"/>
  <c r="E27"/>
  <c r="F27" s="1"/>
  <c r="E13"/>
  <c r="F13" s="1"/>
  <c r="E34"/>
  <c r="F34" s="1"/>
  <c r="E19"/>
  <c r="F19" s="1"/>
  <c r="E29"/>
  <c r="F29" s="1"/>
  <c r="E11"/>
  <c r="F11" s="1"/>
  <c r="D30" i="48" l="1"/>
  <c r="D13" i="26"/>
  <c r="D37" i="48"/>
  <c r="D14" i="26"/>
  <c r="D40" i="48"/>
  <c r="D40" i="26"/>
  <c r="D39" i="48"/>
  <c r="D45" i="26"/>
  <c r="D46" i="48"/>
  <c r="D42" i="26"/>
  <c r="D14" i="48"/>
  <c r="D18" i="26"/>
  <c r="D24" i="48"/>
  <c r="D9" i="26"/>
  <c r="D32" i="48"/>
  <c r="D15" i="26"/>
  <c r="D27" i="48"/>
  <c r="D12" i="26"/>
  <c r="D16" i="48"/>
  <c r="D23" i="26"/>
  <c r="D15" i="48"/>
  <c r="D25" i="26"/>
  <c r="D13" i="48"/>
  <c r="D22" i="26"/>
  <c r="D42" i="48"/>
  <c r="D39" i="26"/>
  <c r="D31" i="48"/>
  <c r="D11" i="26"/>
  <c r="D41" i="48"/>
  <c r="D37" i="26"/>
  <c r="D44" i="48"/>
  <c r="D35" i="26"/>
  <c r="D28" i="48"/>
  <c r="D7" i="26"/>
  <c r="D10" i="48"/>
  <c r="D19" i="26"/>
  <c r="D35" i="48"/>
  <c r="D43" i="26"/>
  <c r="D20" i="48"/>
  <c r="D17" i="26"/>
  <c r="D9" i="48"/>
  <c r="D20" i="26"/>
  <c r="D38" i="48"/>
  <c r="D32" i="26"/>
  <c r="D23" i="48"/>
  <c r="D44" i="26"/>
  <c r="D26" i="48"/>
  <c r="D28" i="26"/>
  <c r="D7" i="48"/>
  <c r="D6" i="26"/>
  <c r="D34" i="48"/>
  <c r="D33" i="26"/>
  <c r="D11" i="48"/>
  <c r="D21" i="26"/>
  <c r="D21" i="48"/>
  <c r="D8" i="26"/>
  <c r="D19" i="48"/>
  <c r="D30" i="26"/>
  <c r="D33" i="48"/>
  <c r="D38" i="26"/>
  <c r="D36" i="48"/>
  <c r="D34" i="26"/>
  <c r="D17" i="48"/>
  <c r="D29" i="26"/>
  <c r="D29" i="48"/>
  <c r="D27" i="26"/>
  <c r="D25" i="48"/>
  <c r="D26" i="26"/>
  <c r="D43" i="48"/>
  <c r="D36" i="26"/>
  <c r="D12" i="48"/>
  <c r="D24" i="26"/>
  <c r="D22" i="48"/>
  <c r="D10" i="26"/>
  <c r="D45" i="48"/>
  <c r="D41" i="26"/>
  <c r="D8" i="48"/>
  <c r="D31" i="26"/>
  <c r="D18" i="48"/>
  <c r="D16" i="26"/>
  <c r="B37" i="12"/>
  <c r="B42"/>
  <c r="B8"/>
  <c r="B15"/>
  <c r="B34"/>
  <c r="B32"/>
  <c r="B29"/>
  <c r="B10"/>
  <c r="B17"/>
  <c r="B9"/>
  <c r="B19"/>
  <c r="B27"/>
  <c r="B26"/>
  <c r="B22"/>
  <c r="B13"/>
  <c r="B14"/>
  <c r="B6"/>
  <c r="B40" l="1"/>
  <c r="B11"/>
  <c r="B28"/>
  <c r="B30"/>
  <c r="B33"/>
  <c r="B38"/>
  <c r="B24"/>
  <c r="B18"/>
  <c r="B45"/>
  <c r="B41"/>
  <c r="B35"/>
  <c r="B16"/>
  <c r="B25"/>
  <c r="B23"/>
  <c r="H14"/>
  <c r="I14" s="1"/>
  <c r="B12" l="1"/>
  <c r="B31"/>
  <c r="B44"/>
  <c r="B20"/>
  <c r="B39"/>
  <c r="B21"/>
  <c r="B43"/>
  <c r="B7"/>
  <c r="B36"/>
  <c r="E47" i="26"/>
  <c r="C47"/>
  <c r="B47"/>
  <c r="E46"/>
  <c r="C46"/>
  <c r="B46"/>
  <c r="D8" i="13"/>
  <c r="D12"/>
  <c r="D16"/>
  <c r="D20"/>
  <c r="D24"/>
  <c r="D28"/>
  <c r="D32"/>
  <c r="D36"/>
  <c r="D40"/>
  <c r="D44"/>
  <c r="H45" i="12"/>
  <c r="I45" s="1"/>
  <c r="H44"/>
  <c r="H43"/>
  <c r="H42"/>
  <c r="I42" s="1"/>
  <c r="H41"/>
  <c r="I41" s="1"/>
  <c r="H40"/>
  <c r="I40" s="1"/>
  <c r="H39"/>
  <c r="H38"/>
  <c r="I38" s="1"/>
  <c r="H37"/>
  <c r="I37" s="1"/>
  <c r="H36"/>
  <c r="H35"/>
  <c r="I35" s="1"/>
  <c r="H34"/>
  <c r="I34" s="1"/>
  <c r="H33"/>
  <c r="I33" s="1"/>
  <c r="H32"/>
  <c r="I32" s="1"/>
  <c r="H31"/>
  <c r="H30"/>
  <c r="I30" s="1"/>
  <c r="H29"/>
  <c r="I29" s="1"/>
  <c r="H28"/>
  <c r="I28" s="1"/>
  <c r="H27"/>
  <c r="I27" s="1"/>
  <c r="H26"/>
  <c r="I26" s="1"/>
  <c r="H25"/>
  <c r="I25" s="1"/>
  <c r="H24"/>
  <c r="I24" s="1"/>
  <c r="H23"/>
  <c r="I23" s="1"/>
  <c r="H22"/>
  <c r="I22" s="1"/>
  <c r="H21"/>
  <c r="I21" s="1"/>
  <c r="H20"/>
  <c r="I20" s="1"/>
  <c r="H19"/>
  <c r="I19" s="1"/>
  <c r="H18"/>
  <c r="I18" s="1"/>
  <c r="H17"/>
  <c r="I17" s="1"/>
  <c r="H16"/>
  <c r="I16" s="1"/>
  <c r="H15"/>
  <c r="I15" s="1"/>
  <c r="H13"/>
  <c r="I13" s="1"/>
  <c r="H12"/>
  <c r="H11"/>
  <c r="I11" s="1"/>
  <c r="H10"/>
  <c r="I10" s="1"/>
  <c r="H9"/>
  <c r="I9" s="1"/>
  <c r="H8"/>
  <c r="I8" s="1"/>
  <c r="H7"/>
  <c r="I7" s="1"/>
  <c r="H6"/>
  <c r="I6" s="1"/>
  <c r="G5"/>
  <c r="F5"/>
  <c r="E5"/>
  <c r="D5"/>
  <c r="C5"/>
  <c r="K47" i="22"/>
  <c r="J47"/>
  <c r="C47"/>
  <c r="B47"/>
  <c r="I31" i="12" l="1"/>
  <c r="J31" s="1"/>
  <c r="K31" s="1"/>
  <c r="B5"/>
  <c r="I36"/>
  <c r="I39"/>
  <c r="I43"/>
  <c r="I12"/>
  <c r="J9" s="1"/>
  <c r="K9" s="1"/>
  <c r="I44"/>
  <c r="D45" i="13"/>
  <c r="D41"/>
  <c r="D37"/>
  <c r="D33"/>
  <c r="D29"/>
  <c r="D25"/>
  <c r="D21"/>
  <c r="D17"/>
  <c r="D13"/>
  <c r="D9"/>
  <c r="D42"/>
  <c r="D38"/>
  <c r="D34"/>
  <c r="D30"/>
  <c r="D26"/>
  <c r="D22"/>
  <c r="D18"/>
  <c r="D14"/>
  <c r="D10"/>
  <c r="D43"/>
  <c r="D39"/>
  <c r="D35"/>
  <c r="D31"/>
  <c r="D27"/>
  <c r="D23"/>
  <c r="D19"/>
  <c r="D15"/>
  <c r="D11"/>
  <c r="D7"/>
  <c r="F47" i="26"/>
  <c r="J24" i="12"/>
  <c r="K24" s="1"/>
  <c r="F46" i="26"/>
  <c r="B5" i="13"/>
  <c r="B5" i="11"/>
  <c r="C44" s="1"/>
  <c r="H5" i="12"/>
  <c r="I5" l="1"/>
  <c r="J26"/>
  <c r="K26" s="1"/>
  <c r="J45"/>
  <c r="K45" s="1"/>
  <c r="J32"/>
  <c r="K32" s="1"/>
  <c r="E38" i="48" s="1"/>
  <c r="J21" i="12"/>
  <c r="K21" s="1"/>
  <c r="E21" i="26" s="1"/>
  <c r="J25" i="12"/>
  <c r="K25" s="1"/>
  <c r="J18"/>
  <c r="K18" s="1"/>
  <c r="J6"/>
  <c r="K6" s="1"/>
  <c r="E6" i="26" s="1"/>
  <c r="J15" i="12"/>
  <c r="K15" s="1"/>
  <c r="E15" i="26" s="1"/>
  <c r="J43" i="12"/>
  <c r="K43" s="1"/>
  <c r="J40"/>
  <c r="K40" s="1"/>
  <c r="J36"/>
  <c r="K36" s="1"/>
  <c r="E36" i="26" s="1"/>
  <c r="J41" i="12"/>
  <c r="K41" s="1"/>
  <c r="E41" i="26" s="1"/>
  <c r="J27" i="12"/>
  <c r="K27" s="1"/>
  <c r="J10"/>
  <c r="K10" s="1"/>
  <c r="J42"/>
  <c r="K42" s="1"/>
  <c r="E42" i="26" s="1"/>
  <c r="J28" i="12"/>
  <c r="K28" s="1"/>
  <c r="E26" i="48" s="1"/>
  <c r="J20" i="12"/>
  <c r="K20" s="1"/>
  <c r="J29"/>
  <c r="K29" s="1"/>
  <c r="J44"/>
  <c r="K44" s="1"/>
  <c r="E44" i="26" s="1"/>
  <c r="J22" i="12"/>
  <c r="K22" s="1"/>
  <c r="E13" i="48" s="1"/>
  <c r="J33" i="12"/>
  <c r="K33" s="1"/>
  <c r="J19"/>
  <c r="K19" s="1"/>
  <c r="J8"/>
  <c r="K8" s="1"/>
  <c r="E21" i="48" s="1"/>
  <c r="J30" i="12"/>
  <c r="K30" s="1"/>
  <c r="E19" i="48" s="1"/>
  <c r="J13" i="12"/>
  <c r="K13" s="1"/>
  <c r="J7"/>
  <c r="K7" s="1"/>
  <c r="J34"/>
  <c r="K34" s="1"/>
  <c r="E36" i="48" s="1"/>
  <c r="J35" i="12"/>
  <c r="K35" s="1"/>
  <c r="E35" i="26" s="1"/>
  <c r="J11" i="12"/>
  <c r="K11" s="1"/>
  <c r="J38"/>
  <c r="K38" s="1"/>
  <c r="J23"/>
  <c r="K23" s="1"/>
  <c r="E23" i="26" s="1"/>
  <c r="J12" i="12"/>
  <c r="K12" s="1"/>
  <c r="E12" i="26" s="1"/>
  <c r="J39" i="12"/>
  <c r="K39" s="1"/>
  <c r="J17"/>
  <c r="K17" s="1"/>
  <c r="J16"/>
  <c r="K16" s="1"/>
  <c r="E16" i="26" s="1"/>
  <c r="J14" i="12"/>
  <c r="K14" s="1"/>
  <c r="J37"/>
  <c r="K37" s="1"/>
  <c r="E8" i="26"/>
  <c r="E39" i="48"/>
  <c r="E45" i="26"/>
  <c r="E8" i="48"/>
  <c r="E31" i="26"/>
  <c r="E32" i="48"/>
  <c r="E15"/>
  <c r="E25" i="26"/>
  <c r="E32"/>
  <c r="E12" i="48"/>
  <c r="E24" i="26"/>
  <c r="E35" i="48"/>
  <c r="E43" i="26"/>
  <c r="E25" i="48"/>
  <c r="E26" i="26"/>
  <c r="E24" i="48"/>
  <c r="E9" i="26"/>
  <c r="E10" i="48"/>
  <c r="E19" i="26"/>
  <c r="E31" i="48"/>
  <c r="E11" i="26"/>
  <c r="E30" i="48"/>
  <c r="E13" i="26"/>
  <c r="E42" i="48"/>
  <c r="E39" i="26"/>
  <c r="E20" i="48"/>
  <c r="E17" i="26"/>
  <c r="E37" i="48"/>
  <c r="E14" i="26"/>
  <c r="E41" i="48"/>
  <c r="E37" i="26"/>
  <c r="E14" i="48"/>
  <c r="E18" i="26"/>
  <c r="E40" i="48"/>
  <c r="E40" i="26"/>
  <c r="E34"/>
  <c r="E44" i="48"/>
  <c r="E30" i="26"/>
  <c r="E28" i="48"/>
  <c r="E7" i="26"/>
  <c r="E33" i="48"/>
  <c r="E38" i="26"/>
  <c r="E45" i="48"/>
  <c r="E29"/>
  <c r="E27" i="26"/>
  <c r="E22" i="48"/>
  <c r="E10" i="26"/>
  <c r="E9" i="48"/>
  <c r="E20" i="26"/>
  <c r="E17" i="48"/>
  <c r="E29" i="26"/>
  <c r="E22"/>
  <c r="E34" i="48"/>
  <c r="E33" i="26"/>
  <c r="C22" i="11"/>
  <c r="C27"/>
  <c r="C25"/>
  <c r="C11"/>
  <c r="C42"/>
  <c r="C43"/>
  <c r="C45"/>
  <c r="C24"/>
  <c r="C7"/>
  <c r="C23"/>
  <c r="C39"/>
  <c r="C18"/>
  <c r="C38"/>
  <c r="C17"/>
  <c r="C41"/>
  <c r="C20"/>
  <c r="C40"/>
  <c r="C34"/>
  <c r="C6"/>
  <c r="C19"/>
  <c r="C35"/>
  <c r="C10"/>
  <c r="C13"/>
  <c r="C33"/>
  <c r="C16"/>
  <c r="C36"/>
  <c r="C15"/>
  <c r="C31"/>
  <c r="C26"/>
  <c r="C9"/>
  <c r="C29"/>
  <c r="C8"/>
  <c r="C32"/>
  <c r="C14"/>
  <c r="C30"/>
  <c r="C46"/>
  <c r="C21"/>
  <c r="C37"/>
  <c r="C12"/>
  <c r="C28"/>
  <c r="E27" i="48" l="1"/>
  <c r="E11"/>
  <c r="E28" i="26"/>
  <c r="E46" i="48"/>
  <c r="E18"/>
  <c r="E16"/>
  <c r="E7"/>
  <c r="E43"/>
  <c r="E23"/>
  <c r="D44" i="11"/>
  <c r="E44" s="1"/>
  <c r="D21"/>
  <c r="E21" s="1"/>
  <c r="D23"/>
  <c r="D38"/>
  <c r="D20"/>
  <c r="D35"/>
  <c r="D43"/>
  <c r="D17"/>
  <c r="D25"/>
  <c r="D40"/>
  <c r="D39"/>
  <c r="D16"/>
  <c r="E16" s="1"/>
  <c r="D34"/>
  <c r="E34" s="1"/>
  <c r="D11"/>
  <c r="E11" s="1"/>
  <c r="D29"/>
  <c r="E29" s="1"/>
  <c r="D31"/>
  <c r="E31" s="1"/>
  <c r="D8"/>
  <c r="E8" s="1"/>
  <c r="D26"/>
  <c r="E26" s="1"/>
  <c r="C5"/>
  <c r="D12"/>
  <c r="E12" s="1"/>
  <c r="D14"/>
  <c r="E14" s="1"/>
  <c r="D32"/>
  <c r="E32" s="1"/>
  <c r="D9"/>
  <c r="E9" s="1"/>
  <c r="D27"/>
  <c r="E27" s="1"/>
  <c r="D45"/>
  <c r="E45" s="1"/>
  <c r="D22"/>
  <c r="E22" s="1"/>
  <c r="D24"/>
  <c r="E24" s="1"/>
  <c r="D42"/>
  <c r="E42" s="1"/>
  <c r="D19"/>
  <c r="E19" s="1"/>
  <c r="D28"/>
  <c r="E28" s="1"/>
  <c r="D30"/>
  <c r="E30" s="1"/>
  <c r="D7"/>
  <c r="E7" s="1"/>
  <c r="D41"/>
  <c r="E41" s="1"/>
  <c r="D18"/>
  <c r="E18" s="1"/>
  <c r="D36"/>
  <c r="E36" s="1"/>
  <c r="D13"/>
  <c r="E13" s="1"/>
  <c r="D15"/>
  <c r="E15" s="1"/>
  <c r="D33"/>
  <c r="E33" s="1"/>
  <c r="D10"/>
  <c r="E10" s="1"/>
  <c r="D6"/>
  <c r="E6" s="1"/>
  <c r="D37"/>
  <c r="E37" s="1"/>
  <c r="C45" i="48" l="1"/>
  <c r="C41" i="26"/>
  <c r="C37" i="48"/>
  <c r="C14" i="26"/>
  <c r="C23" i="48"/>
  <c r="C44" i="26"/>
  <c r="C14" i="48"/>
  <c r="C18" i="26"/>
  <c r="C26" i="48"/>
  <c r="C28" i="26"/>
  <c r="C13" i="48"/>
  <c r="C22" i="26"/>
  <c r="C38" i="48"/>
  <c r="C32" i="26"/>
  <c r="C25" i="48"/>
  <c r="C26" i="26"/>
  <c r="C31" i="48"/>
  <c r="C11" i="26"/>
  <c r="C11" i="48"/>
  <c r="C21" i="26"/>
  <c r="C41" i="48"/>
  <c r="C37" i="26"/>
  <c r="C39" i="48"/>
  <c r="C45" i="26"/>
  <c r="C21" i="48"/>
  <c r="C8" i="26"/>
  <c r="C34" i="48"/>
  <c r="C33" i="26"/>
  <c r="C22" i="48"/>
  <c r="C10" i="26"/>
  <c r="C43" i="48"/>
  <c r="C36" i="26"/>
  <c r="C19" i="48"/>
  <c r="C30" i="26"/>
  <c r="C12" i="48"/>
  <c r="C24" i="26"/>
  <c r="C24" i="48"/>
  <c r="C9" i="26"/>
  <c r="C17" i="48"/>
  <c r="C29" i="26"/>
  <c r="C32" i="48"/>
  <c r="C15" i="26"/>
  <c r="C10" i="48"/>
  <c r="C19" i="26"/>
  <c r="C36" i="48"/>
  <c r="C34" i="26"/>
  <c r="C7" i="48"/>
  <c r="C6" i="26"/>
  <c r="C30" i="48"/>
  <c r="C13" i="26"/>
  <c r="C28" i="48"/>
  <c r="C7" i="26"/>
  <c r="C46" i="48"/>
  <c r="C42" i="26"/>
  <c r="C29" i="48"/>
  <c r="C27" i="26"/>
  <c r="C27" i="48"/>
  <c r="C12" i="26"/>
  <c r="C8" i="48"/>
  <c r="C31" i="26"/>
  <c r="C18" i="48"/>
  <c r="C16" i="26"/>
  <c r="E40" i="11"/>
  <c r="E35"/>
  <c r="E39"/>
  <c r="E43"/>
  <c r="E23"/>
  <c r="E17"/>
  <c r="E38"/>
  <c r="E25"/>
  <c r="E20"/>
  <c r="C33" i="48" l="1"/>
  <c r="C38" i="26"/>
  <c r="C42" i="48"/>
  <c r="C39" i="26"/>
  <c r="C9" i="48"/>
  <c r="C20" i="26"/>
  <c r="C15" i="48"/>
  <c r="C25" i="26"/>
  <c r="C35" i="48"/>
  <c r="C43" i="26"/>
  <c r="C16" i="48"/>
  <c r="C23" i="26"/>
  <c r="C40" i="48"/>
  <c r="C40" i="26"/>
  <c r="C20" i="48"/>
  <c r="C17" i="26"/>
  <c r="C44" i="48"/>
  <c r="C35" i="26"/>
  <c r="D6" i="13"/>
  <c r="C5"/>
  <c r="D5" s="1"/>
  <c r="E6" l="1"/>
  <c r="F6" s="1"/>
  <c r="E26"/>
  <c r="F26" s="1"/>
  <c r="E39"/>
  <c r="F39" s="1"/>
  <c r="E23"/>
  <c r="F23" s="1"/>
  <c r="E7"/>
  <c r="F7" s="1"/>
  <c r="E36"/>
  <c r="F36" s="1"/>
  <c r="E20"/>
  <c r="F20" s="1"/>
  <c r="E45"/>
  <c r="F45" s="1"/>
  <c r="E29"/>
  <c r="F29" s="1"/>
  <c r="E13"/>
  <c r="F13" s="1"/>
  <c r="E14"/>
  <c r="F14" s="1"/>
  <c r="E30"/>
  <c r="F30" s="1"/>
  <c r="E43"/>
  <c r="F43" s="1"/>
  <c r="E27"/>
  <c r="F27" s="1"/>
  <c r="E11"/>
  <c r="F11" s="1"/>
  <c r="E40"/>
  <c r="F40" s="1"/>
  <c r="E24"/>
  <c r="F24" s="1"/>
  <c r="E8"/>
  <c r="F8" s="1"/>
  <c r="E33"/>
  <c r="F33" s="1"/>
  <c r="E17"/>
  <c r="F17" s="1"/>
  <c r="E42"/>
  <c r="F42" s="1"/>
  <c r="E34"/>
  <c r="F34" s="1"/>
  <c r="E18"/>
  <c r="F18" s="1"/>
  <c r="E31"/>
  <c r="F31" s="1"/>
  <c r="E15"/>
  <c r="F15" s="1"/>
  <c r="E44"/>
  <c r="F44" s="1"/>
  <c r="E28"/>
  <c r="F28" s="1"/>
  <c r="E12"/>
  <c r="F12" s="1"/>
  <c r="E37"/>
  <c r="F37" s="1"/>
  <c r="E21"/>
  <c r="F21" s="1"/>
  <c r="E10"/>
  <c r="F10" s="1"/>
  <c r="E38"/>
  <c r="F38" s="1"/>
  <c r="E22"/>
  <c r="F22" s="1"/>
  <c r="E35"/>
  <c r="F35" s="1"/>
  <c r="E19"/>
  <c r="F19" s="1"/>
  <c r="E32"/>
  <c r="F32" s="1"/>
  <c r="E16"/>
  <c r="F16" s="1"/>
  <c r="E41"/>
  <c r="F41" s="1"/>
  <c r="E25"/>
  <c r="F25" s="1"/>
  <c r="E9"/>
  <c r="F9" s="1"/>
  <c r="B10" i="48" l="1"/>
  <c r="F10" s="1"/>
  <c r="B19" i="26"/>
  <c r="B14" i="48"/>
  <c r="F14" s="1"/>
  <c r="B18" i="26"/>
  <c r="B37" i="48"/>
  <c r="F37" s="1"/>
  <c r="B14" i="26"/>
  <c r="B42" i="48"/>
  <c r="F42" s="1"/>
  <c r="B39" i="26"/>
  <c r="B18" i="48"/>
  <c r="F18" s="1"/>
  <c r="B16" i="26"/>
  <c r="B13" i="48"/>
  <c r="F13" s="1"/>
  <c r="B22" i="26"/>
  <c r="B41" i="48"/>
  <c r="F41" s="1"/>
  <c r="B37" i="26"/>
  <c r="B32" i="48"/>
  <c r="F32" s="1"/>
  <c r="B15" i="26"/>
  <c r="F15" s="1"/>
  <c r="B46" i="48"/>
  <c r="F46" s="1"/>
  <c r="B42" i="26"/>
  <c r="F42" s="1"/>
  <c r="B12" i="48"/>
  <c r="F12" s="1"/>
  <c r="B24" i="26"/>
  <c r="B35" i="48"/>
  <c r="F35" s="1"/>
  <c r="B43" i="26"/>
  <c r="B17" i="48"/>
  <c r="F17" s="1"/>
  <c r="B29" i="26"/>
  <c r="B28" i="48"/>
  <c r="F28" s="1"/>
  <c r="B7" i="26"/>
  <c r="B7" i="48"/>
  <c r="F7" s="1"/>
  <c r="B6" i="26"/>
  <c r="B22" i="48"/>
  <c r="F22" s="1"/>
  <c r="B10" i="26"/>
  <c r="F10" s="1"/>
  <c r="B34" i="48"/>
  <c r="F34" s="1"/>
  <c r="B33" i="26"/>
  <c r="B45" i="48"/>
  <c r="F45" s="1"/>
  <c r="B41" i="26"/>
  <c r="B44" i="48"/>
  <c r="F44" s="1"/>
  <c r="B35" i="26"/>
  <c r="B11" i="48"/>
  <c r="F11" s="1"/>
  <c r="B21" i="26"/>
  <c r="B23" i="48"/>
  <c r="F23" s="1"/>
  <c r="B44" i="26"/>
  <c r="B36" i="48"/>
  <c r="F36" s="1"/>
  <c r="B34" i="26"/>
  <c r="B21" i="48"/>
  <c r="F21" s="1"/>
  <c r="B8" i="26"/>
  <c r="B29" i="48"/>
  <c r="F29" s="1"/>
  <c r="B27" i="26"/>
  <c r="B30" i="48"/>
  <c r="F30" s="1"/>
  <c r="B13" i="26"/>
  <c r="B43" i="48"/>
  <c r="F43" s="1"/>
  <c r="B36" i="26"/>
  <c r="B25" i="48"/>
  <c r="F25" s="1"/>
  <c r="B26" i="26"/>
  <c r="B15" i="48"/>
  <c r="F15" s="1"/>
  <c r="B25" i="26"/>
  <c r="B26" i="48"/>
  <c r="F26" s="1"/>
  <c r="B28" i="26"/>
  <c r="B31" i="48"/>
  <c r="F31" s="1"/>
  <c r="B11" i="26"/>
  <c r="B9" i="48"/>
  <c r="F9" s="1"/>
  <c r="B20" i="26"/>
  <c r="B24" i="48"/>
  <c r="F24" s="1"/>
  <c r="B9" i="26"/>
  <c r="F9" s="1"/>
  <c r="B38" i="48"/>
  <c r="F38" s="1"/>
  <c r="B32" i="26"/>
  <c r="F32" s="1"/>
  <c r="B33" i="48"/>
  <c r="F33" s="1"/>
  <c r="B38" i="26"/>
  <c r="B27" i="48"/>
  <c r="F27" s="1"/>
  <c r="B12" i="26"/>
  <c r="F12" s="1"/>
  <c r="B8" i="48"/>
  <c r="F8" s="1"/>
  <c r="B31" i="26"/>
  <c r="B20" i="48"/>
  <c r="F20" s="1"/>
  <c r="B17" i="26"/>
  <c r="B40" i="48"/>
  <c r="F40" s="1"/>
  <c r="B40" i="26"/>
  <c r="B19" i="48"/>
  <c r="F19" s="1"/>
  <c r="B30" i="26"/>
  <c r="F30" s="1"/>
  <c r="B39" i="48"/>
  <c r="F39" s="1"/>
  <c r="B45" i="26"/>
  <c r="F45" s="1"/>
  <c r="B16" i="48"/>
  <c r="F16" s="1"/>
  <c r="B23" i="26"/>
  <c r="G39" i="48" l="1"/>
  <c r="H39" s="1"/>
  <c r="J39" s="1"/>
  <c r="G8"/>
  <c r="H8" s="1"/>
  <c r="J8" s="1"/>
  <c r="G24"/>
  <c r="H24" s="1"/>
  <c r="J24" s="1"/>
  <c r="G31"/>
  <c r="H31" s="1"/>
  <c r="J31" s="1"/>
  <c r="G36"/>
  <c r="H36" s="1"/>
  <c r="J36" s="1"/>
  <c r="G22"/>
  <c r="H22" s="1"/>
  <c r="J22" s="1"/>
  <c r="G28"/>
  <c r="H28" s="1"/>
  <c r="J28" s="1"/>
  <c r="G41"/>
  <c r="H41" s="1"/>
  <c r="J41" s="1"/>
  <c r="G37"/>
  <c r="H37" s="1"/>
  <c r="J37" s="1"/>
  <c r="G33"/>
  <c r="H33" s="1"/>
  <c r="J33" s="1"/>
  <c r="G15"/>
  <c r="H15" s="1"/>
  <c r="J15" s="1"/>
  <c r="G45"/>
  <c r="H45" s="1"/>
  <c r="J45" s="1"/>
  <c r="G46"/>
  <c r="H46" s="1"/>
  <c r="J46" s="1"/>
  <c r="G10"/>
  <c r="H10" s="1"/>
  <c r="J10" s="1"/>
  <c r="G19"/>
  <c r="H19" s="1"/>
  <c r="J19" s="1"/>
  <c r="G20"/>
  <c r="H20" s="1"/>
  <c r="J20" s="1"/>
  <c r="G27"/>
  <c r="H27" s="1"/>
  <c r="J27" s="1"/>
  <c r="G38"/>
  <c r="H38" s="1"/>
  <c r="J38" s="1"/>
  <c r="G9"/>
  <c r="H9" s="1"/>
  <c r="J9" s="1"/>
  <c r="G26"/>
  <c r="H26" s="1"/>
  <c r="J26" s="1"/>
  <c r="G25"/>
  <c r="H25" s="1"/>
  <c r="J25" s="1"/>
  <c r="G30"/>
  <c r="H30" s="1"/>
  <c r="J30" s="1"/>
  <c r="G21"/>
  <c r="H21" s="1"/>
  <c r="J21" s="1"/>
  <c r="G23"/>
  <c r="H23" s="1"/>
  <c r="J23" s="1"/>
  <c r="G44"/>
  <c r="H44" s="1"/>
  <c r="J44" s="1"/>
  <c r="G34"/>
  <c r="H34" s="1"/>
  <c r="J34" s="1"/>
  <c r="G7"/>
  <c r="H7" s="1"/>
  <c r="J7" s="1"/>
  <c r="G17"/>
  <c r="H17" s="1"/>
  <c r="J17" s="1"/>
  <c r="G12"/>
  <c r="H12" s="1"/>
  <c r="J12" s="1"/>
  <c r="G32"/>
  <c r="H32" s="1"/>
  <c r="J32" s="1"/>
  <c r="G13"/>
  <c r="H13" s="1"/>
  <c r="J13" s="1"/>
  <c r="G42"/>
  <c r="H42" s="1"/>
  <c r="J42" s="1"/>
  <c r="G14"/>
  <c r="H14" s="1"/>
  <c r="J14" s="1"/>
  <c r="G40"/>
  <c r="H40" s="1"/>
  <c r="J40" s="1"/>
  <c r="G43"/>
  <c r="H43" s="1"/>
  <c r="J43" s="1"/>
  <c r="G29"/>
  <c r="H29" s="1"/>
  <c r="J29" s="1"/>
  <c r="G11"/>
  <c r="H11" s="1"/>
  <c r="J11" s="1"/>
  <c r="G35"/>
  <c r="H35" s="1"/>
  <c r="J35" s="1"/>
  <c r="G18"/>
  <c r="H18" s="1"/>
  <c r="J18" s="1"/>
  <c r="G16"/>
  <c r="H16" s="1"/>
  <c r="J16" s="1"/>
  <c r="F35" i="26"/>
  <c r="F7"/>
  <c r="F29"/>
  <c r="F31"/>
  <c r="F16"/>
  <c r="F36"/>
  <c r="F17"/>
  <c r="F8"/>
  <c r="F28"/>
  <c r="F23"/>
  <c r="F43"/>
  <c r="F44"/>
  <c r="F22"/>
  <c r="F24"/>
  <c r="F19"/>
  <c r="F39"/>
  <c r="F18"/>
  <c r="F6"/>
  <c r="F21"/>
  <c r="F38"/>
  <c r="F25"/>
  <c r="F27"/>
  <c r="F20"/>
  <c r="F13"/>
  <c r="F40"/>
  <c r="F26"/>
  <c r="F33"/>
  <c r="F34"/>
  <c r="F41"/>
  <c r="F11"/>
  <c r="F37"/>
  <c r="F14"/>
  <c r="J6" i="48" l="1"/>
  <c r="K30" s="1"/>
  <c r="M30" s="1"/>
  <c r="G34" i="26"/>
  <c r="H34" s="1"/>
  <c r="J34" s="1"/>
  <c r="G6"/>
  <c r="H6" s="1"/>
  <c r="J6" s="1"/>
  <c r="G10"/>
  <c r="H10" s="1"/>
  <c r="J10" s="1"/>
  <c r="G37"/>
  <c r="H37" s="1"/>
  <c r="J37" s="1"/>
  <c r="G9"/>
  <c r="H9" s="1"/>
  <c r="J9" s="1"/>
  <c r="G26"/>
  <c r="H26" s="1"/>
  <c r="J26" s="1"/>
  <c r="G28"/>
  <c r="H28" s="1"/>
  <c r="J28" s="1"/>
  <c r="G13"/>
  <c r="H13" s="1"/>
  <c r="J13" s="1"/>
  <c r="G20"/>
  <c r="H20" s="1"/>
  <c r="J20" s="1"/>
  <c r="G7"/>
  <c r="H7" s="1"/>
  <c r="J7" s="1"/>
  <c r="G42"/>
  <c r="H42" s="1"/>
  <c r="J42" s="1"/>
  <c r="G19"/>
  <c r="H19" s="1"/>
  <c r="J19" s="1"/>
  <c r="G24"/>
  <c r="H24" s="1"/>
  <c r="J24" s="1"/>
  <c r="G8"/>
  <c r="H8" s="1"/>
  <c r="J8" s="1"/>
  <c r="G25"/>
  <c r="H25" s="1"/>
  <c r="J25" s="1"/>
  <c r="G39"/>
  <c r="H39" s="1"/>
  <c r="J39" s="1"/>
  <c r="G15"/>
  <c r="H15" s="1"/>
  <c r="J15" s="1"/>
  <c r="G14"/>
  <c r="H14" s="1"/>
  <c r="J14" s="1"/>
  <c r="G11"/>
  <c r="H11" s="1"/>
  <c r="J11" s="1"/>
  <c r="G41"/>
  <c r="H41" s="1"/>
  <c r="J41" s="1"/>
  <c r="G45"/>
  <c r="H45" s="1"/>
  <c r="J45" s="1"/>
  <c r="G40"/>
  <c r="H40" s="1"/>
  <c r="J40" s="1"/>
  <c r="G44"/>
  <c r="H44" s="1"/>
  <c r="J44" s="1"/>
  <c r="G27"/>
  <c r="H27" s="1"/>
  <c r="J27" s="1"/>
  <c r="G30"/>
  <c r="H30" s="1"/>
  <c r="J30" s="1"/>
  <c r="G29"/>
  <c r="H29" s="1"/>
  <c r="J29" s="1"/>
  <c r="G23"/>
  <c r="H23" s="1"/>
  <c r="J23" s="1"/>
  <c r="G38"/>
  <c r="H38" s="1"/>
  <c r="J38" s="1"/>
  <c r="G18"/>
  <c r="H18" s="1"/>
  <c r="J18" s="1"/>
  <c r="G31"/>
  <c r="H31" s="1"/>
  <c r="J31" s="1"/>
  <c r="G43"/>
  <c r="H43" s="1"/>
  <c r="J43" s="1"/>
  <c r="G35"/>
  <c r="H35" s="1"/>
  <c r="J35" s="1"/>
  <c r="G22"/>
  <c r="H22" s="1"/>
  <c r="J22" s="1"/>
  <c r="G33"/>
  <c r="H33" s="1"/>
  <c r="J33" s="1"/>
  <c r="G17"/>
  <c r="H17" s="1"/>
  <c r="J17" s="1"/>
  <c r="G16"/>
  <c r="H16" s="1"/>
  <c r="J16" s="1"/>
  <c r="G21"/>
  <c r="H21" s="1"/>
  <c r="J21" s="1"/>
  <c r="G12"/>
  <c r="H12" s="1"/>
  <c r="J12" s="1"/>
  <c r="G32"/>
  <c r="H32" s="1"/>
  <c r="J32" s="1"/>
  <c r="G36"/>
  <c r="H36" s="1"/>
  <c r="J36" s="1"/>
  <c r="K38" i="48" l="1"/>
  <c r="M38" s="1"/>
  <c r="K26"/>
  <c r="M26" s="1"/>
  <c r="K20"/>
  <c r="M20" s="1"/>
  <c r="K16"/>
  <c r="M16" s="1"/>
  <c r="K34"/>
  <c r="M34" s="1"/>
  <c r="K36"/>
  <c r="M36" s="1"/>
  <c r="K29"/>
  <c r="M29" s="1"/>
  <c r="K19"/>
  <c r="M19" s="1"/>
  <c r="K23"/>
  <c r="M23" s="1"/>
  <c r="K31"/>
  <c r="M31" s="1"/>
  <c r="K13"/>
  <c r="M13" s="1"/>
  <c r="K28"/>
  <c r="M28" s="1"/>
  <c r="K37"/>
  <c r="M37" s="1"/>
  <c r="K42"/>
  <c r="M42" s="1"/>
  <c r="K32"/>
  <c r="M32" s="1"/>
  <c r="K43"/>
  <c r="M43" s="1"/>
  <c r="K45"/>
  <c r="M45" s="1"/>
  <c r="K17"/>
  <c r="M17" s="1"/>
  <c r="K24"/>
  <c r="M24" s="1"/>
  <c r="K15"/>
  <c r="M15" s="1"/>
  <c r="K10"/>
  <c r="M10" s="1"/>
  <c r="K44"/>
  <c r="M44" s="1"/>
  <c r="K8"/>
  <c r="M8" s="1"/>
  <c r="K41"/>
  <c r="M41" s="1"/>
  <c r="K21"/>
  <c r="M21" s="1"/>
  <c r="K33"/>
  <c r="M33" s="1"/>
  <c r="K7"/>
  <c r="M7" s="1"/>
  <c r="K46"/>
  <c r="M46" s="1"/>
  <c r="K14"/>
  <c r="M14" s="1"/>
  <c r="K40"/>
  <c r="M40" s="1"/>
  <c r="K9"/>
  <c r="M9" s="1"/>
  <c r="K18"/>
  <c r="M18" s="1"/>
  <c r="K35"/>
  <c r="M35" s="1"/>
  <c r="K22"/>
  <c r="M22" s="1"/>
  <c r="K12"/>
  <c r="M12" s="1"/>
  <c r="K27"/>
  <c r="M27" s="1"/>
  <c r="K39"/>
  <c r="M39" s="1"/>
  <c r="K25"/>
  <c r="M25" s="1"/>
  <c r="K11"/>
  <c r="M11" s="1"/>
  <c r="J5" i="26"/>
  <c r="K34" s="1"/>
  <c r="N14" i="48" l="1"/>
  <c r="O14" s="1"/>
  <c r="N21"/>
  <c r="O21" s="1"/>
  <c r="N42"/>
  <c r="O42" s="1"/>
  <c r="N35"/>
  <c r="O35" s="1"/>
  <c r="N7"/>
  <c r="O7" s="1"/>
  <c r="N28"/>
  <c r="O28" s="1"/>
  <c r="Q42"/>
  <c r="R42" s="1"/>
  <c r="Q32"/>
  <c r="R32" s="1"/>
  <c r="M6"/>
  <c r="K30" i="26"/>
  <c r="K35"/>
  <c r="K11"/>
  <c r="K18"/>
  <c r="K10"/>
  <c r="K28"/>
  <c r="K8"/>
  <c r="K36"/>
  <c r="K43"/>
  <c r="K21"/>
  <c r="K31"/>
  <c r="K22"/>
  <c r="K20"/>
  <c r="K41"/>
  <c r="K6"/>
  <c r="K23"/>
  <c r="K24"/>
  <c r="K15"/>
  <c r="K29"/>
  <c r="K9"/>
  <c r="K13"/>
  <c r="K32"/>
  <c r="K14"/>
  <c r="K45"/>
  <c r="K26"/>
  <c r="K37"/>
  <c r="K16"/>
  <c r="K33"/>
  <c r="K40"/>
  <c r="K42"/>
  <c r="K25"/>
  <c r="K17"/>
  <c r="K7"/>
  <c r="K44"/>
  <c r="K19"/>
  <c r="K12"/>
  <c r="K39"/>
  <c r="K27"/>
  <c r="K38"/>
  <c r="Q22" i="48" l="1"/>
  <c r="O6"/>
  <c r="Q13"/>
  <c r="R13" s="1"/>
  <c r="P6"/>
  <c r="N6"/>
  <c r="Q35"/>
  <c r="R35" s="1"/>
  <c r="Q6" l="1"/>
  <c r="R22"/>
  <c r="R6" s="1"/>
</calcChain>
</file>

<file path=xl/sharedStrings.xml><?xml version="1.0" encoding="utf-8"?>
<sst xmlns="http://schemas.openxmlformats.org/spreadsheetml/2006/main" count="591" uniqueCount="168">
  <si>
    <t>순위</t>
    <phoneticPr fontId="3" type="noConversion"/>
  </si>
  <si>
    <t xml:space="preserve"> </t>
    <phoneticPr fontId="3" type="noConversion"/>
  </si>
  <si>
    <t>인천</t>
  </si>
  <si>
    <t>서인천</t>
  </si>
  <si>
    <t>남인천</t>
  </si>
  <si>
    <t>인천계양</t>
  </si>
  <si>
    <t>고양일산</t>
  </si>
  <si>
    <t>고양덕양</t>
  </si>
  <si>
    <t>부천</t>
  </si>
  <si>
    <t>안산</t>
  </si>
  <si>
    <t>시흥</t>
  </si>
  <si>
    <t>안양</t>
  </si>
  <si>
    <t>군포</t>
  </si>
  <si>
    <t>수원</t>
  </si>
  <si>
    <t>동수원</t>
  </si>
  <si>
    <t>성남</t>
  </si>
  <si>
    <t>성남분당</t>
  </si>
  <si>
    <t>구리</t>
  </si>
  <si>
    <t>의정부</t>
  </si>
  <si>
    <t>파주</t>
  </si>
  <si>
    <t>김포</t>
  </si>
  <si>
    <t>강화</t>
  </si>
  <si>
    <t>광명</t>
  </si>
  <si>
    <t>오산</t>
  </si>
  <si>
    <t>용인</t>
  </si>
  <si>
    <t>평택</t>
  </si>
  <si>
    <t>안성</t>
  </si>
  <si>
    <t>경기광주</t>
  </si>
  <si>
    <t>하남</t>
  </si>
  <si>
    <t>이천</t>
  </si>
  <si>
    <t>여주</t>
  </si>
  <si>
    <t>양평</t>
  </si>
  <si>
    <t>가평</t>
  </si>
  <si>
    <t>동두천</t>
  </si>
  <si>
    <t>포천</t>
  </si>
  <si>
    <t>용인수지</t>
  </si>
  <si>
    <t>남양주</t>
  </si>
  <si>
    <t>화성</t>
  </si>
  <si>
    <t>합계</t>
    <phoneticPr fontId="3" type="noConversion"/>
  </si>
  <si>
    <t>백령</t>
  </si>
  <si>
    <t>연천</t>
  </si>
  <si>
    <t>구분</t>
  </si>
  <si>
    <t>국별</t>
    <phoneticPr fontId="3" type="noConversion"/>
  </si>
  <si>
    <t>환산점수</t>
    <phoneticPr fontId="3" type="noConversion"/>
  </si>
  <si>
    <t>(단위: 천원)</t>
    <phoneticPr fontId="3" type="noConversion"/>
  </si>
  <si>
    <t>점유율(%)</t>
    <phoneticPr fontId="3" type="noConversion"/>
  </si>
  <si>
    <t>부평</t>
  </si>
  <si>
    <t>계</t>
  </si>
  <si>
    <t>서수원</t>
  </si>
  <si>
    <t>접수위반(10)</t>
  </si>
  <si>
    <t>가중치</t>
  </si>
  <si>
    <t>2014년도 국제우편사업실적</t>
  </si>
  <si>
    <t>4분기</t>
  </si>
  <si>
    <t>3분기</t>
  </si>
  <si>
    <t>2분기</t>
  </si>
  <si>
    <t>1분기</t>
  </si>
  <si>
    <t>물수</t>
  </si>
  <si>
    <t>매출액</t>
  </si>
  <si>
    <t>부천우편집중국</t>
  </si>
  <si>
    <t>의정부우편집중국</t>
  </si>
  <si>
    <t>(단위 : 원)</t>
    <phoneticPr fontId="3" type="noConversion"/>
  </si>
  <si>
    <t>접수물량</t>
  </si>
  <si>
    <t>번호
오입력</t>
  </si>
  <si>
    <t>약호
오입력</t>
  </si>
  <si>
    <t>총합계</t>
  </si>
  <si>
    <t>과오율</t>
  </si>
  <si>
    <t>(단위 : 건, %)</t>
    <phoneticPr fontId="3" type="noConversion"/>
  </si>
  <si>
    <t>접수
누락</t>
    <phoneticPr fontId="3" type="noConversion"/>
  </si>
  <si>
    <t>중량
상이</t>
    <phoneticPr fontId="3" type="noConversion"/>
  </si>
  <si>
    <t>취급
불가</t>
    <phoneticPr fontId="3" type="noConversion"/>
  </si>
  <si>
    <t>순위</t>
    <phoneticPr fontId="3" type="noConversion"/>
  </si>
  <si>
    <t>환산점수</t>
    <phoneticPr fontId="3" type="noConversion"/>
  </si>
  <si>
    <t>달성율</t>
    <phoneticPr fontId="3" type="noConversion"/>
  </si>
  <si>
    <t>순위</t>
    <phoneticPr fontId="3" type="noConversion"/>
  </si>
  <si>
    <t>환산점수</t>
    <phoneticPr fontId="3" type="noConversion"/>
  </si>
  <si>
    <t>구 분</t>
    <phoneticPr fontId="3" type="noConversion"/>
  </si>
  <si>
    <t>국  별</t>
    <phoneticPr fontId="3" type="noConversion"/>
  </si>
  <si>
    <t xml:space="preserve">접수위반
발생률
(10%) </t>
    <phoneticPr fontId="3" type="noConversion"/>
  </si>
  <si>
    <t>합 계</t>
    <phoneticPr fontId="3" type="noConversion"/>
  </si>
  <si>
    <t>(단위 : 천원, %)</t>
  </si>
  <si>
    <t>가중매출액</t>
  </si>
  <si>
    <t>가중치 적용 평가 결과</t>
    <phoneticPr fontId="3" type="noConversion"/>
  </si>
  <si>
    <t>합계</t>
    <phoneticPr fontId="3" type="noConversion"/>
  </si>
  <si>
    <t>EMS 홍보선장비
(5134-331-210-01)</t>
    <phoneticPr fontId="3" type="noConversion"/>
  </si>
  <si>
    <t>매출
성장률
(35%)</t>
    <phoneticPr fontId="3" type="noConversion"/>
  </si>
  <si>
    <t>가중점유비</t>
    <phoneticPr fontId="3" type="noConversion"/>
  </si>
  <si>
    <t>총괄국 포상
(5138-301-310-03)</t>
    <phoneticPr fontId="3" type="noConversion"/>
  </si>
  <si>
    <t>점유, 성장률(35)</t>
    <phoneticPr fontId="3" type="noConversion"/>
  </si>
  <si>
    <t>달성율(20)</t>
    <phoneticPr fontId="3" type="noConversion"/>
  </si>
  <si>
    <t>가중치 1</t>
    <phoneticPr fontId="3" type="noConversion"/>
  </si>
  <si>
    <t>가중매출액 점유비 구간</t>
    <phoneticPr fontId="3" type="noConversion"/>
  </si>
  <si>
    <t>10%이상국</t>
    <phoneticPr fontId="3" type="noConversion"/>
  </si>
  <si>
    <t>7%이상~8%미만</t>
    <phoneticPr fontId="3" type="noConversion"/>
  </si>
  <si>
    <t>6%이상~7%미만</t>
    <phoneticPr fontId="3" type="noConversion"/>
  </si>
  <si>
    <t>5%이상~6%미만</t>
    <phoneticPr fontId="3" type="noConversion"/>
  </si>
  <si>
    <t>4%이상~5%미만</t>
    <phoneticPr fontId="3" type="noConversion"/>
  </si>
  <si>
    <t>3%이상~4%미만</t>
    <phoneticPr fontId="3" type="noConversion"/>
  </si>
  <si>
    <t>2%이상~3%미만</t>
    <phoneticPr fontId="3" type="noConversion"/>
  </si>
  <si>
    <t>1%이상~2%미만</t>
    <phoneticPr fontId="3" type="noConversion"/>
  </si>
  <si>
    <t>8%이상~10%미만</t>
    <phoneticPr fontId="3" type="noConversion"/>
  </si>
  <si>
    <t>매출
달성률
(20%)</t>
    <phoneticPr fontId="3" type="noConversion"/>
  </si>
  <si>
    <t>매출
점유율
(35%)</t>
    <phoneticPr fontId="3" type="noConversion"/>
  </si>
  <si>
    <t>번호오입력</t>
  </si>
  <si>
    <t>약호오입력</t>
  </si>
  <si>
    <t>접수누락</t>
  </si>
  <si>
    <t>중량상이</t>
  </si>
  <si>
    <t>취급불가</t>
  </si>
  <si>
    <t>서울</t>
  </si>
  <si>
    <t>경인</t>
  </si>
  <si>
    <t>부산</t>
  </si>
  <si>
    <t>충청</t>
  </si>
  <si>
    <t>전남</t>
  </si>
  <si>
    <t>경북</t>
  </si>
  <si>
    <t>전북</t>
  </si>
  <si>
    <t>강원</t>
  </si>
  <si>
    <t>제주</t>
  </si>
  <si>
    <t>국제우편 접수물량</t>
  </si>
  <si>
    <t>국제등기</t>
  </si>
  <si>
    <t>EMS</t>
  </si>
  <si>
    <t>국제소포</t>
  </si>
  <si>
    <t>접수물량계</t>
  </si>
  <si>
    <t>성장율</t>
    <phoneticPr fontId="3" type="noConversion"/>
  </si>
  <si>
    <t>합  계</t>
    <phoneticPr fontId="3" type="noConversion"/>
  </si>
  <si>
    <t>부평</t>
    <phoneticPr fontId="51" type="noConversion"/>
  </si>
  <si>
    <t>서수원</t>
    <phoneticPr fontId="51" type="noConversion"/>
  </si>
  <si>
    <t>화성</t>
    <phoneticPr fontId="51" type="noConversion"/>
  </si>
  <si>
    <t>백령</t>
    <phoneticPr fontId="51" type="noConversion"/>
  </si>
  <si>
    <t xml:space="preserve">2015년도 국제우편사업 목표 </t>
    <phoneticPr fontId="3" type="noConversion"/>
  </si>
  <si>
    <t>총괄국</t>
    <phoneticPr fontId="51" type="noConversion"/>
  </si>
  <si>
    <t>2015년도 목표</t>
    <phoneticPr fontId="3" type="noConversion"/>
  </si>
  <si>
    <t>비고</t>
    <phoneticPr fontId="3" type="noConversion"/>
  </si>
  <si>
    <t>2015년 매출목표 달성율 (20점)</t>
    <phoneticPr fontId="3" type="noConversion"/>
  </si>
  <si>
    <t>(단위  : 백만원)</t>
    <phoneticPr fontId="3" type="noConversion"/>
  </si>
  <si>
    <r>
      <t>2015</t>
    </r>
    <r>
      <rPr>
        <b/>
        <sz val="20"/>
        <color rgb="FF000000"/>
        <rFont val="돋움"/>
        <family val="3"/>
        <charset val="129"/>
      </rPr>
      <t>년도</t>
    </r>
    <r>
      <rPr>
        <b/>
        <sz val="20"/>
        <color rgb="FF000000"/>
        <rFont val="Tahoma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국제우편사업실적</t>
    </r>
    <phoneticPr fontId="3" type="noConversion"/>
  </si>
  <si>
    <t>가중점유비</t>
    <phoneticPr fontId="3" type="noConversion"/>
  </si>
  <si>
    <t>가중점유비
 순위</t>
    <phoneticPr fontId="3" type="noConversion"/>
  </si>
  <si>
    <t>합계</t>
    <phoneticPr fontId="3" type="noConversion"/>
  </si>
  <si>
    <t>화성</t>
    <phoneticPr fontId="51" type="noConversion"/>
  </si>
  <si>
    <t>부평</t>
    <phoneticPr fontId="51" type="noConversion"/>
  </si>
  <si>
    <t>서수원</t>
    <phoneticPr fontId="51" type="noConversion"/>
  </si>
  <si>
    <t>백령</t>
    <phoneticPr fontId="51" type="noConversion"/>
  </si>
  <si>
    <t>포상금 계산식 (원)</t>
    <phoneticPr fontId="3" type="noConversion"/>
  </si>
  <si>
    <t>국제우편 과오취급 평가내역</t>
    <phoneticPr fontId="51" type="noConversion"/>
  </si>
  <si>
    <t>기간 : 2015년 2분기</t>
    <phoneticPr fontId="51" type="noConversion"/>
  </si>
  <si>
    <t>(단위 : 건, %)</t>
    <phoneticPr fontId="51" type="noConversion"/>
  </si>
  <si>
    <t>청명</t>
    <phoneticPr fontId="51" type="noConversion"/>
  </si>
  <si>
    <t>접수위반(과오발생) 내역</t>
    <phoneticPr fontId="51" type="noConversion"/>
  </si>
  <si>
    <t>국제우편 접수물량</t>
    <phoneticPr fontId="51" type="noConversion"/>
  </si>
  <si>
    <t>과오율</t>
    <phoneticPr fontId="51" type="noConversion"/>
  </si>
  <si>
    <t>순위</t>
    <phoneticPr fontId="51" type="noConversion"/>
  </si>
  <si>
    <t>국제등기</t>
    <phoneticPr fontId="51" type="noConversion"/>
  </si>
  <si>
    <t>EMS</t>
    <phoneticPr fontId="51" type="noConversion"/>
  </si>
  <si>
    <t>국제소포</t>
    <phoneticPr fontId="51" type="noConversion"/>
  </si>
  <si>
    <t>접수물량계</t>
    <phoneticPr fontId="51" type="noConversion"/>
  </si>
  <si>
    <t>합계</t>
    <phoneticPr fontId="51" type="noConversion"/>
  </si>
  <si>
    <t>총괄국명</t>
    <phoneticPr fontId="51" type="noConversion"/>
  </si>
  <si>
    <t>번호오입력</t>
    <phoneticPr fontId="51" type="noConversion"/>
  </si>
  <si>
    <t>-</t>
    <phoneticPr fontId="51" type="noConversion"/>
  </si>
  <si>
    <t>백령</t>
    <phoneticPr fontId="51" type="noConversion"/>
  </si>
  <si>
    <t>'15. 2분기 매출실적</t>
    <phoneticPr fontId="3" type="noConversion"/>
  </si>
  <si>
    <t>'14. 2분기 매출실적</t>
    <phoneticPr fontId="3" type="noConversion"/>
  </si>
  <si>
    <t>2015년 2분기 매출실적 성장률 (35점)</t>
    <phoneticPr fontId="3" type="noConversion"/>
  </si>
  <si>
    <t>2015년 2분기 매출실적 점유율 (35점)</t>
    <phoneticPr fontId="3" type="noConversion"/>
  </si>
  <si>
    <t>2015년 2분기 접수위반 과오율 (10점)</t>
    <phoneticPr fontId="3" type="noConversion"/>
  </si>
  <si>
    <t>2015년도 2분기 국제우편사업 평가내역</t>
    <phoneticPr fontId="3" type="noConversion"/>
  </si>
  <si>
    <t>15. 2분기
 매출액(원)</t>
    <phoneticPr fontId="3" type="noConversion"/>
  </si>
  <si>
    <t>2015년도 2분기 국제우편사업 평가ㆍ포상</t>
    <phoneticPr fontId="3" type="noConversion"/>
  </si>
  <si>
    <t>'15. 2분기 매출 누계실적</t>
    <phoneticPr fontId="3" type="noConversion"/>
  </si>
</sst>
</file>

<file path=xl/styles.xml><?xml version="1.0" encoding="utf-8"?>
<styleSheet xmlns="http://schemas.openxmlformats.org/spreadsheetml/2006/main">
  <numFmts count="16">
    <numFmt numFmtId="41" formatCode="_-* #,##0_-;\-* #,##0_-;_-* &quot;-&quot;_-;_-@_-"/>
    <numFmt numFmtId="176" formatCode="_-* #,##0.0_-;\-* #,##0.0_-;_-* &quot;-&quot;_-;_-@_-"/>
    <numFmt numFmtId="177" formatCode="0.000_ "/>
    <numFmt numFmtId="178" formatCode="0.00_ "/>
    <numFmt numFmtId="179" formatCode="#,##0_ "/>
    <numFmt numFmtId="180" formatCode="#,##0,"/>
    <numFmt numFmtId="181" formatCode="0.0_ "/>
    <numFmt numFmtId="182" formatCode="#,###,"/>
    <numFmt numFmtId="183" formatCode="0_);[Red]\(0\)"/>
    <numFmt numFmtId="184" formatCode="0.00_);[Red]\(0.00\)"/>
    <numFmt numFmtId="185" formatCode="#,##0,\ "/>
    <numFmt numFmtId="186" formatCode="#,##0,,"/>
    <numFmt numFmtId="187" formatCode="#,##0_);\(#,##0\)"/>
    <numFmt numFmtId="188" formatCode="0.0_);[Red]\(0.0\)"/>
    <numFmt numFmtId="189" formatCode="#,##0,;[Red]\(#,##0,\)"/>
    <numFmt numFmtId="190" formatCode="#,##0.00_ "/>
  </numFmts>
  <fonts count="6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sz val="14"/>
      <name val="바탕체"/>
      <family val="1"/>
      <charset val="129"/>
    </font>
    <font>
      <sz val="14"/>
      <name val="HY견고딕"/>
      <family val="1"/>
      <charset val="129"/>
    </font>
    <font>
      <b/>
      <sz val="16"/>
      <name val="HY견고딕"/>
      <family val="1"/>
      <charset val="129"/>
    </font>
    <font>
      <sz val="11"/>
      <name val="HY견고딕"/>
      <family val="1"/>
      <charset val="129"/>
    </font>
    <font>
      <sz val="11"/>
      <name val="돋움"/>
      <family val="3"/>
      <charset val="129"/>
    </font>
    <font>
      <b/>
      <sz val="11"/>
      <name val="바탕체"/>
      <family val="1"/>
      <charset val="129"/>
    </font>
    <font>
      <b/>
      <sz val="12"/>
      <name val="돋움"/>
      <family val="3"/>
      <charset val="129"/>
    </font>
    <font>
      <sz val="24"/>
      <name val="HY헤드라인M"/>
      <family val="1"/>
      <charset val="129"/>
    </font>
    <font>
      <sz val="18"/>
      <name val="HY헤드라인M"/>
      <family val="1"/>
      <charset val="129"/>
    </font>
    <font>
      <b/>
      <sz val="12"/>
      <name val="돋움체"/>
      <family val="3"/>
      <charset val="129"/>
    </font>
    <font>
      <sz val="12"/>
      <name val="돋움체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  <font>
      <sz val="11"/>
      <name val="돋움체"/>
      <family val="3"/>
      <charset val="129"/>
    </font>
    <font>
      <sz val="24"/>
      <name val="돋움체"/>
      <family val="3"/>
      <charset val="129"/>
    </font>
    <font>
      <sz val="14"/>
      <name val="돋움체"/>
      <family val="3"/>
      <charset val="129"/>
    </font>
    <font>
      <sz val="14"/>
      <name val="맑은 고딕"/>
      <family val="3"/>
      <charset val="129"/>
      <scheme val="minor"/>
    </font>
    <font>
      <b/>
      <sz val="14"/>
      <color rgb="FFFF0000"/>
      <name val="HY견고딕"/>
      <family val="1"/>
      <charset val="129"/>
    </font>
    <font>
      <sz val="14"/>
      <color rgb="FFFF0000"/>
      <name val="HY견고딕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Tahoma"/>
      <family val="2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color rgb="FF333333"/>
      <name val="굴림"/>
      <family val="3"/>
      <charset val="129"/>
    </font>
    <font>
      <sz val="10"/>
      <color rgb="FF333333"/>
      <name val="굴림"/>
      <family val="3"/>
      <charset val="129"/>
    </font>
    <font>
      <sz val="10"/>
      <color rgb="FF666699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20"/>
      <color rgb="FF000000"/>
      <name val="HY울릉도M"/>
      <family val="1"/>
      <charset val="129"/>
    </font>
    <font>
      <b/>
      <sz val="11"/>
      <color rgb="FF000000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굴림"/>
      <family val="3"/>
      <charset val="129"/>
    </font>
    <font>
      <b/>
      <sz val="20"/>
      <name val="HY헤드라인M"/>
      <family val="1"/>
      <charset val="129"/>
    </font>
    <font>
      <sz val="12"/>
      <color rgb="FF000000"/>
      <name val="HY울릉도M"/>
      <family val="1"/>
      <charset val="129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theme="0"/>
      <name val="새굴림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indexed="63"/>
      <name val="굴림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name val="HY헤드라인M"/>
      <family val="1"/>
      <charset val="129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B2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90">
        <stop position="0">
          <color theme="0"/>
        </stop>
        <stop position="1">
          <color rgb="FFF8FCC0"/>
        </stop>
      </gradient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28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0" fontId="55" fillId="0" borderId="0"/>
    <xf numFmtId="0" fontId="2" fillId="0" borderId="0">
      <alignment vertical="center"/>
    </xf>
  </cellStyleXfs>
  <cellXfs count="347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21" fillId="0" borderId="0" xfId="0" applyFont="1"/>
    <xf numFmtId="183" fontId="7" fillId="0" borderId="0" xfId="0" applyNumberFormat="1" applyFont="1" applyAlignment="1">
      <alignment horizontal="left" vertical="center"/>
    </xf>
    <xf numFmtId="183" fontId="4" fillId="0" borderId="0" xfId="0" applyNumberFormat="1" applyFont="1" applyAlignment="1"/>
    <xf numFmtId="183" fontId="4" fillId="0" borderId="0" xfId="0" applyNumberFormat="1" applyFont="1"/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184" fontId="0" fillId="0" borderId="0" xfId="0" applyNumberFormat="1"/>
    <xf numFmtId="181" fontId="16" fillId="0" borderId="1" xfId="0" applyNumberFormat="1" applyFont="1" applyBorder="1" applyAlignment="1">
      <alignment horizontal="center" vertical="center"/>
    </xf>
    <xf numFmtId="41" fontId="5" fillId="0" borderId="0" xfId="3" applyFont="1"/>
    <xf numFmtId="41" fontId="0" fillId="0" borderId="0" xfId="3" applyFont="1" applyAlignment="1">
      <alignment vertical="center"/>
    </xf>
    <xf numFmtId="41" fontId="15" fillId="0" borderId="0" xfId="3" applyFont="1" applyAlignment="1">
      <alignment horizontal="center" vertical="center"/>
    </xf>
    <xf numFmtId="0" fontId="0" fillId="0" borderId="0" xfId="0" applyAlignment="1">
      <alignment vertical="center"/>
    </xf>
    <xf numFmtId="180" fontId="15" fillId="0" borderId="0" xfId="3" applyNumberFormat="1" applyFont="1" applyAlignment="1">
      <alignment horizontal="center" vertical="center"/>
    </xf>
    <xf numFmtId="180" fontId="15" fillId="0" borderId="0" xfId="0" applyNumberFormat="1" applyFont="1" applyAlignment="1">
      <alignment horizontal="center" vertical="center"/>
    </xf>
    <xf numFmtId="180" fontId="15" fillId="2" borderId="0" xfId="3" applyNumberFormat="1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center" vertical="center" wrapText="1"/>
    </xf>
    <xf numFmtId="0" fontId="17" fillId="0" borderId="0" xfId="0" applyFont="1"/>
    <xf numFmtId="41" fontId="17" fillId="0" borderId="0" xfId="3" applyFont="1"/>
    <xf numFmtId="0" fontId="26" fillId="2" borderId="0" xfId="0" applyFont="1" applyFill="1" applyBorder="1" applyAlignment="1">
      <alignment horizontal="center" vertical="center"/>
    </xf>
    <xf numFmtId="41" fontId="17" fillId="0" borderId="0" xfId="3" applyFont="1" applyBorder="1"/>
    <xf numFmtId="41" fontId="5" fillId="0" borderId="0" xfId="0" applyNumberFormat="1" applyFont="1" applyBorder="1"/>
    <xf numFmtId="0" fontId="16" fillId="2" borderId="0" xfId="0" applyFont="1" applyFill="1" applyBorder="1" applyAlignment="1">
      <alignment horizontal="center" vertical="center"/>
    </xf>
    <xf numFmtId="0" fontId="17" fillId="0" borderId="0" xfId="0" applyFont="1" applyBorder="1"/>
    <xf numFmtId="0" fontId="5" fillId="0" borderId="0" xfId="0" applyFont="1" applyBorder="1"/>
    <xf numFmtId="178" fontId="16" fillId="0" borderId="0" xfId="0" applyNumberFormat="1" applyFont="1" applyBorder="1" applyAlignment="1">
      <alignment horizontal="center" vertical="center"/>
    </xf>
    <xf numFmtId="0" fontId="5" fillId="2" borderId="0" xfId="0" applyFont="1" applyFill="1" applyBorder="1"/>
    <xf numFmtId="41" fontId="19" fillId="0" borderId="0" xfId="3" applyFont="1" applyBorder="1" applyAlignment="1">
      <alignment horizontal="center" vertical="center" wrapText="1"/>
    </xf>
    <xf numFmtId="41" fontId="20" fillId="0" borderId="0" xfId="3" applyFont="1"/>
    <xf numFmtId="41" fontId="18" fillId="0" borderId="0" xfId="3" applyFont="1" applyAlignment="1">
      <alignment horizontal="right" vertical="center"/>
    </xf>
    <xf numFmtId="41" fontId="15" fillId="0" borderId="0" xfId="3" applyFont="1" applyBorder="1" applyAlignment="1">
      <alignment horizontal="center" vertical="center"/>
    </xf>
    <xf numFmtId="41" fontId="20" fillId="2" borderId="0" xfId="3" applyFont="1" applyFill="1" applyBorder="1"/>
    <xf numFmtId="0" fontId="24" fillId="2" borderId="0" xfId="0" applyFont="1" applyFill="1" applyBorder="1" applyAlignment="1">
      <alignment horizontal="center" vertical="center" wrapText="1"/>
    </xf>
    <xf numFmtId="41" fontId="14" fillId="2" borderId="0" xfId="3" applyFont="1" applyFill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82" fontId="15" fillId="0" borderId="3" xfId="0" applyNumberFormat="1" applyFont="1" applyBorder="1" applyAlignment="1">
      <alignment horizontal="center" vertical="center"/>
    </xf>
    <xf numFmtId="182" fontId="15" fillId="0" borderId="1" xfId="3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178" fontId="30" fillId="0" borderId="0" xfId="0" applyNumberFormat="1" applyFont="1" applyAlignment="1"/>
    <xf numFmtId="0" fontId="30" fillId="0" borderId="0" xfId="0" applyNumberFormat="1" applyFont="1" applyAlignment="1"/>
    <xf numFmtId="0" fontId="30" fillId="6" borderId="1" xfId="0" applyNumberFormat="1" applyFont="1" applyFill="1" applyBorder="1" applyAlignment="1">
      <alignment horizontal="center" vertical="center"/>
    </xf>
    <xf numFmtId="184" fontId="30" fillId="0" borderId="1" xfId="0" applyNumberFormat="1" applyFont="1" applyBorder="1" applyAlignment="1">
      <alignment horizontal="center" vertical="center"/>
    </xf>
    <xf numFmtId="184" fontId="30" fillId="0" borderId="0" xfId="0" applyNumberFormat="1" applyFont="1" applyAlignment="1"/>
    <xf numFmtId="178" fontId="30" fillId="0" borderId="1" xfId="0" applyNumberFormat="1" applyFont="1" applyBorder="1" applyAlignment="1">
      <alignment horizontal="center" vertical="center"/>
    </xf>
    <xf numFmtId="0" fontId="30" fillId="6" borderId="1" xfId="3" applyNumberFormat="1" applyFont="1" applyFill="1" applyBorder="1" applyAlignment="1">
      <alignment horizontal="center" vertical="center"/>
    </xf>
    <xf numFmtId="184" fontId="30" fillId="0" borderId="1" xfId="3" applyNumberFormat="1" applyFont="1" applyBorder="1" applyAlignment="1">
      <alignment horizontal="center" vertical="center"/>
    </xf>
    <xf numFmtId="41" fontId="35" fillId="7" borderId="9" xfId="0" applyNumberFormat="1" applyFont="1" applyFill="1" applyBorder="1" applyAlignment="1" applyProtection="1">
      <alignment horizontal="center" vertical="center"/>
    </xf>
    <xf numFmtId="0" fontId="35" fillId="4" borderId="9" xfId="0" applyNumberFormat="1" applyFont="1" applyFill="1" applyBorder="1" applyAlignment="1" applyProtection="1">
      <alignment horizontal="center" vertical="center"/>
    </xf>
    <xf numFmtId="41" fontId="35" fillId="4" borderId="9" xfId="0" applyNumberFormat="1" applyFont="1" applyFill="1" applyBorder="1" applyAlignment="1" applyProtection="1">
      <alignment horizontal="center" vertical="center"/>
    </xf>
    <xf numFmtId="41" fontId="35" fillId="4" borderId="9" xfId="0" applyNumberFormat="1" applyFont="1" applyFill="1" applyBorder="1" applyAlignment="1" applyProtection="1">
      <alignment horizontal="right" vertical="center"/>
    </xf>
    <xf numFmtId="41" fontId="35" fillId="4" borderId="9" xfId="0" applyNumberFormat="1" applyFont="1" applyFill="1" applyBorder="1" applyAlignment="1" applyProtection="1"/>
    <xf numFmtId="0" fontId="36" fillId="8" borderId="9" xfId="0" applyNumberFormat="1" applyFont="1" applyFill="1" applyBorder="1" applyAlignment="1" applyProtection="1">
      <alignment horizontal="center" vertical="center"/>
    </xf>
    <xf numFmtId="41" fontId="36" fillId="8" borderId="9" xfId="0" applyNumberFormat="1" applyFont="1" applyFill="1" applyBorder="1" applyAlignment="1" applyProtection="1">
      <alignment horizontal="right" vertical="center"/>
    </xf>
    <xf numFmtId="0" fontId="38" fillId="0" borderId="0" xfId="0" applyNumberFormat="1" applyFont="1" applyAlignment="1">
      <alignment horizontal="center" vertical="center"/>
    </xf>
    <xf numFmtId="179" fontId="0" fillId="0" borderId="11" xfId="5" applyNumberFormat="1" applyFont="1" applyFill="1" applyBorder="1">
      <alignment vertical="center"/>
    </xf>
    <xf numFmtId="177" fontId="0" fillId="0" borderId="11" xfId="0" applyNumberFormat="1" applyFont="1" applyFill="1" applyBorder="1" applyAlignment="1">
      <alignment vertical="center"/>
    </xf>
    <xf numFmtId="0" fontId="15" fillId="0" borderId="11" xfId="0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/>
    </xf>
    <xf numFmtId="41" fontId="0" fillId="3" borderId="11" xfId="3" applyNumberFormat="1" applyFont="1" applyFill="1" applyBorder="1" applyAlignment="1">
      <alignment horizontal="center" vertical="center"/>
    </xf>
    <xf numFmtId="0" fontId="0" fillId="3" borderId="11" xfId="5" applyNumberFormat="1" applyFont="1" applyFill="1" applyBorder="1" applyAlignment="1">
      <alignment horizontal="center" vertical="center" wrapText="1"/>
    </xf>
    <xf numFmtId="0" fontId="0" fillId="3" borderId="11" xfId="5" applyNumberFormat="1" applyFont="1" applyFill="1" applyBorder="1" applyAlignment="1">
      <alignment horizontal="center" vertical="center"/>
    </xf>
    <xf numFmtId="0" fontId="24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41" fontId="39" fillId="5" borderId="11" xfId="0" applyNumberFormat="1" applyFont="1" applyFill="1" applyBorder="1" applyAlignment="1">
      <alignment vertical="center"/>
    </xf>
    <xf numFmtId="177" fontId="39" fillId="5" borderId="11" xfId="0" applyNumberFormat="1" applyFont="1" applyFill="1" applyBorder="1" applyAlignment="1">
      <alignment vertical="center"/>
    </xf>
    <xf numFmtId="0" fontId="16" fillId="5" borderId="11" xfId="0" applyFont="1" applyFill="1" applyBorder="1"/>
    <xf numFmtId="179" fontId="0" fillId="0" borderId="11" xfId="0" applyNumberFormat="1" applyFont="1" applyBorder="1" applyAlignment="1">
      <alignment vertical="center"/>
    </xf>
    <xf numFmtId="0" fontId="16" fillId="0" borderId="11" xfId="0" applyFont="1" applyBorder="1" applyAlignment="1">
      <alignment horizontal="center" vertical="center"/>
    </xf>
    <xf numFmtId="178" fontId="16" fillId="0" borderId="11" xfId="0" applyNumberFormat="1" applyFont="1" applyBorder="1" applyAlignment="1">
      <alignment horizontal="center" vertical="center"/>
    </xf>
    <xf numFmtId="0" fontId="38" fillId="0" borderId="0" xfId="0" applyNumberFormat="1" applyFont="1" applyAlignment="1">
      <alignment vertical="center"/>
    </xf>
    <xf numFmtId="0" fontId="24" fillId="5" borderId="11" xfId="0" applyFont="1" applyFill="1" applyBorder="1" applyAlignment="1">
      <alignment horizontal="center" vertical="center"/>
    </xf>
    <xf numFmtId="182" fontId="24" fillId="5" borderId="11" xfId="0" quotePrefix="1" applyNumberFormat="1" applyFont="1" applyFill="1" applyBorder="1" applyAlignment="1">
      <alignment horizontal="center" vertical="center" wrapText="1"/>
    </xf>
    <xf numFmtId="182" fontId="15" fillId="0" borderId="11" xfId="0" applyNumberFormat="1" applyFont="1" applyBorder="1" applyAlignment="1">
      <alignment horizontal="center" vertical="center"/>
    </xf>
    <xf numFmtId="181" fontId="15" fillId="0" borderId="11" xfId="0" applyNumberFormat="1" applyFont="1" applyBorder="1" applyAlignment="1">
      <alignment horizontal="center" vertical="center"/>
    </xf>
    <xf numFmtId="0" fontId="40" fillId="5" borderId="11" xfId="0" applyFont="1" applyFill="1" applyBorder="1" applyAlignment="1">
      <alignment horizontal="center" vertical="center"/>
    </xf>
    <xf numFmtId="182" fontId="40" fillId="5" borderId="11" xfId="0" quotePrefix="1" applyNumberFormat="1" applyFont="1" applyFill="1" applyBorder="1" applyAlignment="1">
      <alignment horizontal="center" vertical="center" wrapText="1"/>
    </xf>
    <xf numFmtId="184" fontId="40" fillId="5" borderId="12" xfId="0" applyNumberFormat="1" applyFont="1" applyFill="1" applyBorder="1" applyAlignment="1">
      <alignment horizontal="center" vertical="center"/>
    </xf>
    <xf numFmtId="181" fontId="16" fillId="5" borderId="1" xfId="0" applyNumberFormat="1" applyFont="1" applyFill="1" applyBorder="1" applyAlignment="1">
      <alignment horizontal="center" vertical="center"/>
    </xf>
    <xf numFmtId="41" fontId="13" fillId="0" borderId="0" xfId="3" applyFont="1" applyAlignment="1">
      <alignment vertical="center"/>
    </xf>
    <xf numFmtId="41" fontId="13" fillId="0" borderId="0" xfId="3" applyFont="1" applyAlignment="1">
      <alignment horizontal="left" vertical="center"/>
    </xf>
    <xf numFmtId="180" fontId="40" fillId="5" borderId="11" xfId="3" quotePrefix="1" applyNumberFormat="1" applyFont="1" applyFill="1" applyBorder="1" applyAlignment="1">
      <alignment horizontal="center" vertical="center" wrapText="1"/>
    </xf>
    <xf numFmtId="0" fontId="24" fillId="5" borderId="11" xfId="0" applyFont="1" applyFill="1" applyBorder="1" applyAlignment="1">
      <alignment horizontal="center" vertical="center" wrapText="1"/>
    </xf>
    <xf numFmtId="0" fontId="24" fillId="3" borderId="11" xfId="0" quotePrefix="1" applyFont="1" applyFill="1" applyBorder="1" applyAlignment="1">
      <alignment horizontal="center" vertical="center" wrapText="1"/>
    </xf>
    <xf numFmtId="0" fontId="24" fillId="3" borderId="6" xfId="0" quotePrefix="1" applyFont="1" applyFill="1" applyBorder="1" applyAlignment="1">
      <alignment horizontal="center" vertical="center" wrapText="1"/>
    </xf>
    <xf numFmtId="0" fontId="24" fillId="3" borderId="5" xfId="0" applyNumberFormat="1" applyFont="1" applyFill="1" applyBorder="1" applyAlignment="1">
      <alignment horizontal="center" vertical="center"/>
    </xf>
    <xf numFmtId="0" fontId="24" fillId="3" borderId="6" xfId="0" applyNumberFormat="1" applyFont="1" applyFill="1" applyBorder="1" applyAlignment="1">
      <alignment horizontal="center" vertical="center"/>
    </xf>
    <xf numFmtId="184" fontId="24" fillId="3" borderId="7" xfId="0" applyNumberFormat="1" applyFont="1" applyFill="1" applyBorder="1" applyAlignment="1">
      <alignment horizontal="center" vertical="center"/>
    </xf>
    <xf numFmtId="0" fontId="24" fillId="3" borderId="11" xfId="0" applyFont="1" applyFill="1" applyBorder="1" applyAlignment="1">
      <alignment horizontal="center" vertical="center" wrapText="1"/>
    </xf>
    <xf numFmtId="181" fontId="40" fillId="5" borderId="11" xfId="0" applyNumberFormat="1" applyFont="1" applyFill="1" applyBorder="1" applyAlignment="1">
      <alignment horizontal="center" vertical="center"/>
    </xf>
    <xf numFmtId="185" fontId="40" fillId="0" borderId="11" xfId="3" applyNumberFormat="1" applyFont="1" applyBorder="1" applyAlignment="1">
      <alignment horizontal="center" vertical="center"/>
    </xf>
    <xf numFmtId="182" fontId="40" fillId="0" borderId="11" xfId="0" applyNumberFormat="1" applyFont="1" applyBorder="1" applyAlignment="1">
      <alignment horizontal="center" vertical="center"/>
    </xf>
    <xf numFmtId="181" fontId="40" fillId="0" borderId="11" xfId="0" applyNumberFormat="1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178" fontId="40" fillId="0" borderId="11" xfId="0" applyNumberFormat="1" applyFont="1" applyBorder="1" applyAlignment="1">
      <alignment horizontal="center" vertical="center"/>
    </xf>
    <xf numFmtId="0" fontId="41" fillId="4" borderId="11" xfId="0" applyNumberFormat="1" applyFont="1" applyFill="1" applyBorder="1" applyAlignment="1" applyProtection="1">
      <alignment horizontal="center" vertical="center"/>
    </xf>
    <xf numFmtId="0" fontId="16" fillId="0" borderId="3" xfId="0" applyFont="1" applyBorder="1" applyAlignment="1">
      <alignment horizontal="center" vertical="center"/>
    </xf>
    <xf numFmtId="184" fontId="16" fillId="0" borderId="2" xfId="0" applyNumberFormat="1" applyFont="1" applyBorder="1" applyAlignment="1">
      <alignment horizontal="center" vertical="center"/>
    </xf>
    <xf numFmtId="0" fontId="42" fillId="4" borderId="1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Alignment="1">
      <alignment vertical="center"/>
    </xf>
    <xf numFmtId="0" fontId="4" fillId="2" borderId="0" xfId="0" applyFont="1" applyFill="1"/>
    <xf numFmtId="184" fontId="40" fillId="2" borderId="11" xfId="3" applyNumberFormat="1" applyFont="1" applyFill="1" applyBorder="1" applyAlignment="1">
      <alignment horizontal="center" vertical="center" shrinkToFit="1"/>
    </xf>
    <xf numFmtId="0" fontId="40" fillId="2" borderId="11" xfId="0" applyFont="1" applyFill="1" applyBorder="1" applyAlignment="1">
      <alignment horizontal="center" vertical="center"/>
    </xf>
    <xf numFmtId="0" fontId="40" fillId="5" borderId="11" xfId="0" applyFont="1" applyFill="1" applyBorder="1" applyAlignment="1">
      <alignment horizontal="center" vertical="center" wrapText="1"/>
    </xf>
    <xf numFmtId="183" fontId="40" fillId="5" borderId="11" xfId="1" applyNumberFormat="1" applyFont="1" applyFill="1" applyBorder="1" applyAlignment="1">
      <alignment horizontal="center" vertical="center"/>
    </xf>
    <xf numFmtId="0" fontId="25" fillId="5" borderId="11" xfId="0" applyFont="1" applyFill="1" applyBorder="1" applyAlignment="1">
      <alignment horizontal="center" vertical="center"/>
    </xf>
    <xf numFmtId="0" fontId="40" fillId="5" borderId="11" xfId="0" applyNumberFormat="1" applyFont="1" applyFill="1" applyBorder="1" applyAlignment="1" applyProtection="1">
      <alignment horizontal="center" vertical="center"/>
    </xf>
    <xf numFmtId="41" fontId="40" fillId="5" borderId="11" xfId="3" applyFont="1" applyFill="1" applyBorder="1" applyAlignment="1" applyProtection="1">
      <alignment horizontal="center" vertical="center" wrapText="1"/>
    </xf>
    <xf numFmtId="0" fontId="40" fillId="5" borderId="11" xfId="0" applyNumberFormat="1" applyFont="1" applyFill="1" applyBorder="1" applyAlignment="1" applyProtection="1">
      <alignment horizontal="center" vertical="center" wrapText="1"/>
    </xf>
    <xf numFmtId="0" fontId="40" fillId="3" borderId="11" xfId="0" applyNumberFormat="1" applyFont="1" applyFill="1" applyBorder="1" applyAlignment="1" applyProtection="1">
      <alignment horizontal="center" vertical="center"/>
    </xf>
    <xf numFmtId="0" fontId="40" fillId="3" borderId="11" xfId="0" applyNumberFormat="1" applyFont="1" applyFill="1" applyBorder="1" applyAlignment="1" applyProtection="1">
      <alignment horizontal="center" vertical="center" wrapText="1"/>
    </xf>
    <xf numFmtId="181" fontId="40" fillId="2" borderId="11" xfId="0" applyNumberFormat="1" applyFont="1" applyFill="1" applyBorder="1"/>
    <xf numFmtId="184" fontId="40" fillId="0" borderId="11" xfId="3" applyNumberFormat="1" applyFont="1" applyFill="1" applyBorder="1" applyAlignment="1">
      <alignment horizontal="center" vertical="center" shrinkToFit="1"/>
    </xf>
    <xf numFmtId="0" fontId="40" fillId="0" borderId="11" xfId="0" applyFont="1" applyFill="1" applyBorder="1" applyAlignment="1">
      <alignment horizontal="center" vertical="center"/>
    </xf>
    <xf numFmtId="0" fontId="45" fillId="0" borderId="11" xfId="4" applyNumberFormat="1" applyFont="1" applyFill="1" applyBorder="1" applyAlignment="1">
      <alignment vertical="center" wrapText="1"/>
    </xf>
    <xf numFmtId="181" fontId="40" fillId="0" borderId="11" xfId="0" applyNumberFormat="1" applyFont="1" applyFill="1" applyBorder="1"/>
    <xf numFmtId="0" fontId="4" fillId="0" borderId="0" xfId="0" applyFont="1" applyFill="1"/>
    <xf numFmtId="176" fontId="40" fillId="0" borderId="11" xfId="3" applyNumberFormat="1" applyFont="1" applyFill="1" applyBorder="1" applyAlignment="1" applyProtection="1">
      <alignment vertical="center"/>
    </xf>
    <xf numFmtId="183" fontId="4" fillId="0" borderId="0" xfId="0" applyNumberFormat="1" applyFont="1" applyFill="1" applyAlignment="1"/>
    <xf numFmtId="0" fontId="0" fillId="0" borderId="0" xfId="0" applyNumberFormat="1" applyFont="1" applyFill="1" applyAlignment="1">
      <alignment vertical="center"/>
    </xf>
    <xf numFmtId="41" fontId="47" fillId="2" borderId="11" xfId="3" applyFont="1" applyFill="1" applyBorder="1" applyAlignment="1" applyProtection="1">
      <alignment vertical="center"/>
    </xf>
    <xf numFmtId="41" fontId="46" fillId="0" borderId="11" xfId="3" applyFont="1" applyBorder="1"/>
    <xf numFmtId="0" fontId="16" fillId="0" borderId="11" xfId="0" applyFont="1" applyFill="1" applyBorder="1" applyAlignment="1">
      <alignment horizontal="center" vertical="center"/>
    </xf>
    <xf numFmtId="178" fontId="16" fillId="0" borderId="11" xfId="0" applyNumberFormat="1" applyFont="1" applyFill="1" applyBorder="1" applyAlignment="1">
      <alignment horizontal="center" vertical="center"/>
    </xf>
    <xf numFmtId="41" fontId="48" fillId="0" borderId="0" xfId="3" applyFont="1" applyAlignment="1">
      <alignment vertical="center" shrinkToFit="1"/>
    </xf>
    <xf numFmtId="0" fontId="30" fillId="3" borderId="1" xfId="0" applyNumberFormat="1" applyFont="1" applyFill="1" applyBorder="1" applyAlignment="1">
      <alignment horizontal="center" vertical="center"/>
    </xf>
    <xf numFmtId="178" fontId="30" fillId="3" borderId="1" xfId="0" applyNumberFormat="1" applyFont="1" applyFill="1" applyBorder="1" applyAlignment="1">
      <alignment horizontal="center" vertical="center"/>
    </xf>
    <xf numFmtId="184" fontId="30" fillId="3" borderId="1" xfId="0" applyNumberFormat="1" applyFont="1" applyFill="1" applyBorder="1" applyAlignment="1">
      <alignment horizontal="center" vertical="center"/>
    </xf>
    <xf numFmtId="0" fontId="30" fillId="0" borderId="14" xfId="0" applyNumberFormat="1" applyFont="1" applyFill="1" applyBorder="1" applyAlignment="1">
      <alignment horizontal="center" vertical="center"/>
    </xf>
    <xf numFmtId="178" fontId="30" fillId="0" borderId="14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30" fillId="0" borderId="0" xfId="0" applyNumberFormat="1" applyFont="1" applyFill="1" applyBorder="1" applyAlignment="1">
      <alignment horizontal="center" vertical="center"/>
    </xf>
    <xf numFmtId="178" fontId="30" fillId="0" borderId="0" xfId="0" applyNumberFormat="1" applyFont="1" applyFill="1" applyBorder="1" applyAlignment="1">
      <alignment horizontal="center" vertical="center"/>
    </xf>
    <xf numFmtId="184" fontId="30" fillId="0" borderId="0" xfId="0" applyNumberFormat="1" applyFont="1" applyFill="1" applyBorder="1" applyAlignment="1">
      <alignment horizontal="center" vertical="center"/>
    </xf>
    <xf numFmtId="0" fontId="52" fillId="0" borderId="0" xfId="5" applyFont="1" applyAlignment="1">
      <alignment horizontal="left" vertical="center"/>
    </xf>
    <xf numFmtId="0" fontId="52" fillId="0" borderId="0" xfId="5" applyFont="1">
      <alignment vertical="center"/>
    </xf>
    <xf numFmtId="0" fontId="52" fillId="0" borderId="0" xfId="5" applyFont="1" applyAlignment="1">
      <alignment horizontal="right" vertical="center"/>
    </xf>
    <xf numFmtId="0" fontId="52" fillId="12" borderId="1" xfId="5" applyFont="1" applyFill="1" applyBorder="1" applyAlignment="1">
      <alignment horizontal="center" vertical="center"/>
    </xf>
    <xf numFmtId="0" fontId="52" fillId="12" borderId="1" xfId="5" applyFont="1" applyFill="1" applyBorder="1">
      <alignment vertical="center"/>
    </xf>
    <xf numFmtId="41" fontId="52" fillId="12" borderId="1" xfId="7" applyFont="1" applyFill="1" applyBorder="1">
      <alignment vertical="center"/>
    </xf>
    <xf numFmtId="177" fontId="52" fillId="12" borderId="1" xfId="5" applyNumberFormat="1" applyFont="1" applyFill="1" applyBorder="1">
      <alignment vertical="center"/>
    </xf>
    <xf numFmtId="0" fontId="53" fillId="0" borderId="16" xfId="0" applyFont="1" applyBorder="1" applyAlignment="1">
      <alignment horizontal="center" vertical="center"/>
    </xf>
    <xf numFmtId="0" fontId="53" fillId="0" borderId="16" xfId="0" applyFont="1" applyBorder="1" applyAlignment="1">
      <alignment vertical="center"/>
    </xf>
    <xf numFmtId="179" fontId="52" fillId="0" borderId="16" xfId="7" applyNumberFormat="1" applyFont="1" applyFill="1" applyBorder="1">
      <alignment vertical="center"/>
    </xf>
    <xf numFmtId="41" fontId="52" fillId="0" borderId="16" xfId="7" applyFont="1" applyBorder="1">
      <alignment vertical="center"/>
    </xf>
    <xf numFmtId="177" fontId="52" fillId="0" borderId="16" xfId="5" applyNumberFormat="1" applyFont="1" applyBorder="1">
      <alignment vertical="center"/>
    </xf>
    <xf numFmtId="0" fontId="52" fillId="0" borderId="16" xfId="5" applyFont="1" applyBorder="1">
      <alignment vertical="center"/>
    </xf>
    <xf numFmtId="0" fontId="53" fillId="0" borderId="17" xfId="0" applyFont="1" applyFill="1" applyBorder="1" applyAlignment="1">
      <alignment horizontal="center" vertical="center"/>
    </xf>
    <xf numFmtId="0" fontId="53" fillId="0" borderId="18" xfId="0" applyFont="1" applyFill="1" applyBorder="1" applyAlignment="1">
      <alignment vertical="center"/>
    </xf>
    <xf numFmtId="179" fontId="52" fillId="0" borderId="18" xfId="7" applyNumberFormat="1" applyFont="1" applyFill="1" applyBorder="1">
      <alignment vertical="center"/>
    </xf>
    <xf numFmtId="41" fontId="52" fillId="0" borderId="18" xfId="7" applyFont="1" applyBorder="1">
      <alignment vertical="center"/>
    </xf>
    <xf numFmtId="41" fontId="52" fillId="0" borderId="18" xfId="7" applyFont="1" applyFill="1" applyBorder="1">
      <alignment vertical="center"/>
    </xf>
    <xf numFmtId="177" fontId="52" fillId="0" borderId="18" xfId="5" applyNumberFormat="1" applyFont="1" applyFill="1" applyBorder="1">
      <alignment vertical="center"/>
    </xf>
    <xf numFmtId="0" fontId="52" fillId="0" borderId="19" xfId="5" applyFont="1" applyBorder="1">
      <alignment vertical="center"/>
    </xf>
    <xf numFmtId="0" fontId="53" fillId="0" borderId="20" xfId="0" applyFont="1" applyBorder="1" applyAlignment="1">
      <alignment horizontal="center" vertical="center"/>
    </xf>
    <xf numFmtId="0" fontId="53" fillId="0" borderId="20" xfId="0" applyFont="1" applyBorder="1" applyAlignment="1">
      <alignment vertical="center"/>
    </xf>
    <xf numFmtId="179" fontId="52" fillId="0" borderId="20" xfId="7" applyNumberFormat="1" applyFont="1" applyFill="1" applyBorder="1">
      <alignment vertical="center"/>
    </xf>
    <xf numFmtId="41" fontId="52" fillId="0" borderId="21" xfId="7" applyFont="1" applyBorder="1">
      <alignment vertical="center"/>
    </xf>
    <xf numFmtId="41" fontId="52" fillId="0" borderId="20" xfId="7" applyFont="1" applyBorder="1">
      <alignment vertical="center"/>
    </xf>
    <xf numFmtId="177" fontId="52" fillId="0" borderId="20" xfId="5" applyNumberFormat="1" applyFont="1" applyBorder="1">
      <alignment vertical="center"/>
    </xf>
    <xf numFmtId="0" fontId="52" fillId="0" borderId="21" xfId="5" applyFont="1" applyBorder="1">
      <alignment vertical="center"/>
    </xf>
    <xf numFmtId="0" fontId="53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vertical="center"/>
    </xf>
    <xf numFmtId="179" fontId="52" fillId="0" borderId="1" xfId="7" applyNumberFormat="1" applyFont="1" applyFill="1" applyBorder="1">
      <alignment vertical="center"/>
    </xf>
    <xf numFmtId="41" fontId="52" fillId="0" borderId="1" xfId="7" applyFont="1" applyBorder="1">
      <alignment vertical="center"/>
    </xf>
    <xf numFmtId="177" fontId="52" fillId="0" borderId="1" xfId="5" applyNumberFormat="1" applyFont="1" applyBorder="1">
      <alignment vertical="center"/>
    </xf>
    <xf numFmtId="0" fontId="52" fillId="0" borderId="1" xfId="5" applyFont="1" applyBorder="1">
      <alignment vertical="center"/>
    </xf>
    <xf numFmtId="0" fontId="49" fillId="0" borderId="0" xfId="5" applyFont="1">
      <alignment vertical="center"/>
    </xf>
    <xf numFmtId="0" fontId="54" fillId="13" borderId="1" xfId="5" applyFont="1" applyFill="1" applyBorder="1" applyAlignment="1">
      <alignment horizontal="center" vertical="center"/>
    </xf>
    <xf numFmtId="41" fontId="52" fillId="13" borderId="1" xfId="3" applyFont="1" applyFill="1" applyBorder="1" applyAlignment="1">
      <alignment horizontal="right" vertical="center"/>
    </xf>
    <xf numFmtId="177" fontId="52" fillId="13" borderId="1" xfId="5" applyNumberFormat="1" applyFont="1" applyFill="1" applyBorder="1" applyAlignment="1">
      <alignment horizontal="right" vertical="center"/>
    </xf>
    <xf numFmtId="0" fontId="52" fillId="13" borderId="1" xfId="5" quotePrefix="1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52" fillId="0" borderId="1" xfId="5" applyFont="1" applyFill="1" applyBorder="1">
      <alignment vertical="center"/>
    </xf>
    <xf numFmtId="41" fontId="52" fillId="0" borderId="1" xfId="7" applyFont="1" applyFill="1" applyBorder="1">
      <alignment vertical="center"/>
    </xf>
    <xf numFmtId="177" fontId="52" fillId="0" borderId="1" xfId="5" applyNumberFormat="1" applyFont="1" applyFill="1" applyBorder="1">
      <alignment vertical="center"/>
    </xf>
    <xf numFmtId="0" fontId="0" fillId="0" borderId="0" xfId="0" applyNumberFormat="1" applyBorder="1" applyAlignment="1">
      <alignment vertical="center"/>
    </xf>
    <xf numFmtId="0" fontId="29" fillId="0" borderId="1" xfId="0" applyNumberFormat="1" applyFont="1" applyFill="1" applyBorder="1" applyAlignment="1">
      <alignment horizontal="center" vertical="center"/>
    </xf>
    <xf numFmtId="0" fontId="59" fillId="0" borderId="0" xfId="8" applyNumberFormat="1" applyFont="1" applyFill="1" applyBorder="1" applyAlignment="1">
      <alignment horizontal="center" vertical="center"/>
    </xf>
    <xf numFmtId="189" fontId="0" fillId="0" borderId="0" xfId="0" applyNumberForma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56" fillId="0" borderId="0" xfId="8" applyNumberFormat="1" applyFont="1" applyFill="1" applyBorder="1" applyAlignment="1">
      <alignment vertical="center"/>
    </xf>
    <xf numFmtId="0" fontId="30" fillId="0" borderId="0" xfId="8" applyNumberFormat="1" applyFont="1" applyFill="1" applyBorder="1" applyAlignment="1">
      <alignment horizontal="right" vertical="center"/>
    </xf>
    <xf numFmtId="41" fontId="60" fillId="3" borderId="1" xfId="3" applyFont="1" applyFill="1" applyBorder="1" applyAlignment="1">
      <alignment horizontal="center" vertical="center"/>
    </xf>
    <xf numFmtId="180" fontId="61" fillId="3" borderId="1" xfId="3" applyNumberFormat="1" applyFont="1" applyFill="1" applyBorder="1" applyAlignment="1">
      <alignment vertical="center"/>
    </xf>
    <xf numFmtId="188" fontId="58" fillId="3" borderId="1" xfId="8" applyNumberFormat="1" applyFont="1" applyFill="1" applyBorder="1" applyAlignment="1">
      <alignment horizontal="right" vertical="center" indent="1"/>
    </xf>
    <xf numFmtId="0" fontId="62" fillId="0" borderId="1" xfId="6" applyNumberFormat="1" applyFont="1" applyFill="1" applyBorder="1" applyAlignment="1">
      <alignment horizontal="distributed" vertical="distributed"/>
    </xf>
    <xf numFmtId="180" fontId="49" fillId="0" borderId="1" xfId="3" applyNumberFormat="1" applyFont="1" applyFill="1" applyBorder="1" applyAlignment="1">
      <alignment vertical="center"/>
    </xf>
    <xf numFmtId="0" fontId="0" fillId="0" borderId="13" xfId="0" applyNumberFormat="1" applyFont="1" applyBorder="1" applyAlignment="1">
      <alignment horizontal="center" vertical="center"/>
    </xf>
    <xf numFmtId="0" fontId="38" fillId="0" borderId="0" xfId="0" applyNumberFormat="1" applyFont="1" applyAlignment="1">
      <alignment horizontal="center" vertical="center"/>
    </xf>
    <xf numFmtId="0" fontId="63" fillId="14" borderId="9" xfId="9" applyFont="1" applyFill="1" applyBorder="1">
      <alignment vertical="center"/>
    </xf>
    <xf numFmtId="41" fontId="63" fillId="14" borderId="9" xfId="3" applyFont="1" applyFill="1" applyBorder="1" applyAlignment="1">
      <alignment vertical="center"/>
    </xf>
    <xf numFmtId="0" fontId="40" fillId="3" borderId="11" xfId="0" quotePrefix="1" applyNumberFormat="1" applyFont="1" applyFill="1" applyBorder="1" applyAlignment="1" applyProtection="1">
      <alignment horizontal="center" vertical="center" wrapText="1"/>
    </xf>
    <xf numFmtId="180" fontId="40" fillId="5" borderId="11" xfId="3" applyNumberFormat="1" applyFont="1" applyFill="1" applyBorder="1" applyAlignment="1" applyProtection="1">
      <alignment horizontal="center" vertical="center" wrapText="1"/>
    </xf>
    <xf numFmtId="180" fontId="44" fillId="0" borderId="0" xfId="3" applyNumberFormat="1" applyFont="1" applyAlignment="1">
      <alignment horizontal="center" vertical="center"/>
    </xf>
    <xf numFmtId="180" fontId="40" fillId="3" borderId="11" xfId="3" applyNumberFormat="1" applyFont="1" applyFill="1" applyBorder="1" applyAlignment="1" applyProtection="1">
      <alignment horizontal="center" vertical="center" wrapText="1"/>
    </xf>
    <xf numFmtId="180" fontId="40" fillId="0" borderId="11" xfId="3" applyNumberFormat="1" applyFont="1" applyBorder="1"/>
    <xf numFmtId="180" fontId="16" fillId="0" borderId="0" xfId="3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184" fontId="40" fillId="3" borderId="11" xfId="3" applyNumberFormat="1" applyFont="1" applyFill="1" applyBorder="1" applyAlignment="1">
      <alignment horizontal="center" vertical="center" shrinkToFit="1"/>
    </xf>
    <xf numFmtId="0" fontId="40" fillId="3" borderId="11" xfId="0" applyFont="1" applyFill="1" applyBorder="1" applyAlignment="1">
      <alignment horizontal="center" vertical="center"/>
    </xf>
    <xf numFmtId="180" fontId="40" fillId="3" borderId="11" xfId="3" applyNumberFormat="1" applyFont="1" applyFill="1" applyBorder="1"/>
    <xf numFmtId="181" fontId="40" fillId="3" borderId="11" xfId="0" applyNumberFormat="1" applyFont="1" applyFill="1" applyBorder="1"/>
    <xf numFmtId="41" fontId="0" fillId="0" borderId="13" xfId="3" applyFont="1" applyBorder="1" applyAlignment="1">
      <alignment vertical="center"/>
    </xf>
    <xf numFmtId="180" fontId="48" fillId="0" borderId="0" xfId="3" applyNumberFormat="1" applyFont="1" applyAlignment="1">
      <alignment vertical="center" shrinkToFit="1"/>
    </xf>
    <xf numFmtId="180" fontId="0" fillId="0" borderId="13" xfId="3" applyNumberFormat="1" applyFont="1" applyBorder="1" applyAlignment="1">
      <alignment vertical="center"/>
    </xf>
    <xf numFmtId="180" fontId="47" fillId="2" borderId="11" xfId="3" applyNumberFormat="1" applyFont="1" applyFill="1" applyBorder="1" applyAlignment="1" applyProtection="1">
      <alignment vertical="center"/>
    </xf>
    <xf numFmtId="180" fontId="0" fillId="0" borderId="0" xfId="0" applyNumberFormat="1" applyFont="1" applyFill="1" applyAlignment="1">
      <alignment vertical="center"/>
    </xf>
    <xf numFmtId="180" fontId="0" fillId="0" borderId="0" xfId="0" applyNumberFormat="1" applyFont="1" applyAlignment="1">
      <alignment vertical="center"/>
    </xf>
    <xf numFmtId="180" fontId="66" fillId="2" borderId="11" xfId="3" applyNumberFormat="1" applyFont="1" applyFill="1" applyBorder="1" applyAlignment="1" applyProtection="1">
      <alignment vertical="center"/>
    </xf>
    <xf numFmtId="41" fontId="66" fillId="3" borderId="11" xfId="3" applyFont="1" applyFill="1" applyBorder="1" applyAlignment="1" applyProtection="1">
      <alignment vertical="center"/>
    </xf>
    <xf numFmtId="180" fontId="66" fillId="3" borderId="11" xfId="3" applyNumberFormat="1" applyFont="1" applyFill="1" applyBorder="1" applyAlignment="1" applyProtection="1">
      <alignment vertical="center"/>
    </xf>
    <xf numFmtId="180" fontId="40" fillId="3" borderId="11" xfId="0" applyNumberFormat="1" applyFont="1" applyFill="1" applyBorder="1"/>
    <xf numFmtId="41" fontId="66" fillId="2" borderId="11" xfId="3" applyFont="1" applyFill="1" applyBorder="1" applyAlignment="1" applyProtection="1">
      <alignment vertical="center"/>
    </xf>
    <xf numFmtId="0" fontId="45" fillId="3" borderId="1" xfId="6" applyNumberFormat="1" applyFont="1" applyFill="1" applyBorder="1" applyAlignment="1">
      <alignment horizontal="distributed" vertical="distributed"/>
    </xf>
    <xf numFmtId="190" fontId="40" fillId="3" borderId="11" xfId="0" applyNumberFormat="1" applyFont="1" applyFill="1" applyBorder="1" applyAlignment="1">
      <alignment vertical="center"/>
    </xf>
    <xf numFmtId="181" fontId="40" fillId="2" borderId="11" xfId="0" quotePrefix="1" applyNumberFormat="1" applyFont="1" applyFill="1" applyBorder="1" applyAlignment="1">
      <alignment horizontal="center"/>
    </xf>
    <xf numFmtId="41" fontId="24" fillId="3" borderId="11" xfId="3" applyFont="1" applyFill="1" applyBorder="1" applyAlignment="1">
      <alignment horizontal="center" vertical="center"/>
    </xf>
    <xf numFmtId="190" fontId="0" fillId="0" borderId="11" xfId="0" applyNumberFormat="1" applyFont="1" applyFill="1" applyBorder="1" applyAlignment="1">
      <alignment vertical="center"/>
    </xf>
    <xf numFmtId="41" fontId="0" fillId="0" borderId="11" xfId="3" applyFont="1" applyFill="1" applyBorder="1" applyAlignment="1">
      <alignment vertical="center"/>
    </xf>
    <xf numFmtId="180" fontId="40" fillId="0" borderId="11" xfId="3" applyNumberFormat="1" applyFont="1" applyFill="1" applyBorder="1"/>
    <xf numFmtId="0" fontId="24" fillId="3" borderId="4" xfId="0" applyFont="1" applyFill="1" applyBorder="1" applyAlignment="1">
      <alignment horizontal="distributed" vertical="distributed"/>
    </xf>
    <xf numFmtId="0" fontId="40" fillId="5" borderId="11" xfId="0" applyFont="1" applyFill="1" applyBorder="1" applyAlignment="1">
      <alignment horizontal="distributed" vertical="distributed"/>
    </xf>
    <xf numFmtId="0" fontId="24" fillId="3" borderId="11" xfId="0" applyFont="1" applyFill="1" applyBorder="1" applyAlignment="1">
      <alignment horizontal="distributed" vertical="distributed"/>
    </xf>
    <xf numFmtId="0" fontId="24" fillId="5" borderId="11" xfId="0" applyFont="1" applyFill="1" applyBorder="1" applyAlignment="1">
      <alignment horizontal="distributed" vertical="distributed"/>
    </xf>
    <xf numFmtId="0" fontId="43" fillId="4" borderId="0" xfId="4" applyNumberFormat="1" applyFont="1" applyFill="1" applyBorder="1" applyAlignment="1" applyProtection="1">
      <alignment vertical="center"/>
    </xf>
    <xf numFmtId="0" fontId="52" fillId="11" borderId="1" xfId="5" applyFont="1" applyFill="1" applyBorder="1" applyAlignment="1">
      <alignment horizontal="center" vertical="center"/>
    </xf>
    <xf numFmtId="41" fontId="40" fillId="3" borderId="11" xfId="3" applyFont="1" applyFill="1" applyBorder="1" applyAlignment="1">
      <alignment horizontal="center" vertical="center"/>
    </xf>
    <xf numFmtId="41" fontId="49" fillId="0" borderId="0" xfId="3" applyFont="1" applyAlignment="1">
      <alignment vertical="center"/>
    </xf>
    <xf numFmtId="179" fontId="49" fillId="0" borderId="0" xfId="5" applyNumberFormat="1" applyFont="1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45" fillId="2" borderId="1" xfId="6" applyNumberFormat="1" applyFont="1" applyFill="1" applyBorder="1" applyAlignment="1">
      <alignment horizontal="distributed" vertical="distributed"/>
    </xf>
    <xf numFmtId="190" fontId="40" fillId="2" borderId="11" xfId="0" applyNumberFormat="1" applyFont="1" applyFill="1" applyBorder="1" applyAlignment="1">
      <alignment vertical="center"/>
    </xf>
    <xf numFmtId="41" fontId="40" fillId="2" borderId="11" xfId="3" applyFont="1" applyFill="1" applyBorder="1" applyAlignment="1">
      <alignment vertical="center"/>
    </xf>
    <xf numFmtId="180" fontId="40" fillId="2" borderId="11" xfId="3" applyNumberFormat="1" applyFont="1" applyFill="1" applyBorder="1"/>
    <xf numFmtId="41" fontId="40" fillId="2" borderId="11" xfId="3" applyFont="1" applyFill="1" applyBorder="1" applyAlignment="1">
      <alignment horizontal="center" vertical="center"/>
    </xf>
    <xf numFmtId="180" fontId="40" fillId="2" borderId="11" xfId="0" applyNumberFormat="1" applyFont="1" applyFill="1" applyBorder="1"/>
    <xf numFmtId="0" fontId="40" fillId="2" borderId="11" xfId="0" quotePrefix="1" applyNumberFormat="1" applyFont="1" applyFill="1" applyBorder="1" applyAlignment="1">
      <alignment horizontal="center"/>
    </xf>
    <xf numFmtId="0" fontId="45" fillId="13" borderId="1" xfId="6" applyNumberFormat="1" applyFont="1" applyFill="1" applyBorder="1" applyAlignment="1">
      <alignment horizontal="distributed" vertical="distributed"/>
    </xf>
    <xf numFmtId="190" fontId="40" fillId="13" borderId="11" xfId="0" applyNumberFormat="1" applyFont="1" applyFill="1" applyBorder="1" applyAlignment="1">
      <alignment vertical="center"/>
    </xf>
    <xf numFmtId="184" fontId="40" fillId="13" borderId="11" xfId="3" applyNumberFormat="1" applyFont="1" applyFill="1" applyBorder="1" applyAlignment="1">
      <alignment horizontal="center" vertical="center" shrinkToFit="1"/>
    </xf>
    <xf numFmtId="0" fontId="40" fillId="13" borderId="11" xfId="0" applyFont="1" applyFill="1" applyBorder="1" applyAlignment="1">
      <alignment horizontal="center" vertical="center"/>
    </xf>
    <xf numFmtId="41" fontId="40" fillId="13" borderId="11" xfId="3" applyFont="1" applyFill="1" applyBorder="1" applyAlignment="1">
      <alignment vertical="center"/>
    </xf>
    <xf numFmtId="180" fontId="40" fillId="13" borderId="11" xfId="3" applyNumberFormat="1" applyFont="1" applyFill="1" applyBorder="1"/>
    <xf numFmtId="181" fontId="40" fillId="13" borderId="11" xfId="0" applyNumberFormat="1" applyFont="1" applyFill="1" applyBorder="1"/>
    <xf numFmtId="0" fontId="40" fillId="13" borderId="11" xfId="0" quotePrefix="1" applyNumberFormat="1" applyFont="1" applyFill="1" applyBorder="1" applyAlignment="1">
      <alignment horizontal="center"/>
    </xf>
    <xf numFmtId="41" fontId="40" fillId="13" borderId="11" xfId="3" applyFont="1" applyFill="1" applyBorder="1" applyAlignment="1">
      <alignment horizontal="center" vertical="center"/>
    </xf>
    <xf numFmtId="180" fontId="66" fillId="13" borderId="11" xfId="3" applyNumberFormat="1" applyFont="1" applyFill="1" applyBorder="1" applyAlignment="1" applyProtection="1">
      <alignment vertical="center"/>
    </xf>
    <xf numFmtId="180" fontId="40" fillId="13" borderId="11" xfId="0" applyNumberFormat="1" applyFont="1" applyFill="1" applyBorder="1"/>
    <xf numFmtId="41" fontId="66" fillId="13" borderId="11" xfId="3" applyFont="1" applyFill="1" applyBorder="1" applyAlignment="1" applyProtection="1">
      <alignment vertical="center"/>
    </xf>
    <xf numFmtId="0" fontId="45" fillId="9" borderId="1" xfId="6" applyNumberFormat="1" applyFont="1" applyFill="1" applyBorder="1" applyAlignment="1">
      <alignment horizontal="distributed" vertical="distributed"/>
    </xf>
    <xf numFmtId="190" fontId="40" fillId="9" borderId="11" xfId="0" applyNumberFormat="1" applyFont="1" applyFill="1" applyBorder="1" applyAlignment="1">
      <alignment vertical="center"/>
    </xf>
    <xf numFmtId="184" fontId="40" fillId="9" borderId="11" xfId="3" applyNumberFormat="1" applyFont="1" applyFill="1" applyBorder="1" applyAlignment="1">
      <alignment horizontal="center" vertical="center" shrinkToFit="1"/>
    </xf>
    <xf numFmtId="0" fontId="40" fillId="9" borderId="11" xfId="0" applyFont="1" applyFill="1" applyBorder="1" applyAlignment="1">
      <alignment horizontal="center" vertical="center"/>
    </xf>
    <xf numFmtId="41" fontId="40" fillId="9" borderId="11" xfId="3" applyFont="1" applyFill="1" applyBorder="1" applyAlignment="1">
      <alignment vertical="center"/>
    </xf>
    <xf numFmtId="180" fontId="40" fillId="9" borderId="11" xfId="3" applyNumberFormat="1" applyFont="1" applyFill="1" applyBorder="1"/>
    <xf numFmtId="181" fontId="40" fillId="9" borderId="11" xfId="0" applyNumberFormat="1" applyFont="1" applyFill="1" applyBorder="1"/>
    <xf numFmtId="0" fontId="40" fillId="9" borderId="11" xfId="0" quotePrefix="1" applyNumberFormat="1" applyFont="1" applyFill="1" applyBorder="1" applyAlignment="1">
      <alignment horizontal="center"/>
    </xf>
    <xf numFmtId="41" fontId="40" fillId="9" borderId="11" xfId="3" applyFont="1" applyFill="1" applyBorder="1" applyAlignment="1">
      <alignment horizontal="center" vertical="center"/>
    </xf>
    <xf numFmtId="41" fontId="66" fillId="9" borderId="11" xfId="3" applyFont="1" applyFill="1" applyBorder="1" applyAlignment="1" applyProtection="1">
      <alignment vertical="center"/>
    </xf>
    <xf numFmtId="180" fontId="66" fillId="9" borderId="11" xfId="3" applyNumberFormat="1" applyFont="1" applyFill="1" applyBorder="1" applyAlignment="1" applyProtection="1">
      <alignment vertical="center"/>
    </xf>
    <xf numFmtId="180" fontId="40" fillId="9" borderId="11" xfId="0" applyNumberFormat="1" applyFont="1" applyFill="1" applyBorder="1"/>
    <xf numFmtId="41" fontId="40" fillId="3" borderId="11" xfId="3" applyFont="1" applyFill="1" applyBorder="1" applyAlignment="1">
      <alignment vertical="center"/>
    </xf>
    <xf numFmtId="0" fontId="40" fillId="3" borderId="11" xfId="0" quotePrefix="1" applyNumberFormat="1" applyFont="1" applyFill="1" applyBorder="1" applyAlignment="1">
      <alignment horizontal="center"/>
    </xf>
    <xf numFmtId="0" fontId="40" fillId="15" borderId="11" xfId="0" applyNumberFormat="1" applyFont="1" applyFill="1" applyBorder="1" applyAlignment="1" applyProtection="1">
      <alignment horizontal="center" vertical="center"/>
    </xf>
    <xf numFmtId="0" fontId="40" fillId="15" borderId="11" xfId="0" quotePrefix="1" applyNumberFormat="1" applyFont="1" applyFill="1" applyBorder="1" applyAlignment="1" applyProtection="1">
      <alignment horizontal="center" vertical="center" wrapText="1"/>
    </xf>
    <xf numFmtId="180" fontId="40" fillId="15" borderId="11" xfId="3" applyNumberFormat="1" applyFont="1" applyFill="1" applyBorder="1" applyAlignment="1" applyProtection="1">
      <alignment horizontal="center" vertical="center" wrapText="1"/>
    </xf>
    <xf numFmtId="0" fontId="40" fillId="15" borderId="11" xfId="0" applyNumberFormat="1" applyFont="1" applyFill="1" applyBorder="1" applyAlignment="1" applyProtection="1">
      <alignment horizontal="center" vertical="center" wrapText="1"/>
    </xf>
    <xf numFmtId="0" fontId="40" fillId="16" borderId="11" xfId="0" applyFont="1" applyFill="1" applyBorder="1" applyAlignment="1">
      <alignment horizontal="distributed" vertical="distributed" wrapText="1"/>
    </xf>
    <xf numFmtId="0" fontId="40" fillId="16" borderId="11" xfId="0" applyFont="1" applyFill="1" applyBorder="1" applyAlignment="1">
      <alignment horizontal="center" vertical="center" wrapText="1"/>
    </xf>
    <xf numFmtId="183" fontId="40" fillId="16" borderId="11" xfId="1" applyNumberFormat="1" applyFont="1" applyFill="1" applyBorder="1" applyAlignment="1">
      <alignment horizontal="center" vertical="center"/>
    </xf>
    <xf numFmtId="0" fontId="25" fillId="16" borderId="11" xfId="0" applyFont="1" applyFill="1" applyBorder="1" applyAlignment="1">
      <alignment horizontal="center" vertical="center"/>
    </xf>
    <xf numFmtId="0" fontId="40" fillId="16" borderId="11" xfId="0" applyNumberFormat="1" applyFont="1" applyFill="1" applyBorder="1" applyAlignment="1" applyProtection="1">
      <alignment horizontal="center" vertical="center"/>
    </xf>
    <xf numFmtId="41" fontId="40" fillId="16" borderId="11" xfId="3" applyFont="1" applyFill="1" applyBorder="1" applyAlignment="1" applyProtection="1">
      <alignment horizontal="center" vertical="center" wrapText="1"/>
    </xf>
    <xf numFmtId="180" fontId="40" fillId="16" borderId="11" xfId="3" applyNumberFormat="1" applyFont="1" applyFill="1" applyBorder="1" applyAlignment="1" applyProtection="1">
      <alignment horizontal="center" vertical="center" wrapText="1"/>
    </xf>
    <xf numFmtId="0" fontId="40" fillId="16" borderId="11" xfId="0" applyNumberFormat="1" applyFont="1" applyFill="1" applyBorder="1" applyAlignment="1" applyProtection="1">
      <alignment horizontal="center" vertical="center" wrapText="1"/>
    </xf>
    <xf numFmtId="0" fontId="65" fillId="15" borderId="11" xfId="4" applyNumberFormat="1" applyFont="1" applyFill="1" applyBorder="1" applyAlignment="1">
      <alignment horizontal="center" vertical="center" wrapText="1"/>
    </xf>
    <xf numFmtId="180" fontId="65" fillId="15" borderId="11" xfId="4" applyNumberFormat="1" applyFont="1" applyFill="1" applyBorder="1" applyAlignment="1">
      <alignment horizontal="center" vertical="center" wrapText="1"/>
    </xf>
    <xf numFmtId="0" fontId="67" fillId="4" borderId="0" xfId="4" applyNumberFormat="1" applyFont="1" applyFill="1" applyBorder="1" applyAlignment="1" applyProtection="1">
      <alignment horizontal="center" vertical="center"/>
    </xf>
    <xf numFmtId="0" fontId="40" fillId="15" borderId="11" xfId="4" applyNumberFormat="1" applyFont="1" applyFill="1" applyBorder="1" applyAlignment="1">
      <alignment horizontal="center" vertical="center" wrapText="1"/>
    </xf>
    <xf numFmtId="0" fontId="0" fillId="0" borderId="13" xfId="0" applyNumberFormat="1" applyFont="1" applyBorder="1" applyAlignment="1">
      <alignment horizontal="center" vertical="center"/>
    </xf>
    <xf numFmtId="0" fontId="40" fillId="15" borderId="22" xfId="0" applyFont="1" applyFill="1" applyBorder="1" applyAlignment="1">
      <alignment horizontal="distributed" vertical="distributed" wrapText="1"/>
    </xf>
    <xf numFmtId="0" fontId="40" fillId="15" borderId="15" xfId="0" applyFont="1" applyFill="1" applyBorder="1" applyAlignment="1">
      <alignment horizontal="distributed" vertical="distributed" wrapText="1"/>
    </xf>
    <xf numFmtId="0" fontId="40" fillId="15" borderId="11" xfId="0" applyFont="1" applyFill="1" applyBorder="1" applyAlignment="1">
      <alignment horizontal="center" vertical="center" wrapText="1"/>
    </xf>
    <xf numFmtId="183" fontId="40" fillId="15" borderId="11" xfId="1" applyNumberFormat="1" applyFont="1" applyFill="1" applyBorder="1" applyAlignment="1">
      <alignment horizontal="center" vertical="center"/>
    </xf>
    <xf numFmtId="0" fontId="25" fillId="15" borderId="22" xfId="0" applyFont="1" applyFill="1" applyBorder="1" applyAlignment="1">
      <alignment horizontal="center" vertical="center"/>
    </xf>
    <xf numFmtId="0" fontId="25" fillId="15" borderId="15" xfId="0" applyFont="1" applyFill="1" applyBorder="1" applyAlignment="1">
      <alignment horizontal="center" vertical="center"/>
    </xf>
    <xf numFmtId="41" fontId="40" fillId="2" borderId="22" xfId="3" applyFont="1" applyFill="1" applyBorder="1" applyAlignment="1">
      <alignment horizontal="center" vertical="center"/>
    </xf>
    <xf numFmtId="41" fontId="40" fillId="2" borderId="26" xfId="3" applyFont="1" applyFill="1" applyBorder="1" applyAlignment="1">
      <alignment horizontal="center" vertical="center"/>
    </xf>
    <xf numFmtId="41" fontId="40" fillId="2" borderId="15" xfId="3" applyFont="1" applyFill="1" applyBorder="1" applyAlignment="1">
      <alignment horizontal="center" vertical="center"/>
    </xf>
    <xf numFmtId="41" fontId="40" fillId="3" borderId="22" xfId="3" applyFont="1" applyFill="1" applyBorder="1" applyAlignment="1">
      <alignment horizontal="center" vertical="center"/>
    </xf>
    <xf numFmtId="41" fontId="40" fillId="3" borderId="26" xfId="3" applyFont="1" applyFill="1" applyBorder="1" applyAlignment="1">
      <alignment horizontal="center" vertical="center"/>
    </xf>
    <xf numFmtId="41" fontId="40" fillId="3" borderId="15" xfId="3" applyFont="1" applyFill="1" applyBorder="1" applyAlignment="1">
      <alignment horizontal="center" vertical="center"/>
    </xf>
    <xf numFmtId="41" fontId="40" fillId="13" borderId="22" xfId="3" applyFont="1" applyFill="1" applyBorder="1" applyAlignment="1">
      <alignment horizontal="center" vertical="center"/>
    </xf>
    <xf numFmtId="41" fontId="40" fillId="13" borderId="26" xfId="3" applyFont="1" applyFill="1" applyBorder="1" applyAlignment="1">
      <alignment horizontal="center" vertical="center"/>
    </xf>
    <xf numFmtId="41" fontId="40" fillId="13" borderId="15" xfId="3" applyFont="1" applyFill="1" applyBorder="1" applyAlignment="1">
      <alignment horizontal="center" vertical="center"/>
    </xf>
    <xf numFmtId="41" fontId="40" fillId="9" borderId="22" xfId="3" applyFont="1" applyFill="1" applyBorder="1" applyAlignment="1">
      <alignment horizontal="center" vertical="center"/>
    </xf>
    <xf numFmtId="41" fontId="40" fillId="9" borderId="26" xfId="3" applyFont="1" applyFill="1" applyBorder="1" applyAlignment="1">
      <alignment horizontal="center" vertical="center"/>
    </xf>
    <xf numFmtId="41" fontId="40" fillId="9" borderId="15" xfId="3" applyFont="1" applyFill="1" applyBorder="1" applyAlignment="1">
      <alignment horizontal="center" vertical="center"/>
    </xf>
    <xf numFmtId="0" fontId="25" fillId="3" borderId="11" xfId="0" applyFont="1" applyFill="1" applyBorder="1" applyAlignment="1">
      <alignment horizontal="center" vertical="center"/>
    </xf>
    <xf numFmtId="0" fontId="0" fillId="0" borderId="13" xfId="0" applyNumberFormat="1" applyFont="1" applyBorder="1" applyAlignment="1">
      <alignment horizontal="right" vertical="center"/>
    </xf>
    <xf numFmtId="0" fontId="40" fillId="3" borderId="11" xfId="0" applyFont="1" applyFill="1" applyBorder="1" applyAlignment="1">
      <alignment horizontal="center" vertical="center" wrapText="1"/>
    </xf>
    <xf numFmtId="0" fontId="40" fillId="3" borderId="23" xfId="4" applyNumberFormat="1" applyFont="1" applyFill="1" applyBorder="1" applyAlignment="1">
      <alignment horizontal="center" vertical="center" wrapText="1"/>
    </xf>
    <xf numFmtId="0" fontId="40" fillId="3" borderId="24" xfId="4" applyNumberFormat="1" applyFont="1" applyFill="1" applyBorder="1" applyAlignment="1">
      <alignment horizontal="center" vertical="center" wrapText="1"/>
    </xf>
    <xf numFmtId="0" fontId="40" fillId="3" borderId="25" xfId="4" applyNumberFormat="1" applyFont="1" applyFill="1" applyBorder="1" applyAlignment="1">
      <alignment horizontal="center" vertical="center" wrapText="1"/>
    </xf>
    <xf numFmtId="0" fontId="43" fillId="4" borderId="0" xfId="4" applyNumberFormat="1" applyFont="1" applyFill="1" applyBorder="1" applyAlignment="1" applyProtection="1">
      <alignment horizontal="center" vertical="center"/>
    </xf>
    <xf numFmtId="183" fontId="40" fillId="3" borderId="11" xfId="1" applyNumberFormat="1" applyFont="1" applyFill="1" applyBorder="1" applyAlignment="1">
      <alignment horizontal="center" vertical="center"/>
    </xf>
    <xf numFmtId="0" fontId="38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NumberFormat="1" applyBorder="1" applyAlignment="1">
      <alignment horizontal="right" vertical="center"/>
    </xf>
    <xf numFmtId="0" fontId="30" fillId="6" borderId="3" xfId="0" applyNumberFormat="1" applyFont="1" applyFill="1" applyBorder="1" applyAlignment="1">
      <alignment horizontal="center" vertical="center"/>
    </xf>
    <xf numFmtId="0" fontId="30" fillId="6" borderId="8" xfId="0" applyNumberFormat="1" applyFont="1" applyFill="1" applyBorder="1" applyAlignment="1">
      <alignment horizontal="center" vertical="center"/>
    </xf>
    <xf numFmtId="0" fontId="30" fillId="6" borderId="3" xfId="0" applyNumberFormat="1" applyFont="1" applyFill="1" applyBorder="1" applyAlignment="1">
      <alignment horizontal="center"/>
    </xf>
    <xf numFmtId="0" fontId="30" fillId="6" borderId="8" xfId="0" applyNumberFormat="1" applyFont="1" applyFill="1" applyBorder="1" applyAlignment="1">
      <alignment horizontal="center"/>
    </xf>
    <xf numFmtId="0" fontId="30" fillId="6" borderId="1" xfId="0" applyNumberFormat="1" applyFont="1" applyFill="1" applyBorder="1" applyAlignment="1">
      <alignment horizontal="center"/>
    </xf>
    <xf numFmtId="0" fontId="31" fillId="0" borderId="0" xfId="0" applyNumberFormat="1" applyFont="1" applyFill="1" applyBorder="1" applyAlignment="1" applyProtection="1">
      <alignment horizontal="center" vertical="center"/>
    </xf>
    <xf numFmtId="0" fontId="37" fillId="0" borderId="10" xfId="0" applyNumberFormat="1" applyFont="1" applyFill="1" applyBorder="1" applyAlignment="1" applyProtection="1">
      <alignment horizontal="right" vertical="center"/>
    </xf>
    <xf numFmtId="0" fontId="32" fillId="7" borderId="9" xfId="0" applyNumberFormat="1" applyFont="1" applyFill="1" applyBorder="1" applyAlignment="1" applyProtection="1">
      <alignment horizontal="center" vertical="center"/>
    </xf>
    <xf numFmtId="0" fontId="33" fillId="7" borderId="9" xfId="0" applyNumberFormat="1" applyFont="1" applyFill="1" applyBorder="1" applyAlignment="1" applyProtection="1">
      <alignment horizontal="center" vertical="center"/>
    </xf>
    <xf numFmtId="41" fontId="34" fillId="7" borderId="9" xfId="0" applyNumberFormat="1" applyFont="1" applyFill="1" applyBorder="1" applyAlignment="1" applyProtection="1">
      <alignment horizontal="center" vertical="center"/>
    </xf>
    <xf numFmtId="0" fontId="50" fillId="0" borderId="0" xfId="5" applyFont="1" applyAlignment="1">
      <alignment horizontal="center" vertical="center"/>
    </xf>
    <xf numFmtId="0" fontId="52" fillId="11" borderId="1" xfId="5" applyFont="1" applyFill="1" applyBorder="1" applyAlignment="1">
      <alignment horizontal="center" vertical="center"/>
    </xf>
    <xf numFmtId="0" fontId="52" fillId="11" borderId="1" xfId="5" applyFont="1" applyFill="1" applyBorder="1" applyAlignment="1">
      <alignment horizontal="center" vertical="center" wrapText="1"/>
    </xf>
    <xf numFmtId="0" fontId="54" fillId="11" borderId="1" xfId="5" applyFont="1" applyFill="1" applyBorder="1" applyAlignment="1">
      <alignment horizontal="center" vertical="center"/>
    </xf>
    <xf numFmtId="41" fontId="60" fillId="9" borderId="1" xfId="3" applyFont="1" applyFill="1" applyBorder="1" applyAlignment="1">
      <alignment horizontal="center" vertical="center" wrapText="1"/>
    </xf>
    <xf numFmtId="186" fontId="57" fillId="9" borderId="1" xfId="8" applyNumberFormat="1" applyFont="1" applyFill="1" applyBorder="1" applyAlignment="1">
      <alignment horizontal="center" vertical="center" wrapText="1"/>
    </xf>
    <xf numFmtId="187" fontId="57" fillId="9" borderId="1" xfId="8" applyNumberFormat="1" applyFont="1" applyFill="1" applyBorder="1" applyAlignment="1">
      <alignment horizontal="center" vertical="center"/>
    </xf>
  </cellXfs>
  <cellStyles count="10">
    <cellStyle name="40% - 강조색2" xfId="6" builtinId="35"/>
    <cellStyle name="백분율" xfId="1" builtinId="5"/>
    <cellStyle name="백분율 2" xfId="2"/>
    <cellStyle name="쉼표 [0]" xfId="3" builtinId="6"/>
    <cellStyle name="쉼표 [0] 4" xfId="7"/>
    <cellStyle name="표준" xfId="0" builtinId="0"/>
    <cellStyle name="표준 2" xfId="4"/>
    <cellStyle name="표준 7" xfId="5"/>
    <cellStyle name="표준_Sheet4 (3)" xfId="9"/>
    <cellStyle name="표준_등기소포매출실적(12월가집계)_2009총괄국별실적 (4.02)" xfId="8"/>
  </cellStyles>
  <dxfs count="0"/>
  <tableStyles count="0" defaultTableStyle="TableStyleMedium9" defaultPivotStyle="PivotStyleLight16"/>
  <colors>
    <mruColors>
      <color rgb="FFF8FCC0"/>
      <color rgb="FFA0E2F2"/>
      <color rgb="FFFFFF66"/>
      <color rgb="FFFFCC00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handy8/AttTemp/&#44397;&#51228;&#50864;&#54200;%20&#44284;&#50724;&#53685;&#44228;(2015.6&#50900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handy8/AttTemp/2015&#45380;&#46020;%20&#52509;&#44292;&#44397;&#48324;%20&#50864;&#54200;&#49688;&#51061;%20&#47785;&#54364;%20&#48176;&#51221;&#45236;&#5066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통계(2015.6월)"/>
      <sheetName val="통계(2015년 2분기)"/>
      <sheetName val="통계(2015.6월누계)"/>
      <sheetName val="과오상세내역"/>
      <sheetName val="조직(경인)"/>
      <sheetName val="접수물량6월"/>
      <sheetName val="접수물량2분기"/>
      <sheetName val="접수물량6월누계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인천</v>
          </cell>
          <cell r="B3">
            <v>3603</v>
          </cell>
          <cell r="C3">
            <v>31487390</v>
          </cell>
          <cell r="D3">
            <v>154054</v>
          </cell>
          <cell r="E3">
            <v>4763189140</v>
          </cell>
          <cell r="F3">
            <v>1694</v>
          </cell>
          <cell r="G3">
            <v>73368550</v>
          </cell>
          <cell r="H3">
            <v>159351</v>
          </cell>
        </row>
        <row r="4">
          <cell r="A4" t="str">
            <v>서인천</v>
          </cell>
          <cell r="B4">
            <v>3215</v>
          </cell>
          <cell r="C4">
            <v>23548010</v>
          </cell>
          <cell r="D4">
            <v>13610</v>
          </cell>
          <cell r="E4">
            <v>606656570</v>
          </cell>
          <cell r="F4">
            <v>874</v>
          </cell>
          <cell r="G4">
            <v>34541400</v>
          </cell>
          <cell r="H4">
            <v>17699</v>
          </cell>
        </row>
        <row r="5">
          <cell r="A5" t="str">
            <v>남인천</v>
          </cell>
          <cell r="B5">
            <v>11671</v>
          </cell>
          <cell r="C5">
            <v>134798490</v>
          </cell>
          <cell r="D5">
            <v>25183</v>
          </cell>
          <cell r="E5">
            <v>1090840530</v>
          </cell>
          <cell r="F5">
            <v>1533</v>
          </cell>
          <cell r="G5">
            <v>65270150</v>
          </cell>
          <cell r="H5">
            <v>38387</v>
          </cell>
        </row>
        <row r="6">
          <cell r="A6" t="str">
            <v>인천계양</v>
          </cell>
          <cell r="B6">
            <v>7158</v>
          </cell>
          <cell r="C6">
            <v>56459360</v>
          </cell>
          <cell r="D6">
            <v>39688</v>
          </cell>
          <cell r="E6">
            <v>894447190</v>
          </cell>
          <cell r="F6">
            <v>503</v>
          </cell>
          <cell r="G6">
            <v>20338550</v>
          </cell>
          <cell r="H6">
            <v>47349</v>
          </cell>
        </row>
        <row r="7">
          <cell r="A7" t="str">
            <v>고양일산</v>
          </cell>
          <cell r="B7">
            <v>17570</v>
          </cell>
          <cell r="C7">
            <v>139288600</v>
          </cell>
          <cell r="D7">
            <v>22783</v>
          </cell>
          <cell r="E7">
            <v>1018440690</v>
          </cell>
          <cell r="F7">
            <v>2725</v>
          </cell>
          <cell r="G7">
            <v>113810600</v>
          </cell>
          <cell r="H7">
            <v>43078</v>
          </cell>
        </row>
        <row r="8">
          <cell r="A8" t="str">
            <v>고양덕양</v>
          </cell>
          <cell r="B8">
            <v>34864</v>
          </cell>
          <cell r="C8">
            <v>337785950</v>
          </cell>
          <cell r="D8">
            <v>9993</v>
          </cell>
          <cell r="E8">
            <v>464972340</v>
          </cell>
          <cell r="F8">
            <v>3551</v>
          </cell>
          <cell r="G8">
            <v>149850350</v>
          </cell>
          <cell r="H8">
            <v>48408</v>
          </cell>
        </row>
        <row r="9">
          <cell r="A9" t="str">
            <v>부천</v>
          </cell>
          <cell r="B9">
            <v>13025</v>
          </cell>
          <cell r="C9">
            <v>97758580</v>
          </cell>
          <cell r="D9">
            <v>32209</v>
          </cell>
          <cell r="E9">
            <v>1309135490</v>
          </cell>
          <cell r="F9">
            <v>2168</v>
          </cell>
          <cell r="G9">
            <v>81263900</v>
          </cell>
          <cell r="H9">
            <v>47402</v>
          </cell>
        </row>
        <row r="10">
          <cell r="A10" t="str">
            <v>부천우편집중국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A11" t="str">
            <v>안산</v>
          </cell>
          <cell r="B11">
            <v>4123</v>
          </cell>
          <cell r="C11">
            <v>32369810</v>
          </cell>
          <cell r="D11">
            <v>39212</v>
          </cell>
          <cell r="E11">
            <v>1456364050</v>
          </cell>
          <cell r="F11">
            <v>1429</v>
          </cell>
          <cell r="G11">
            <v>53410400</v>
          </cell>
          <cell r="H11">
            <v>44764</v>
          </cell>
        </row>
        <row r="12">
          <cell r="A12" t="str">
            <v>시흥</v>
          </cell>
          <cell r="B12">
            <v>2656</v>
          </cell>
          <cell r="C12">
            <v>17194760</v>
          </cell>
          <cell r="D12">
            <v>21422</v>
          </cell>
          <cell r="E12">
            <v>840801540</v>
          </cell>
          <cell r="F12">
            <v>570</v>
          </cell>
          <cell r="G12">
            <v>22264350</v>
          </cell>
          <cell r="H12">
            <v>24648</v>
          </cell>
        </row>
        <row r="13">
          <cell r="A13" t="str">
            <v>안양</v>
          </cell>
          <cell r="B13">
            <v>4617</v>
          </cell>
          <cell r="C13">
            <v>37876830</v>
          </cell>
          <cell r="D13">
            <v>21657</v>
          </cell>
          <cell r="E13">
            <v>913048450</v>
          </cell>
          <cell r="F13">
            <v>1827</v>
          </cell>
          <cell r="G13">
            <v>73130750</v>
          </cell>
          <cell r="H13">
            <v>28101</v>
          </cell>
        </row>
        <row r="14">
          <cell r="A14" t="str">
            <v>군포</v>
          </cell>
          <cell r="B14">
            <v>7134</v>
          </cell>
          <cell r="C14">
            <v>32741750</v>
          </cell>
          <cell r="D14">
            <v>11874</v>
          </cell>
          <cell r="E14">
            <v>526577270</v>
          </cell>
          <cell r="F14">
            <v>1295</v>
          </cell>
          <cell r="G14">
            <v>53603200</v>
          </cell>
          <cell r="H14">
            <v>20303</v>
          </cell>
        </row>
        <row r="15">
          <cell r="A15" t="str">
            <v>수원</v>
          </cell>
          <cell r="B15">
            <v>1883</v>
          </cell>
          <cell r="C15">
            <v>14311350</v>
          </cell>
          <cell r="D15">
            <v>16564</v>
          </cell>
          <cell r="E15">
            <v>660369290</v>
          </cell>
          <cell r="F15">
            <v>948</v>
          </cell>
          <cell r="G15">
            <v>39365000</v>
          </cell>
          <cell r="H15">
            <v>19395</v>
          </cell>
        </row>
        <row r="16">
          <cell r="A16" t="str">
            <v>동수원</v>
          </cell>
          <cell r="B16">
            <v>3638</v>
          </cell>
          <cell r="C16">
            <v>26643330</v>
          </cell>
          <cell r="D16">
            <v>13865</v>
          </cell>
          <cell r="E16">
            <v>550876500</v>
          </cell>
          <cell r="F16">
            <v>1245</v>
          </cell>
          <cell r="G16">
            <v>51693000</v>
          </cell>
          <cell r="H16">
            <v>18748</v>
          </cell>
        </row>
        <row r="17">
          <cell r="A17" t="str">
            <v>수원우편집중국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A18" t="str">
            <v>성남</v>
          </cell>
          <cell r="B18">
            <v>3774</v>
          </cell>
          <cell r="C18">
            <v>42210670</v>
          </cell>
          <cell r="D18">
            <v>17026</v>
          </cell>
          <cell r="E18">
            <v>762550500</v>
          </cell>
          <cell r="F18">
            <v>987</v>
          </cell>
          <cell r="G18">
            <v>40213200</v>
          </cell>
          <cell r="H18">
            <v>21787</v>
          </cell>
        </row>
        <row r="19">
          <cell r="A19" t="str">
            <v>성남분당</v>
          </cell>
          <cell r="B19">
            <v>15810</v>
          </cell>
          <cell r="C19">
            <v>130772330</v>
          </cell>
          <cell r="D19">
            <v>22179</v>
          </cell>
          <cell r="E19">
            <v>944961240</v>
          </cell>
          <cell r="F19">
            <v>3097</v>
          </cell>
          <cell r="G19">
            <v>125286800</v>
          </cell>
          <cell r="H19">
            <v>41086</v>
          </cell>
        </row>
        <row r="20">
          <cell r="A20" t="str">
            <v>구리</v>
          </cell>
          <cell r="B20">
            <v>1436</v>
          </cell>
          <cell r="C20">
            <v>16605820</v>
          </cell>
          <cell r="D20">
            <v>3982</v>
          </cell>
          <cell r="E20">
            <v>197918940</v>
          </cell>
          <cell r="F20">
            <v>450</v>
          </cell>
          <cell r="G20">
            <v>18531200</v>
          </cell>
          <cell r="H20">
            <v>5868</v>
          </cell>
        </row>
        <row r="21">
          <cell r="A21" t="str">
            <v>의정부</v>
          </cell>
          <cell r="B21">
            <v>3509</v>
          </cell>
          <cell r="C21">
            <v>23606260</v>
          </cell>
          <cell r="D21">
            <v>11848</v>
          </cell>
          <cell r="E21">
            <v>536601850</v>
          </cell>
          <cell r="F21">
            <v>1216</v>
          </cell>
          <cell r="G21">
            <v>49336250</v>
          </cell>
          <cell r="H21">
            <v>16573</v>
          </cell>
        </row>
        <row r="22">
          <cell r="A22" t="str">
            <v>백령</v>
          </cell>
          <cell r="B22">
            <v>3</v>
          </cell>
          <cell r="C22">
            <v>13440</v>
          </cell>
          <cell r="D22">
            <v>11</v>
          </cell>
          <cell r="E22">
            <v>641800</v>
          </cell>
          <cell r="F22">
            <v>2</v>
          </cell>
          <cell r="G22">
            <v>50200</v>
          </cell>
          <cell r="H22">
            <v>16</v>
          </cell>
        </row>
        <row r="23">
          <cell r="A23" t="str">
            <v>파주</v>
          </cell>
          <cell r="B23">
            <v>6541</v>
          </cell>
          <cell r="C23">
            <v>56109790</v>
          </cell>
          <cell r="D23">
            <v>20816</v>
          </cell>
          <cell r="E23">
            <v>823208370</v>
          </cell>
          <cell r="F23">
            <v>2301</v>
          </cell>
          <cell r="G23">
            <v>76725600</v>
          </cell>
          <cell r="H23">
            <v>29658</v>
          </cell>
        </row>
        <row r="24">
          <cell r="A24" t="str">
            <v>김포</v>
          </cell>
          <cell r="B24">
            <v>18447</v>
          </cell>
          <cell r="C24">
            <v>153963980</v>
          </cell>
          <cell r="D24">
            <v>54452</v>
          </cell>
          <cell r="E24">
            <v>1934821350</v>
          </cell>
          <cell r="F24">
            <v>1048</v>
          </cell>
          <cell r="G24">
            <v>39381150</v>
          </cell>
          <cell r="H24">
            <v>73947</v>
          </cell>
        </row>
        <row r="25">
          <cell r="A25" t="str">
            <v>강화</v>
          </cell>
          <cell r="B25">
            <v>63</v>
          </cell>
          <cell r="C25">
            <v>497800</v>
          </cell>
          <cell r="D25">
            <v>1207</v>
          </cell>
          <cell r="E25">
            <v>58331950</v>
          </cell>
          <cell r="F25">
            <v>129</v>
          </cell>
          <cell r="G25">
            <v>5426500</v>
          </cell>
          <cell r="H25">
            <v>1399</v>
          </cell>
        </row>
        <row r="26">
          <cell r="A26" t="str">
            <v>광명</v>
          </cell>
          <cell r="B26">
            <v>4113</v>
          </cell>
          <cell r="C26">
            <v>29511900</v>
          </cell>
          <cell r="D26">
            <v>32554</v>
          </cell>
          <cell r="E26">
            <v>1249701710</v>
          </cell>
          <cell r="F26">
            <v>905</v>
          </cell>
          <cell r="G26">
            <v>39214250</v>
          </cell>
          <cell r="H26">
            <v>37572</v>
          </cell>
        </row>
        <row r="27">
          <cell r="A27" t="str">
            <v>오산</v>
          </cell>
          <cell r="B27">
            <v>345</v>
          </cell>
          <cell r="C27">
            <v>3135280</v>
          </cell>
          <cell r="D27">
            <v>7375</v>
          </cell>
          <cell r="E27">
            <v>276887120</v>
          </cell>
          <cell r="F27">
            <v>243</v>
          </cell>
          <cell r="G27">
            <v>9583000</v>
          </cell>
          <cell r="H27">
            <v>7963</v>
          </cell>
        </row>
        <row r="28">
          <cell r="A28" t="str">
            <v>용인</v>
          </cell>
          <cell r="B28">
            <v>4648</v>
          </cell>
          <cell r="C28">
            <v>39136290</v>
          </cell>
          <cell r="D28">
            <v>11057</v>
          </cell>
          <cell r="E28">
            <v>529881450</v>
          </cell>
          <cell r="F28">
            <v>1044</v>
          </cell>
          <cell r="G28">
            <v>44218450</v>
          </cell>
          <cell r="H28">
            <v>16749</v>
          </cell>
        </row>
        <row r="29">
          <cell r="A29" t="str">
            <v>평택</v>
          </cell>
          <cell r="B29">
            <v>1547</v>
          </cell>
          <cell r="C29">
            <v>12590030</v>
          </cell>
          <cell r="D29">
            <v>13129</v>
          </cell>
          <cell r="E29">
            <v>572134500</v>
          </cell>
          <cell r="F29">
            <v>889</v>
          </cell>
          <cell r="G29">
            <v>35800450</v>
          </cell>
          <cell r="H29">
            <v>15565</v>
          </cell>
        </row>
        <row r="30">
          <cell r="A30" t="str">
            <v>안성</v>
          </cell>
          <cell r="B30">
            <v>308</v>
          </cell>
          <cell r="C30">
            <v>2541750</v>
          </cell>
          <cell r="D30">
            <v>6827</v>
          </cell>
          <cell r="E30">
            <v>291165990</v>
          </cell>
          <cell r="F30">
            <v>311</v>
          </cell>
          <cell r="G30">
            <v>12489450</v>
          </cell>
          <cell r="H30">
            <v>7446</v>
          </cell>
        </row>
        <row r="31">
          <cell r="A31" t="str">
            <v>경기광주</v>
          </cell>
          <cell r="B31">
            <v>1357</v>
          </cell>
          <cell r="C31">
            <v>8275220</v>
          </cell>
          <cell r="D31">
            <v>9346</v>
          </cell>
          <cell r="E31">
            <v>420467400</v>
          </cell>
          <cell r="F31">
            <v>547</v>
          </cell>
          <cell r="G31">
            <v>20973000</v>
          </cell>
          <cell r="H31">
            <v>11250</v>
          </cell>
        </row>
        <row r="32">
          <cell r="A32" t="str">
            <v>하남</v>
          </cell>
          <cell r="B32">
            <v>41094</v>
          </cell>
          <cell r="C32">
            <v>263461910</v>
          </cell>
          <cell r="D32">
            <v>9475</v>
          </cell>
          <cell r="E32">
            <v>426442540</v>
          </cell>
          <cell r="F32">
            <v>1208</v>
          </cell>
          <cell r="G32">
            <v>56339200</v>
          </cell>
          <cell r="H32">
            <v>51777</v>
          </cell>
        </row>
        <row r="33">
          <cell r="A33" t="str">
            <v>이천</v>
          </cell>
          <cell r="B33">
            <v>20</v>
          </cell>
          <cell r="C33">
            <v>176730</v>
          </cell>
          <cell r="D33">
            <v>5098</v>
          </cell>
          <cell r="E33">
            <v>223804630</v>
          </cell>
          <cell r="F33">
            <v>245</v>
          </cell>
          <cell r="G33">
            <v>9404100</v>
          </cell>
          <cell r="H33">
            <v>5363</v>
          </cell>
        </row>
        <row r="34">
          <cell r="A34" t="str">
            <v>여주</v>
          </cell>
          <cell r="B34">
            <v>34</v>
          </cell>
          <cell r="C34">
            <v>166910</v>
          </cell>
          <cell r="D34">
            <v>1848</v>
          </cell>
          <cell r="E34">
            <v>87233450</v>
          </cell>
          <cell r="F34">
            <v>148</v>
          </cell>
          <cell r="G34">
            <v>6062600</v>
          </cell>
          <cell r="H34">
            <v>2030</v>
          </cell>
        </row>
        <row r="35">
          <cell r="A35" t="str">
            <v>양평</v>
          </cell>
          <cell r="B35">
            <v>2798</v>
          </cell>
          <cell r="C35">
            <v>19223640</v>
          </cell>
          <cell r="D35">
            <v>2005</v>
          </cell>
          <cell r="E35">
            <v>93172460</v>
          </cell>
          <cell r="F35">
            <v>235</v>
          </cell>
          <cell r="G35">
            <v>9878800</v>
          </cell>
          <cell r="H35">
            <v>5038</v>
          </cell>
        </row>
        <row r="36">
          <cell r="A36" t="str">
            <v>가평</v>
          </cell>
          <cell r="B36">
            <v>194</v>
          </cell>
          <cell r="C36">
            <v>1174930</v>
          </cell>
          <cell r="D36">
            <v>1269</v>
          </cell>
          <cell r="E36">
            <v>57566530</v>
          </cell>
          <cell r="F36">
            <v>196</v>
          </cell>
          <cell r="G36">
            <v>9900800</v>
          </cell>
          <cell r="H36">
            <v>1659</v>
          </cell>
        </row>
        <row r="37">
          <cell r="A37" t="str">
            <v>동두천</v>
          </cell>
          <cell r="B37">
            <v>2155</v>
          </cell>
          <cell r="C37">
            <v>15207970</v>
          </cell>
          <cell r="D37">
            <v>4068</v>
          </cell>
          <cell r="E37">
            <v>186165650</v>
          </cell>
          <cell r="F37">
            <v>458</v>
          </cell>
          <cell r="G37">
            <v>16403150</v>
          </cell>
          <cell r="H37">
            <v>6681</v>
          </cell>
        </row>
        <row r="38">
          <cell r="A38" t="str">
            <v>연천</v>
          </cell>
          <cell r="B38">
            <v>11</v>
          </cell>
          <cell r="C38">
            <v>46080</v>
          </cell>
          <cell r="D38">
            <v>583</v>
          </cell>
          <cell r="E38">
            <v>27482290</v>
          </cell>
          <cell r="F38">
            <v>72</v>
          </cell>
          <cell r="G38">
            <v>3199600</v>
          </cell>
          <cell r="H38">
            <v>666</v>
          </cell>
        </row>
        <row r="39">
          <cell r="A39" t="str">
            <v>포천</v>
          </cell>
          <cell r="B39">
            <v>41</v>
          </cell>
          <cell r="C39">
            <v>254550</v>
          </cell>
          <cell r="D39">
            <v>5751</v>
          </cell>
          <cell r="E39">
            <v>260222380</v>
          </cell>
          <cell r="F39">
            <v>362</v>
          </cell>
          <cell r="G39">
            <v>12182200</v>
          </cell>
          <cell r="H39">
            <v>6154</v>
          </cell>
        </row>
        <row r="40">
          <cell r="A40" t="str">
            <v>용인수지</v>
          </cell>
          <cell r="B40">
            <v>21914</v>
          </cell>
          <cell r="C40">
            <v>165513800</v>
          </cell>
          <cell r="D40">
            <v>16964</v>
          </cell>
          <cell r="E40">
            <v>756984960</v>
          </cell>
          <cell r="F40">
            <v>3697</v>
          </cell>
          <cell r="G40">
            <v>139147800</v>
          </cell>
          <cell r="H40">
            <v>42575</v>
          </cell>
        </row>
        <row r="41">
          <cell r="A41" t="str">
            <v>의정부우편집중국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A42" t="str">
            <v>안양우편집중국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</row>
        <row r="43">
          <cell r="A43" t="str">
            <v>성남우편집중국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A44" t="str">
            <v>고양우편집중국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  <row r="45">
          <cell r="A45" t="str">
            <v>남양주</v>
          </cell>
          <cell r="B45">
            <v>4245</v>
          </cell>
          <cell r="C45">
            <v>33701990</v>
          </cell>
          <cell r="D45">
            <v>11849</v>
          </cell>
          <cell r="E45">
            <v>536547640</v>
          </cell>
          <cell r="F45">
            <v>1388</v>
          </cell>
          <cell r="G45">
            <v>56362550</v>
          </cell>
          <cell r="H45">
            <v>17482</v>
          </cell>
        </row>
        <row r="46">
          <cell r="A46" t="str">
            <v>화성</v>
          </cell>
          <cell r="B46">
            <v>1736</v>
          </cell>
          <cell r="C46">
            <v>13676170</v>
          </cell>
          <cell r="D46">
            <v>21519</v>
          </cell>
          <cell r="E46">
            <v>895133940</v>
          </cell>
          <cell r="F46">
            <v>1194</v>
          </cell>
          <cell r="G46">
            <v>45624050</v>
          </cell>
          <cell r="H46">
            <v>24449</v>
          </cell>
        </row>
        <row r="47">
          <cell r="A47" t="str">
            <v>부평</v>
          </cell>
          <cell r="B47">
            <v>4889</v>
          </cell>
          <cell r="C47">
            <v>36649950</v>
          </cell>
          <cell r="D47">
            <v>16505</v>
          </cell>
          <cell r="E47">
            <v>705178960</v>
          </cell>
          <cell r="F47">
            <v>945</v>
          </cell>
          <cell r="G47">
            <v>39068400</v>
          </cell>
          <cell r="H47">
            <v>22339</v>
          </cell>
        </row>
        <row r="48">
          <cell r="A48" t="str">
            <v>부평물류센터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A49" t="str">
            <v>서수원</v>
          </cell>
          <cell r="B49">
            <v>357</v>
          </cell>
          <cell r="C49">
            <v>3675790</v>
          </cell>
          <cell r="D49">
            <v>6495</v>
          </cell>
          <cell r="E49">
            <v>267989290</v>
          </cell>
          <cell r="F49">
            <v>346</v>
          </cell>
          <cell r="G49">
            <v>14765950</v>
          </cell>
          <cell r="H49">
            <v>7198</v>
          </cell>
        </row>
        <row r="50">
          <cell r="B50">
            <v>256546</v>
          </cell>
          <cell r="C50">
            <v>2054165190</v>
          </cell>
          <cell r="D50">
            <v>737352</v>
          </cell>
          <cell r="E50">
            <v>28218917940</v>
          </cell>
          <cell r="F50">
            <v>44025</v>
          </cell>
          <cell r="G50">
            <v>1767478900</v>
          </cell>
          <cell r="H50">
            <v>1037923</v>
          </cell>
        </row>
        <row r="53">
          <cell r="A53" t="str">
            <v>서울</v>
          </cell>
          <cell r="B53">
            <v>331424</v>
          </cell>
          <cell r="C53">
            <v>2343833970</v>
          </cell>
          <cell r="D53">
            <v>1207874</v>
          </cell>
          <cell r="E53">
            <v>43315798110</v>
          </cell>
          <cell r="F53">
            <v>52578</v>
          </cell>
          <cell r="G53">
            <v>2126837700</v>
          </cell>
        </row>
        <row r="54">
          <cell r="A54" t="str">
            <v>경인</v>
          </cell>
          <cell r="B54">
            <v>256546</v>
          </cell>
          <cell r="C54">
            <v>2054165190</v>
          </cell>
          <cell r="D54">
            <v>737352</v>
          </cell>
          <cell r="E54">
            <v>28218917940</v>
          </cell>
          <cell r="F54">
            <v>44025</v>
          </cell>
          <cell r="G54">
            <v>1767478900</v>
          </cell>
        </row>
        <row r="55">
          <cell r="A55" t="str">
            <v>부산</v>
          </cell>
          <cell r="B55">
            <v>74241</v>
          </cell>
          <cell r="C55">
            <v>551623730</v>
          </cell>
          <cell r="D55">
            <v>214584</v>
          </cell>
          <cell r="E55">
            <v>9248011980</v>
          </cell>
          <cell r="F55">
            <v>14412</v>
          </cell>
          <cell r="G55">
            <v>555833600</v>
          </cell>
        </row>
        <row r="56">
          <cell r="A56" t="str">
            <v>충청</v>
          </cell>
          <cell r="B56">
            <v>19933</v>
          </cell>
          <cell r="C56">
            <v>133709380</v>
          </cell>
          <cell r="D56">
            <v>153843</v>
          </cell>
          <cell r="E56">
            <v>6234653910</v>
          </cell>
          <cell r="F56">
            <v>8573</v>
          </cell>
          <cell r="G56">
            <v>352296800</v>
          </cell>
        </row>
        <row r="57">
          <cell r="A57" t="str">
            <v>전남</v>
          </cell>
          <cell r="B57">
            <v>4900</v>
          </cell>
          <cell r="C57">
            <v>37277020</v>
          </cell>
          <cell r="D57">
            <v>64493</v>
          </cell>
          <cell r="E57">
            <v>2729044170</v>
          </cell>
          <cell r="F57">
            <v>3844</v>
          </cell>
          <cell r="G57">
            <v>157847950</v>
          </cell>
        </row>
        <row r="58">
          <cell r="A58" t="str">
            <v>경북</v>
          </cell>
          <cell r="B58">
            <v>39727</v>
          </cell>
          <cell r="C58">
            <v>312034240</v>
          </cell>
          <cell r="D58">
            <v>116422</v>
          </cell>
          <cell r="E58">
            <v>5207622990</v>
          </cell>
          <cell r="F58">
            <v>8536</v>
          </cell>
          <cell r="G58">
            <v>329510850</v>
          </cell>
        </row>
        <row r="59">
          <cell r="A59" t="str">
            <v>전북</v>
          </cell>
          <cell r="B59">
            <v>2675</v>
          </cell>
          <cell r="C59">
            <v>25902350</v>
          </cell>
          <cell r="D59">
            <v>46009</v>
          </cell>
          <cell r="E59">
            <v>1853532030</v>
          </cell>
          <cell r="F59">
            <v>1882</v>
          </cell>
          <cell r="G59">
            <v>81088650</v>
          </cell>
        </row>
        <row r="60">
          <cell r="A60" t="str">
            <v>강원</v>
          </cell>
          <cell r="B60">
            <v>3037</v>
          </cell>
          <cell r="C60">
            <v>22282870</v>
          </cell>
          <cell r="D60">
            <v>23739</v>
          </cell>
          <cell r="E60">
            <v>1214520580</v>
          </cell>
          <cell r="F60">
            <v>1992</v>
          </cell>
          <cell r="G60">
            <v>88397750</v>
          </cell>
        </row>
        <row r="61">
          <cell r="A61" t="str">
            <v>제주</v>
          </cell>
          <cell r="B61">
            <v>1379</v>
          </cell>
          <cell r="C61">
            <v>10291670</v>
          </cell>
          <cell r="D61">
            <v>19348</v>
          </cell>
          <cell r="E61">
            <v>779901110</v>
          </cell>
          <cell r="F61">
            <v>1291</v>
          </cell>
          <cell r="G61">
            <v>51109050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우편수익"/>
      <sheetName val="통상사업"/>
      <sheetName val="소포사업"/>
      <sheetName val="국제사업"/>
      <sheetName val="임대수익"/>
      <sheetName val="국제사업(1차)"/>
    </sheetNames>
    <sheetDataSet>
      <sheetData sheetId="0"/>
      <sheetData sheetId="1"/>
      <sheetData sheetId="2"/>
      <sheetData sheetId="3">
        <row r="7">
          <cell r="E7">
            <v>19429000</v>
          </cell>
        </row>
        <row r="8">
          <cell r="E8">
            <v>3330000</v>
          </cell>
        </row>
        <row r="9">
          <cell r="E9">
            <v>5130000</v>
          </cell>
        </row>
        <row r="10">
          <cell r="E10">
            <v>6502000</v>
          </cell>
        </row>
        <row r="11">
          <cell r="E11">
            <v>3207000</v>
          </cell>
        </row>
        <row r="12">
          <cell r="E12">
            <v>2743000</v>
          </cell>
        </row>
        <row r="13">
          <cell r="E13">
            <v>3064000</v>
          </cell>
        </row>
        <row r="14">
          <cell r="E14">
            <v>2862000</v>
          </cell>
        </row>
        <row r="15">
          <cell r="E15">
            <v>1299000</v>
          </cell>
        </row>
        <row r="16">
          <cell r="E16">
            <v>2994000</v>
          </cell>
        </row>
        <row r="17">
          <cell r="E17">
            <v>4821000</v>
          </cell>
        </row>
        <row r="18">
          <cell r="E18">
            <v>3667000</v>
          </cell>
        </row>
        <row r="19">
          <cell r="E19">
            <v>6096000</v>
          </cell>
        </row>
        <row r="20">
          <cell r="E20">
            <v>6904000</v>
          </cell>
        </row>
        <row r="21">
          <cell r="E21">
            <v>6337000</v>
          </cell>
        </row>
        <row r="22">
          <cell r="E22">
            <v>8213000</v>
          </cell>
        </row>
        <row r="23">
          <cell r="E23">
            <v>4666000</v>
          </cell>
        </row>
        <row r="24">
          <cell r="E24">
            <v>3660000</v>
          </cell>
        </row>
        <row r="25">
          <cell r="E25">
            <v>4322000</v>
          </cell>
        </row>
        <row r="26">
          <cell r="E26">
            <v>5523000</v>
          </cell>
        </row>
        <row r="27">
          <cell r="E27">
            <v>2514000</v>
          </cell>
        </row>
        <row r="28">
          <cell r="E28">
            <v>2806000</v>
          </cell>
        </row>
        <row r="29">
          <cell r="E29">
            <v>2535000</v>
          </cell>
        </row>
        <row r="30">
          <cell r="E30">
            <v>3944000</v>
          </cell>
        </row>
        <row r="31">
          <cell r="E31">
            <v>4761000</v>
          </cell>
        </row>
        <row r="32">
          <cell r="E32">
            <v>6398000</v>
          </cell>
        </row>
        <row r="33">
          <cell r="E33">
            <v>882000</v>
          </cell>
        </row>
        <row r="34">
          <cell r="E34">
            <v>1170000</v>
          </cell>
        </row>
        <row r="35">
          <cell r="E35">
            <v>1004000</v>
          </cell>
        </row>
        <row r="36">
          <cell r="E36">
            <v>316000</v>
          </cell>
        </row>
        <row r="37">
          <cell r="E37">
            <v>342000</v>
          </cell>
        </row>
        <row r="38">
          <cell r="E38">
            <v>512000</v>
          </cell>
        </row>
        <row r="39">
          <cell r="E39">
            <v>1966000</v>
          </cell>
        </row>
        <row r="40">
          <cell r="E40">
            <v>356000</v>
          </cell>
        </row>
        <row r="41">
          <cell r="E41">
            <v>982000</v>
          </cell>
        </row>
        <row r="42">
          <cell r="E42">
            <v>179000</v>
          </cell>
        </row>
        <row r="43">
          <cell r="E43">
            <v>8000</v>
          </cell>
        </row>
        <row r="44">
          <cell r="E44">
            <v>1160000</v>
          </cell>
        </row>
        <row r="45">
          <cell r="E45">
            <v>3850000</v>
          </cell>
        </row>
        <row r="46">
          <cell r="E46">
            <v>1124000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R131"/>
  <sheetViews>
    <sheetView tabSelected="1" workbookViewId="0">
      <selection sqref="A1:R1"/>
    </sheetView>
  </sheetViews>
  <sheetFormatPr defaultRowHeight="14.25"/>
  <cols>
    <col min="1" max="1" width="15.77734375" style="10" customWidth="1"/>
    <col min="2" max="5" width="10.77734375" style="1" hidden="1" customWidth="1"/>
    <col min="6" max="6" width="10.77734375" style="14" hidden="1" customWidth="1"/>
    <col min="7" max="7" width="10.77734375" style="1" hidden="1" customWidth="1"/>
    <col min="8" max="8" width="10.77734375" style="118" hidden="1" customWidth="1"/>
    <col min="9" max="9" width="16.33203125" style="118" hidden="1" customWidth="1"/>
    <col min="10" max="10" width="17.109375" style="217" hidden="1" customWidth="1"/>
    <col min="11" max="11" width="7.77734375" style="117" hidden="1" customWidth="1"/>
    <col min="12" max="12" width="10.77734375" style="218" hidden="1" customWidth="1"/>
    <col min="13" max="15" width="10.77734375" style="117" hidden="1" customWidth="1"/>
    <col min="16" max="17" width="17.77734375" style="228" customWidth="1"/>
    <col min="18" max="18" width="15.77734375" style="1" customWidth="1"/>
    <col min="19" max="16384" width="8.88671875" style="1"/>
  </cols>
  <sheetData>
    <row r="1" spans="1:18" ht="31.5" customHeight="1">
      <c r="A1" s="298" t="s">
        <v>166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</row>
    <row r="2" spans="1:18" ht="9" hidden="1" customHeight="1">
      <c r="A2" s="9"/>
      <c r="B2" s="8"/>
      <c r="C2" s="8"/>
      <c r="D2" s="8"/>
      <c r="E2" s="8"/>
      <c r="F2" s="12"/>
      <c r="G2" s="7"/>
      <c r="J2" s="214"/>
      <c r="K2" s="209"/>
      <c r="L2" s="209"/>
      <c r="M2" s="142">
        <v>7900</v>
      </c>
      <c r="N2" s="142"/>
      <c r="O2" s="142">
        <v>7900</v>
      </c>
      <c r="P2" s="224">
        <v>8000</v>
      </c>
      <c r="Q2" s="224">
        <v>8000</v>
      </c>
      <c r="R2" s="142"/>
    </row>
    <row r="3" spans="1:18" ht="17.25" customHeight="1">
      <c r="A3" s="15" t="s">
        <v>1</v>
      </c>
      <c r="B3" s="8"/>
      <c r="C3" s="8"/>
      <c r="D3" s="16"/>
      <c r="E3" s="8"/>
      <c r="F3" s="12"/>
      <c r="G3" s="32"/>
      <c r="J3" s="300"/>
      <c r="K3" s="300"/>
      <c r="L3" s="208"/>
      <c r="M3" s="223">
        <v>7177000</v>
      </c>
      <c r="N3" s="223"/>
      <c r="O3" s="223"/>
      <c r="P3" s="225"/>
      <c r="Q3" s="225"/>
      <c r="R3" s="250" t="s">
        <v>79</v>
      </c>
    </row>
    <row r="4" spans="1:18" ht="30.75" customHeight="1">
      <c r="A4" s="301" t="s">
        <v>76</v>
      </c>
      <c r="B4" s="303" t="s">
        <v>84</v>
      </c>
      <c r="C4" s="303" t="s">
        <v>101</v>
      </c>
      <c r="D4" s="303" t="s">
        <v>100</v>
      </c>
      <c r="E4" s="303" t="s">
        <v>77</v>
      </c>
      <c r="F4" s="304" t="s">
        <v>78</v>
      </c>
      <c r="G4" s="305" t="s">
        <v>0</v>
      </c>
      <c r="H4" s="299" t="s">
        <v>81</v>
      </c>
      <c r="I4" s="299"/>
      <c r="J4" s="299"/>
      <c r="K4" s="299"/>
      <c r="L4" s="299"/>
      <c r="M4" s="296" t="s">
        <v>141</v>
      </c>
      <c r="N4" s="296"/>
      <c r="O4" s="296"/>
      <c r="P4" s="297" t="s">
        <v>86</v>
      </c>
      <c r="Q4" s="297" t="s">
        <v>83</v>
      </c>
      <c r="R4" s="296" t="s">
        <v>78</v>
      </c>
    </row>
    <row r="5" spans="1:18" ht="15.75" customHeight="1">
      <c r="A5" s="302"/>
      <c r="B5" s="303"/>
      <c r="C5" s="303"/>
      <c r="D5" s="303"/>
      <c r="E5" s="303"/>
      <c r="F5" s="304"/>
      <c r="G5" s="306"/>
      <c r="H5" s="284" t="s">
        <v>50</v>
      </c>
      <c r="I5" s="285" t="s">
        <v>165</v>
      </c>
      <c r="J5" s="286" t="s">
        <v>80</v>
      </c>
      <c r="K5" s="287" t="s">
        <v>134</v>
      </c>
      <c r="L5" s="287" t="s">
        <v>135</v>
      </c>
      <c r="M5" s="296"/>
      <c r="N5" s="296"/>
      <c r="O5" s="296"/>
      <c r="P5" s="297"/>
      <c r="Q5" s="297"/>
      <c r="R5" s="296"/>
    </row>
    <row r="6" spans="1:18" ht="23.25" customHeight="1">
      <c r="A6" s="288" t="s">
        <v>136</v>
      </c>
      <c r="B6" s="289"/>
      <c r="C6" s="289"/>
      <c r="D6" s="289"/>
      <c r="E6" s="289"/>
      <c r="F6" s="290"/>
      <c r="G6" s="291"/>
      <c r="H6" s="292"/>
      <c r="I6" s="293">
        <f>SUM(I7:I48)</f>
        <v>33234514240</v>
      </c>
      <c r="J6" s="294">
        <f>SUM(J7:J46)</f>
        <v>44466743358</v>
      </c>
      <c r="K6" s="295"/>
      <c r="L6" s="295"/>
      <c r="M6" s="293">
        <f>SUM(M7:M48)</f>
        <v>7177000.0000000019</v>
      </c>
      <c r="N6" s="293">
        <f>SUM(N7:N48)</f>
        <v>7177000</v>
      </c>
      <c r="O6" s="293">
        <f>SUM(O7:O48)</f>
        <v>7176992.6979170386</v>
      </c>
      <c r="P6" s="294">
        <f>SUM(P7:P48)</f>
        <v>7176000</v>
      </c>
      <c r="Q6" s="294">
        <f>SUM(Q7:Q48)</f>
        <v>7176000</v>
      </c>
      <c r="R6" s="294">
        <f>SUM(R7:R46)</f>
        <v>14352000</v>
      </c>
    </row>
    <row r="7" spans="1:18" s="11" customFormat="1" ht="20.100000000000001" customHeight="1">
      <c r="A7" s="251" t="s">
        <v>2</v>
      </c>
      <c r="B7" s="252">
        <f>VLOOKUP(A7,'성장률(35)'!$A$6:$F$46,6,0)</f>
        <v>35</v>
      </c>
      <c r="C7" s="252">
        <f>VLOOKUP(A7,'점유율(35)'!$A$6:$E$45,5,0)</f>
        <v>35</v>
      </c>
      <c r="D7" s="252">
        <f>VLOOKUP(A7,'달성률(20)'!$A$6:$F$45,6,0)</f>
        <v>19.25</v>
      </c>
      <c r="E7" s="252">
        <f>VLOOKUP(A7,'접수위반발생율(10) '!$A$6:$K$45,11,0)</f>
        <v>9.7200000000000006</v>
      </c>
      <c r="F7" s="119">
        <f t="shared" ref="F7:F46" si="0">SUM(B7:E7)</f>
        <v>98.97</v>
      </c>
      <c r="G7" s="120">
        <f t="shared" ref="G7:G46" si="1">RANK(F7,$F$7:$F$46)</f>
        <v>2</v>
      </c>
      <c r="H7" s="252">
        <f>VLOOKUP(G7,환산점수!$J$4:$K$43,2,0)</f>
        <v>1.5</v>
      </c>
      <c r="I7" s="253">
        <f>VLOOKUP(A7,'2015년도 실적'!$A$5:$G$46,7,0)</f>
        <v>4897665880</v>
      </c>
      <c r="J7" s="254">
        <f t="shared" ref="J7:J46" si="2">H7*I7</f>
        <v>7346498820</v>
      </c>
      <c r="K7" s="129">
        <f t="shared" ref="K7:K46" si="3">(J7/$J$6)*100</f>
        <v>16.521333169945969</v>
      </c>
      <c r="L7" s="257">
        <v>1</v>
      </c>
      <c r="M7" s="255">
        <f>$M$3*K7%</f>
        <v>1185736.0816070221</v>
      </c>
      <c r="N7" s="307">
        <f>SUM(M7:M13)</f>
        <v>3420763.8603319009</v>
      </c>
      <c r="O7" s="255">
        <f>N7/7</f>
        <v>488680.55147598585</v>
      </c>
      <c r="P7" s="229">
        <v>490000</v>
      </c>
      <c r="Q7" s="229">
        <f t="shared" ref="Q7:Q46" si="4">P7</f>
        <v>490000</v>
      </c>
      <c r="R7" s="256">
        <f t="shared" ref="R7:R46" si="5">P7+Q7</f>
        <v>980000</v>
      </c>
    </row>
    <row r="8" spans="1:18" s="11" customFormat="1" ht="20.100000000000001" customHeight="1">
      <c r="A8" s="251" t="s">
        <v>20</v>
      </c>
      <c r="B8" s="252">
        <f>VLOOKUP(A8,'성장률(35)'!$A$6:$F$46,6,0)</f>
        <v>34.74</v>
      </c>
      <c r="C8" s="252">
        <f>VLOOKUP(A8,'점유율(35)'!$A$6:$E$45,5,0)</f>
        <v>34.74</v>
      </c>
      <c r="D8" s="252">
        <f>VLOOKUP(A8,'달성률(20)'!$A$6:$F$45,6,0)</f>
        <v>19.850000000000001</v>
      </c>
      <c r="E8" s="252">
        <f>VLOOKUP(A8,'접수위반발생율(10) '!$A$6:$K$45,11,0)</f>
        <v>9.86</v>
      </c>
      <c r="F8" s="119">
        <f t="shared" si="0"/>
        <v>99.190000000000012</v>
      </c>
      <c r="G8" s="120">
        <f t="shared" si="1"/>
        <v>1</v>
      </c>
      <c r="H8" s="252">
        <f>VLOOKUP(G8,환산점수!$J$4:$K$43,2,0)</f>
        <v>1.5</v>
      </c>
      <c r="I8" s="253">
        <f>VLOOKUP(A8,'2015년도 실적'!$A$5:$G$46,7,0)</f>
        <v>2141440170</v>
      </c>
      <c r="J8" s="254">
        <f t="shared" si="2"/>
        <v>3212160255</v>
      </c>
      <c r="K8" s="129">
        <f t="shared" si="3"/>
        <v>7.2237362406754739</v>
      </c>
      <c r="L8" s="257">
        <v>2</v>
      </c>
      <c r="M8" s="255">
        <f t="shared" ref="M8:M46" si="6">$M$3*K8%</f>
        <v>518447.54999327875</v>
      </c>
      <c r="N8" s="308"/>
      <c r="O8" s="255">
        <v>488777</v>
      </c>
      <c r="P8" s="229">
        <v>490000</v>
      </c>
      <c r="Q8" s="229">
        <f t="shared" si="4"/>
        <v>490000</v>
      </c>
      <c r="R8" s="256">
        <f t="shared" si="5"/>
        <v>980000</v>
      </c>
    </row>
    <row r="9" spans="1:18" s="11" customFormat="1" ht="20.100000000000001" customHeight="1">
      <c r="A9" s="251" t="s">
        <v>9</v>
      </c>
      <c r="B9" s="252">
        <f>VLOOKUP(A9,'성장률(35)'!$A$6:$F$46,6,0)</f>
        <v>31.36</v>
      </c>
      <c r="C9" s="252">
        <f>VLOOKUP(A9,'점유율(35)'!$A$6:$E$45,5,0)</f>
        <v>33.96</v>
      </c>
      <c r="D9" s="252">
        <f>VLOOKUP(A9,'달성률(20)'!$A$6:$F$45,6,0)</f>
        <v>18.8</v>
      </c>
      <c r="E9" s="252">
        <f>VLOOKUP(A9,'접수위반발생율(10) '!$A$6:$K$45,11,0)</f>
        <v>7.69</v>
      </c>
      <c r="F9" s="119">
        <f t="shared" si="0"/>
        <v>91.809999999999988</v>
      </c>
      <c r="G9" s="120">
        <f t="shared" si="1"/>
        <v>5</v>
      </c>
      <c r="H9" s="252">
        <f>VLOOKUP(G9,환산점수!$J$4:$K$43,2,0)</f>
        <v>1.5</v>
      </c>
      <c r="I9" s="253">
        <f>VLOOKUP(A9,'2015년도 실적'!$A$5:$G$46,7,0)</f>
        <v>1546863850</v>
      </c>
      <c r="J9" s="254">
        <f t="shared" si="2"/>
        <v>2320295775</v>
      </c>
      <c r="K9" s="129">
        <f t="shared" si="3"/>
        <v>5.2180474659891107</v>
      </c>
      <c r="L9" s="257">
        <v>3</v>
      </c>
      <c r="M9" s="255">
        <f t="shared" si="6"/>
        <v>374499.26663403847</v>
      </c>
      <c r="N9" s="308"/>
      <c r="O9" s="255">
        <v>488777</v>
      </c>
      <c r="P9" s="229">
        <v>490000</v>
      </c>
      <c r="Q9" s="229">
        <f t="shared" si="4"/>
        <v>490000</v>
      </c>
      <c r="R9" s="256">
        <f t="shared" si="5"/>
        <v>980000</v>
      </c>
    </row>
    <row r="10" spans="1:18" s="11" customFormat="1" ht="20.100000000000001" customHeight="1">
      <c r="A10" s="251" t="s">
        <v>8</v>
      </c>
      <c r="B10" s="252">
        <f>VLOOKUP(A10,'성장률(35)'!$A$6:$F$46,6,0)</f>
        <v>28.76</v>
      </c>
      <c r="C10" s="252">
        <f>VLOOKUP(A10,'점유율(35)'!$A$6:$E$45,5,0)</f>
        <v>34.22</v>
      </c>
      <c r="D10" s="252">
        <f>VLOOKUP(A10,'달성률(20)'!$A$6:$F$45,6,0)</f>
        <v>17.45</v>
      </c>
      <c r="E10" s="252">
        <f>VLOOKUP(A10,'접수위반발생율(10) '!$A$6:$K$45,11,0)</f>
        <v>8.18</v>
      </c>
      <c r="F10" s="119">
        <f t="shared" si="0"/>
        <v>88.610000000000014</v>
      </c>
      <c r="G10" s="120">
        <f t="shared" si="1"/>
        <v>9</v>
      </c>
      <c r="H10" s="252">
        <f>VLOOKUP(G10,환산점수!$J$4:$K$43,2,0)</f>
        <v>1.4</v>
      </c>
      <c r="I10" s="253">
        <f>VLOOKUP(A10,'2015년도 실적'!$A$5:$G$46,7,0)</f>
        <v>1570749450</v>
      </c>
      <c r="J10" s="254">
        <f t="shared" si="2"/>
        <v>2199049230</v>
      </c>
      <c r="K10" s="129">
        <f t="shared" si="3"/>
        <v>4.9453795442034991</v>
      </c>
      <c r="L10" s="257">
        <v>4</v>
      </c>
      <c r="M10" s="255">
        <f t="shared" si="6"/>
        <v>354929.88988748513</v>
      </c>
      <c r="N10" s="308"/>
      <c r="O10" s="255">
        <v>488777</v>
      </c>
      <c r="P10" s="229">
        <v>490000</v>
      </c>
      <c r="Q10" s="229">
        <f t="shared" si="4"/>
        <v>490000</v>
      </c>
      <c r="R10" s="256">
        <f t="shared" si="5"/>
        <v>980000</v>
      </c>
    </row>
    <row r="11" spans="1:18" s="11" customFormat="1" ht="20.100000000000001" customHeight="1">
      <c r="A11" s="251" t="s">
        <v>6</v>
      </c>
      <c r="B11" s="252">
        <f>VLOOKUP(A11,'성장률(35)'!$A$6:$F$46,6,0)</f>
        <v>26.42</v>
      </c>
      <c r="C11" s="252">
        <f>VLOOKUP(A11,'점유율(35)'!$A$6:$E$45,5,0)</f>
        <v>34.78</v>
      </c>
      <c r="D11" s="252">
        <f>VLOOKUP(A11,'달성률(20)'!$A$6:$F$45,6,0)</f>
        <v>14.75</v>
      </c>
      <c r="E11" s="252">
        <f>VLOOKUP(A11,'접수위반발생율(10) '!$A$6:$K$45,11,0)</f>
        <v>9.58</v>
      </c>
      <c r="F11" s="119">
        <f t="shared" si="0"/>
        <v>85.53</v>
      </c>
      <c r="G11" s="120">
        <f t="shared" si="1"/>
        <v>20</v>
      </c>
      <c r="H11" s="252">
        <f>VLOOKUP(G11,환산점수!$J$4:$K$43,2,0)</f>
        <v>1.3</v>
      </c>
      <c r="I11" s="253">
        <f>VLOOKUP(A11,'2015년도 실적'!$A$5:$G$46,7,0)</f>
        <v>1665013600</v>
      </c>
      <c r="J11" s="254">
        <f t="shared" si="2"/>
        <v>2164517680</v>
      </c>
      <c r="K11" s="129">
        <f t="shared" si="3"/>
        <v>4.8677225192174589</v>
      </c>
      <c r="L11" s="257">
        <v>5</v>
      </c>
      <c r="M11" s="255">
        <f t="shared" si="6"/>
        <v>349356.44520423701</v>
      </c>
      <c r="N11" s="308"/>
      <c r="O11" s="255">
        <v>488777</v>
      </c>
      <c r="P11" s="229">
        <v>490000</v>
      </c>
      <c r="Q11" s="229">
        <f t="shared" si="4"/>
        <v>490000</v>
      </c>
      <c r="R11" s="256">
        <f t="shared" si="5"/>
        <v>980000</v>
      </c>
    </row>
    <row r="12" spans="1:18" s="11" customFormat="1" ht="20.100000000000001" customHeight="1">
      <c r="A12" s="251" t="s">
        <v>22</v>
      </c>
      <c r="B12" s="252">
        <f>VLOOKUP(A12,'성장률(35)'!$A$6:$F$46,6,0)</f>
        <v>34.78</v>
      </c>
      <c r="C12" s="252">
        <f>VLOOKUP(A12,'점유율(35)'!$A$6:$E$45,5,0)</f>
        <v>33.700000000000003</v>
      </c>
      <c r="D12" s="252">
        <f>VLOOKUP(A12,'달성률(20)'!$A$6:$F$45,6,0)</f>
        <v>20</v>
      </c>
      <c r="E12" s="252">
        <f>VLOOKUP(A12,'접수위반발생율(10) '!$A$6:$K$45,11,0)</f>
        <v>8.5299999999999994</v>
      </c>
      <c r="F12" s="119">
        <f t="shared" si="0"/>
        <v>97.01</v>
      </c>
      <c r="G12" s="120">
        <f t="shared" si="1"/>
        <v>3</v>
      </c>
      <c r="H12" s="252">
        <f>VLOOKUP(G12,환산점수!$J$4:$K$43,2,0)</f>
        <v>1.5</v>
      </c>
      <c r="I12" s="253">
        <f>VLOOKUP(A12,'2015년도 실적'!$A$5:$G$46,7,0)</f>
        <v>1361162850</v>
      </c>
      <c r="J12" s="254">
        <f t="shared" si="2"/>
        <v>2041744275</v>
      </c>
      <c r="K12" s="129">
        <f t="shared" si="3"/>
        <v>4.5916208852130174</v>
      </c>
      <c r="L12" s="257">
        <v>6</v>
      </c>
      <c r="M12" s="255">
        <f t="shared" si="6"/>
        <v>329540.63093173824</v>
      </c>
      <c r="N12" s="308"/>
      <c r="O12" s="255">
        <v>488777</v>
      </c>
      <c r="P12" s="229">
        <v>490000</v>
      </c>
      <c r="Q12" s="229">
        <f t="shared" si="4"/>
        <v>490000</v>
      </c>
      <c r="R12" s="256">
        <f t="shared" si="5"/>
        <v>980000</v>
      </c>
    </row>
    <row r="13" spans="1:18" s="11" customFormat="1" ht="20.100000000000001" customHeight="1">
      <c r="A13" s="251" t="s">
        <v>7</v>
      </c>
      <c r="B13" s="252">
        <f>VLOOKUP(A13,'성장률(35)'!$A$6:$F$46,6,0)</f>
        <v>33.96</v>
      </c>
      <c r="C13" s="252">
        <f>VLOOKUP(A13,'점유율(35)'!$A$6:$E$45,5,0)</f>
        <v>33.44</v>
      </c>
      <c r="D13" s="252">
        <f>VLOOKUP(A13,'달성률(20)'!$A$6:$F$45,6,0)</f>
        <v>18.95</v>
      </c>
      <c r="E13" s="252">
        <f>VLOOKUP(A13,'접수위반발생율(10) '!$A$6:$K$45,11,0)</f>
        <v>8.39</v>
      </c>
      <c r="F13" s="119">
        <f t="shared" si="0"/>
        <v>94.740000000000009</v>
      </c>
      <c r="G13" s="120">
        <f t="shared" si="1"/>
        <v>4</v>
      </c>
      <c r="H13" s="252">
        <f>VLOOKUP(G13,환산점수!$J$4:$K$43,2,0)</f>
        <v>1.5</v>
      </c>
      <c r="I13" s="253">
        <f>VLOOKUP(A13,'2015년도 실적'!$A$5:$G$46,7,0)</f>
        <v>1273238710</v>
      </c>
      <c r="J13" s="254">
        <f t="shared" si="2"/>
        <v>1909858065</v>
      </c>
      <c r="K13" s="129">
        <f t="shared" si="3"/>
        <v>4.295025722085847</v>
      </c>
      <c r="L13" s="257">
        <v>7</v>
      </c>
      <c r="M13" s="255">
        <f t="shared" si="6"/>
        <v>308253.99607410125</v>
      </c>
      <c r="N13" s="309"/>
      <c r="O13" s="255">
        <v>488777</v>
      </c>
      <c r="P13" s="229">
        <v>490000</v>
      </c>
      <c r="Q13" s="229">
        <f t="shared" si="4"/>
        <v>490000</v>
      </c>
      <c r="R13" s="256">
        <f t="shared" si="5"/>
        <v>980000</v>
      </c>
    </row>
    <row r="14" spans="1:18" s="11" customFormat="1" ht="20.100000000000001" customHeight="1">
      <c r="A14" s="258" t="s">
        <v>16</v>
      </c>
      <c r="B14" s="259">
        <f>VLOOKUP(A14,'성장률(35)'!$A$6:$F$46,6,0)</f>
        <v>26.68</v>
      </c>
      <c r="C14" s="259">
        <f>VLOOKUP(A14,'점유율(35)'!$A$6:$E$45,5,0)</f>
        <v>33.18</v>
      </c>
      <c r="D14" s="259">
        <f>VLOOKUP(A14,'달성률(20)'!$A$6:$F$45,6,0)</f>
        <v>15.95</v>
      </c>
      <c r="E14" s="259">
        <f>VLOOKUP(A14,'접수위반발생율(10) '!$A$6:$K$45,11,0)</f>
        <v>8.67</v>
      </c>
      <c r="F14" s="260">
        <f t="shared" si="0"/>
        <v>84.48</v>
      </c>
      <c r="G14" s="261">
        <f t="shared" si="1"/>
        <v>25</v>
      </c>
      <c r="H14" s="259">
        <f>VLOOKUP(G14,환산점수!$J$4:$K$43,2,0)</f>
        <v>1.2</v>
      </c>
      <c r="I14" s="262">
        <f>VLOOKUP(A14,'2015년도 실적'!$A$5:$G$46,7,0)</f>
        <v>1271716940</v>
      </c>
      <c r="J14" s="263">
        <f t="shared" si="2"/>
        <v>1526060328</v>
      </c>
      <c r="K14" s="264">
        <f t="shared" si="3"/>
        <v>3.4319138591143239</v>
      </c>
      <c r="L14" s="265">
        <v>8</v>
      </c>
      <c r="M14" s="266">
        <f t="shared" si="6"/>
        <v>246308.457668635</v>
      </c>
      <c r="N14" s="313">
        <f>SUM(M14:M20)</f>
        <v>1512092.371578956</v>
      </c>
      <c r="O14" s="266">
        <f>N14/7</f>
        <v>216013.19593985085</v>
      </c>
      <c r="P14" s="267">
        <v>215000</v>
      </c>
      <c r="Q14" s="267">
        <f t="shared" si="4"/>
        <v>215000</v>
      </c>
      <c r="R14" s="268">
        <f t="shared" si="5"/>
        <v>430000</v>
      </c>
    </row>
    <row r="15" spans="1:18" s="11" customFormat="1" ht="20.100000000000001" customHeight="1">
      <c r="A15" s="258" t="s">
        <v>35</v>
      </c>
      <c r="B15" s="259">
        <f>VLOOKUP(A15,'성장률(35)'!$A$6:$F$46,6,0)</f>
        <v>27.98</v>
      </c>
      <c r="C15" s="259">
        <f>VLOOKUP(A15,'점유율(35)'!$A$6:$E$45,5,0)</f>
        <v>32.92</v>
      </c>
      <c r="D15" s="259">
        <f>VLOOKUP(A15,'달성률(20)'!$A$6:$F$45,6,0)</f>
        <v>15.65</v>
      </c>
      <c r="E15" s="259">
        <f>VLOOKUP(A15,'접수위반발생율(10) '!$A$6:$K$45,11,0)</f>
        <v>8.81</v>
      </c>
      <c r="F15" s="260">
        <f t="shared" si="0"/>
        <v>85.360000000000014</v>
      </c>
      <c r="G15" s="261">
        <f t="shared" si="1"/>
        <v>21</v>
      </c>
      <c r="H15" s="259">
        <f>VLOOKUP(G15,환산점수!$J$4:$K$43,2,0)</f>
        <v>1.3</v>
      </c>
      <c r="I15" s="262">
        <f>VLOOKUP(A15,'2015년도 실적'!$A$5:$G$46,7,0)</f>
        <v>1171430630</v>
      </c>
      <c r="J15" s="263">
        <f t="shared" si="2"/>
        <v>1522859819</v>
      </c>
      <c r="K15" s="264">
        <f t="shared" si="3"/>
        <v>3.4247163250510964</v>
      </c>
      <c r="L15" s="265">
        <v>9</v>
      </c>
      <c r="M15" s="266">
        <f t="shared" si="6"/>
        <v>245791.89064891718</v>
      </c>
      <c r="N15" s="314"/>
      <c r="O15" s="266">
        <v>215853</v>
      </c>
      <c r="P15" s="267">
        <v>215000</v>
      </c>
      <c r="Q15" s="267">
        <f t="shared" si="4"/>
        <v>215000</v>
      </c>
      <c r="R15" s="268">
        <f t="shared" si="5"/>
        <v>430000</v>
      </c>
    </row>
    <row r="16" spans="1:18" s="11" customFormat="1" ht="20.100000000000001" customHeight="1">
      <c r="A16" s="258" t="s">
        <v>10</v>
      </c>
      <c r="B16" s="259">
        <f>VLOOKUP(A16,'성장률(35)'!$A$6:$F$46,6,0)</f>
        <v>31.62</v>
      </c>
      <c r="C16" s="259">
        <f>VLOOKUP(A16,'점유율(35)'!$A$6:$E$45,5,0)</f>
        <v>31.36</v>
      </c>
      <c r="D16" s="259">
        <f>VLOOKUP(A16,'달성률(20)'!$A$6:$F$45,6,0)</f>
        <v>18.350000000000001</v>
      </c>
      <c r="E16" s="259">
        <f>VLOOKUP(A16,'접수위반발생율(10) '!$A$6:$K$45,11,0)</f>
        <v>9.09</v>
      </c>
      <c r="F16" s="260">
        <f t="shared" si="0"/>
        <v>90.420000000000016</v>
      </c>
      <c r="G16" s="261">
        <f t="shared" si="1"/>
        <v>6</v>
      </c>
      <c r="H16" s="259">
        <f>VLOOKUP(G16,환산점수!$J$4:$K$43,2,0)</f>
        <v>1.5</v>
      </c>
      <c r="I16" s="262">
        <f>VLOOKUP(A16,'2015년도 실적'!$A$5:$G$46,7,0)</f>
        <v>891084490</v>
      </c>
      <c r="J16" s="263">
        <f t="shared" si="2"/>
        <v>1336626735</v>
      </c>
      <c r="K16" s="264">
        <f t="shared" si="3"/>
        <v>3.0059020158928007</v>
      </c>
      <c r="L16" s="265">
        <v>10</v>
      </c>
      <c r="M16" s="266">
        <f t="shared" si="6"/>
        <v>215733.58768062631</v>
      </c>
      <c r="N16" s="314"/>
      <c r="O16" s="269">
        <v>215853</v>
      </c>
      <c r="P16" s="267">
        <v>215000</v>
      </c>
      <c r="Q16" s="267">
        <f t="shared" si="4"/>
        <v>215000</v>
      </c>
      <c r="R16" s="268">
        <f t="shared" si="5"/>
        <v>430000</v>
      </c>
    </row>
    <row r="17" spans="1:18" s="11" customFormat="1" ht="20.100000000000001" customHeight="1">
      <c r="A17" s="258" t="s">
        <v>137</v>
      </c>
      <c r="B17" s="259">
        <f>VLOOKUP(A17,'성장률(35)'!$A$6:$F$46,6,0)</f>
        <v>29.54</v>
      </c>
      <c r="C17" s="259">
        <f>VLOOKUP(A17,'점유율(35)'!$A$6:$E$45,5,0)</f>
        <v>31.88</v>
      </c>
      <c r="D17" s="259">
        <f>VLOOKUP(A17,'달성률(20)'!$A$6:$F$45,6,0)</f>
        <v>17.899999999999999</v>
      </c>
      <c r="E17" s="259">
        <f>VLOOKUP(A17,'접수위반발생율(10) '!$A$6:$K$45,11,0)</f>
        <v>7.62</v>
      </c>
      <c r="F17" s="260">
        <f t="shared" si="0"/>
        <v>86.94</v>
      </c>
      <c r="G17" s="261">
        <f t="shared" si="1"/>
        <v>14</v>
      </c>
      <c r="H17" s="259">
        <f>VLOOKUP(G17,환산점수!$J$4:$K$43,2,0)</f>
        <v>1.4</v>
      </c>
      <c r="I17" s="262">
        <f>VLOOKUP(A17,'2015년도 실적'!$A$5:$G$46,7,0)</f>
        <v>965890650</v>
      </c>
      <c r="J17" s="263">
        <f t="shared" si="2"/>
        <v>1352246910</v>
      </c>
      <c r="K17" s="264">
        <f t="shared" si="3"/>
        <v>3.0410297851432775</v>
      </c>
      <c r="L17" s="265">
        <v>11</v>
      </c>
      <c r="M17" s="266">
        <f t="shared" si="6"/>
        <v>218254.70767973302</v>
      </c>
      <c r="N17" s="314"/>
      <c r="O17" s="269">
        <v>215853</v>
      </c>
      <c r="P17" s="267">
        <v>215000</v>
      </c>
      <c r="Q17" s="267">
        <f t="shared" si="4"/>
        <v>215000</v>
      </c>
      <c r="R17" s="268">
        <f t="shared" si="5"/>
        <v>430000</v>
      </c>
    </row>
    <row r="18" spans="1:18" s="11" customFormat="1" ht="20.100000000000001" customHeight="1">
      <c r="A18" s="258" t="s">
        <v>11</v>
      </c>
      <c r="B18" s="259">
        <f>VLOOKUP(A18,'성장률(35)'!$A$6:$F$46,6,0)</f>
        <v>27.72</v>
      </c>
      <c r="C18" s="259">
        <f>VLOOKUP(A18,'점유율(35)'!$A$6:$E$45,5,0)</f>
        <v>32.659999999999997</v>
      </c>
      <c r="D18" s="259">
        <f>VLOOKUP(A18,'달성률(20)'!$A$6:$F$45,6,0)</f>
        <v>16.100000000000001</v>
      </c>
      <c r="E18" s="259">
        <f>VLOOKUP(A18,'접수위반발생율(10) '!$A$6:$K$45,11,0)</f>
        <v>8.4600000000000009</v>
      </c>
      <c r="F18" s="260">
        <f t="shared" si="0"/>
        <v>84.94</v>
      </c>
      <c r="G18" s="261">
        <f t="shared" si="1"/>
        <v>23</v>
      </c>
      <c r="H18" s="259">
        <f>VLOOKUP(G18,환산점수!$J$4:$K$43,2,0)</f>
        <v>1.2</v>
      </c>
      <c r="I18" s="262">
        <f>VLOOKUP(A18,'2015년도 실적'!$A$5:$G$46,7,0)</f>
        <v>1045366350</v>
      </c>
      <c r="J18" s="263">
        <f t="shared" si="2"/>
        <v>1254439620</v>
      </c>
      <c r="K18" s="264">
        <f t="shared" si="3"/>
        <v>2.8210737402119963</v>
      </c>
      <c r="L18" s="265">
        <v>12</v>
      </c>
      <c r="M18" s="266">
        <f t="shared" si="6"/>
        <v>202468.46233501498</v>
      </c>
      <c r="N18" s="314"/>
      <c r="O18" s="269">
        <v>215853</v>
      </c>
      <c r="P18" s="267">
        <v>215000</v>
      </c>
      <c r="Q18" s="267">
        <f t="shared" si="4"/>
        <v>215000</v>
      </c>
      <c r="R18" s="268">
        <f t="shared" si="5"/>
        <v>430000</v>
      </c>
    </row>
    <row r="19" spans="1:18" s="11" customFormat="1" ht="20.100000000000001" customHeight="1">
      <c r="A19" s="258" t="s">
        <v>19</v>
      </c>
      <c r="B19" s="259">
        <f>VLOOKUP(A19,'성장률(35)'!$A$6:$F$46,6,0)</f>
        <v>28.24</v>
      </c>
      <c r="C19" s="259">
        <f>VLOOKUP(A19,'점유율(35)'!$A$6:$E$45,5,0)</f>
        <v>32.4</v>
      </c>
      <c r="D19" s="259">
        <f>VLOOKUP(A19,'달성률(20)'!$A$6:$F$45,6,0)</f>
        <v>15.05</v>
      </c>
      <c r="E19" s="259">
        <f>VLOOKUP(A19,'접수위반발생율(10) '!$A$6:$K$45,11,0)</f>
        <v>8.32</v>
      </c>
      <c r="F19" s="260">
        <f t="shared" si="0"/>
        <v>84.009999999999991</v>
      </c>
      <c r="G19" s="261">
        <f t="shared" si="1"/>
        <v>26</v>
      </c>
      <c r="H19" s="259">
        <f>VLOOKUP(G19,환산점수!$J$4:$K$43,2,0)</f>
        <v>1.2</v>
      </c>
      <c r="I19" s="262">
        <f>VLOOKUP(A19,'2015년도 실적'!$A$5:$G$46,7,0)</f>
        <v>1029019840</v>
      </c>
      <c r="J19" s="263">
        <f t="shared" si="2"/>
        <v>1234823808</v>
      </c>
      <c r="K19" s="264">
        <f t="shared" si="3"/>
        <v>2.7769602960542494</v>
      </c>
      <c r="L19" s="265">
        <v>13</v>
      </c>
      <c r="M19" s="266">
        <f t="shared" si="6"/>
        <v>199302.44044781348</v>
      </c>
      <c r="N19" s="314"/>
      <c r="O19" s="269">
        <v>215853</v>
      </c>
      <c r="P19" s="267">
        <v>215000</v>
      </c>
      <c r="Q19" s="267">
        <f t="shared" si="4"/>
        <v>215000</v>
      </c>
      <c r="R19" s="268">
        <f t="shared" si="5"/>
        <v>430000</v>
      </c>
    </row>
    <row r="20" spans="1:18" s="11" customFormat="1" ht="20.100000000000001" customHeight="1">
      <c r="A20" s="258" t="s">
        <v>15</v>
      </c>
      <c r="B20" s="259">
        <f>VLOOKUP(A20,'성장률(35)'!$A$6:$F$46,6,0)</f>
        <v>30.06</v>
      </c>
      <c r="C20" s="259">
        <f>VLOOKUP(A20,'점유율(35)'!$A$6:$E$45,5,0)</f>
        <v>31.1</v>
      </c>
      <c r="D20" s="259">
        <f>VLOOKUP(A20,'달성률(20)'!$A$6:$F$45,6,0)</f>
        <v>16.850000000000001</v>
      </c>
      <c r="E20" s="259">
        <f>VLOOKUP(A20,'접수위반발생율(10) '!$A$6:$K$45,11,0)</f>
        <v>8.74</v>
      </c>
      <c r="F20" s="260">
        <f t="shared" si="0"/>
        <v>86.749999999999986</v>
      </c>
      <c r="G20" s="261">
        <f t="shared" si="1"/>
        <v>16</v>
      </c>
      <c r="H20" s="259">
        <f>VLOOKUP(G20,환산점수!$J$4:$K$43,2,0)</f>
        <v>1.3</v>
      </c>
      <c r="I20" s="262">
        <f>VLOOKUP(A20,'2015년도 실적'!$A$5:$G$46,7,0)</f>
        <v>878043510</v>
      </c>
      <c r="J20" s="263">
        <f t="shared" si="2"/>
        <v>1141456563</v>
      </c>
      <c r="K20" s="264">
        <f t="shared" si="3"/>
        <v>2.566989342597406</v>
      </c>
      <c r="L20" s="265">
        <v>14</v>
      </c>
      <c r="M20" s="266">
        <f t="shared" si="6"/>
        <v>184232.82511821584</v>
      </c>
      <c r="N20" s="315"/>
      <c r="O20" s="269">
        <v>215853</v>
      </c>
      <c r="P20" s="267">
        <v>215000</v>
      </c>
      <c r="Q20" s="267">
        <f t="shared" si="4"/>
        <v>215000</v>
      </c>
      <c r="R20" s="268">
        <f t="shared" si="5"/>
        <v>430000</v>
      </c>
    </row>
    <row r="21" spans="1:18" s="11" customFormat="1" ht="20.100000000000001" customHeight="1">
      <c r="A21" s="251" t="s">
        <v>5</v>
      </c>
      <c r="B21" s="252">
        <f>VLOOKUP(A21,'성장률(35)'!$A$6:$F$46,6,0)</f>
        <v>28.5</v>
      </c>
      <c r="C21" s="252">
        <f>VLOOKUP(A21,'점유율(35)'!$A$6:$E$45,5,0)</f>
        <v>32.14</v>
      </c>
      <c r="D21" s="252">
        <f>VLOOKUP(A21,'달성률(20)'!$A$6:$F$45,6,0)</f>
        <v>14.9</v>
      </c>
      <c r="E21" s="252">
        <f>VLOOKUP(A21,'접수위반발생율(10) '!$A$6:$K$45,11,0)</f>
        <v>9.65</v>
      </c>
      <c r="F21" s="119">
        <f t="shared" si="0"/>
        <v>85.190000000000012</v>
      </c>
      <c r="G21" s="120">
        <f t="shared" si="1"/>
        <v>22</v>
      </c>
      <c r="H21" s="252">
        <f>VLOOKUP(G21,환산점수!$J$4:$K$43,2,0)</f>
        <v>1.2</v>
      </c>
      <c r="I21" s="253">
        <f>VLOOKUP(A21,'2015년도 실적'!$A$5:$G$46,7,0)</f>
        <v>1005464360</v>
      </c>
      <c r="J21" s="254">
        <f t="shared" si="2"/>
        <v>1206557232</v>
      </c>
      <c r="K21" s="129">
        <f t="shared" si="3"/>
        <v>2.7133923936953406</v>
      </c>
      <c r="L21" s="257">
        <v>15</v>
      </c>
      <c r="M21" s="255">
        <f t="shared" si="6"/>
        <v>194740.17209551457</v>
      </c>
      <c r="N21" s="307">
        <f>SUM(M21:M27)</f>
        <v>1104578.620627552</v>
      </c>
      <c r="O21" s="233">
        <f>N21/7</f>
        <v>157796.94580393602</v>
      </c>
      <c r="P21" s="229">
        <v>157000</v>
      </c>
      <c r="Q21" s="229">
        <f t="shared" si="4"/>
        <v>157000</v>
      </c>
      <c r="R21" s="256">
        <f t="shared" si="5"/>
        <v>314000</v>
      </c>
    </row>
    <row r="22" spans="1:18" s="11" customFormat="1" ht="20.100000000000001" customHeight="1">
      <c r="A22" s="251" t="s">
        <v>138</v>
      </c>
      <c r="B22" s="252">
        <f>VLOOKUP(A22,'성장률(35)'!$A$6:$F$46,6,0)</f>
        <v>31.88</v>
      </c>
      <c r="C22" s="252">
        <f>VLOOKUP(A22,'점유율(35)'!$A$6:$E$45,5,0)</f>
        <v>30.84</v>
      </c>
      <c r="D22" s="252">
        <f>VLOOKUP(A22,'달성률(20)'!$A$6:$F$45,6,0)</f>
        <v>18.5</v>
      </c>
      <c r="E22" s="252">
        <f>VLOOKUP(A22,'접수위반발생율(10) '!$A$6:$K$45,11,0)</f>
        <v>8.8800000000000008</v>
      </c>
      <c r="F22" s="119">
        <f t="shared" si="0"/>
        <v>90.1</v>
      </c>
      <c r="G22" s="120">
        <f t="shared" si="1"/>
        <v>7</v>
      </c>
      <c r="H22" s="252">
        <f>VLOOKUP(G22,환산점수!$J$4:$K$43,2,0)</f>
        <v>1.5</v>
      </c>
      <c r="I22" s="253">
        <f>VLOOKUP(A22,'2015년도 실적'!$A$5:$G$46,7,0)</f>
        <v>803379640</v>
      </c>
      <c r="J22" s="254">
        <f t="shared" si="2"/>
        <v>1205069460</v>
      </c>
      <c r="K22" s="129">
        <f t="shared" si="3"/>
        <v>2.7100465853728779</v>
      </c>
      <c r="L22" s="257">
        <v>16</v>
      </c>
      <c r="M22" s="255">
        <f t="shared" si="6"/>
        <v>194500.04343221145</v>
      </c>
      <c r="N22" s="308"/>
      <c r="O22" s="233">
        <v>157828</v>
      </c>
      <c r="P22" s="229">
        <v>157000</v>
      </c>
      <c r="Q22" s="229">
        <f t="shared" si="4"/>
        <v>157000</v>
      </c>
      <c r="R22" s="256">
        <f t="shared" si="5"/>
        <v>314000</v>
      </c>
    </row>
    <row r="23" spans="1:18" s="11" customFormat="1" ht="20.100000000000001" customHeight="1">
      <c r="A23" s="251" t="s">
        <v>28</v>
      </c>
      <c r="B23" s="252">
        <f>VLOOKUP(A23,'성장률(35)'!$A$6:$F$46,6,0)</f>
        <v>29.02</v>
      </c>
      <c r="C23" s="252">
        <f>VLOOKUP(A23,'점유율(35)'!$A$6:$E$45,5,0)</f>
        <v>30.58</v>
      </c>
      <c r="D23" s="252">
        <f>VLOOKUP(A23,'달성률(20)'!$A$6:$F$45,6,0)</f>
        <v>14.45</v>
      </c>
      <c r="E23" s="252">
        <f>VLOOKUP(A23,'접수위반발생율(10) '!$A$6:$K$45,11,0)</f>
        <v>9.3699999999999992</v>
      </c>
      <c r="F23" s="119">
        <f t="shared" si="0"/>
        <v>83.42</v>
      </c>
      <c r="G23" s="120">
        <f t="shared" si="1"/>
        <v>27</v>
      </c>
      <c r="H23" s="252">
        <f>VLOOKUP(G23,환산점수!$J$4:$K$43,2,0)</f>
        <v>1.2</v>
      </c>
      <c r="I23" s="253">
        <f>VLOOKUP(A23,'2015년도 실적'!$A$5:$G$46,7,0)</f>
        <v>777752370</v>
      </c>
      <c r="J23" s="254">
        <f t="shared" si="2"/>
        <v>933302844</v>
      </c>
      <c r="K23" s="129">
        <f t="shared" si="3"/>
        <v>2.0988783381009388</v>
      </c>
      <c r="L23" s="257">
        <v>17</v>
      </c>
      <c r="M23" s="255">
        <f t="shared" si="6"/>
        <v>150636.49832550436</v>
      </c>
      <c r="N23" s="308"/>
      <c r="O23" s="233">
        <v>157828</v>
      </c>
      <c r="P23" s="229">
        <v>157000</v>
      </c>
      <c r="Q23" s="229">
        <f t="shared" si="4"/>
        <v>157000</v>
      </c>
      <c r="R23" s="256">
        <f t="shared" si="5"/>
        <v>314000</v>
      </c>
    </row>
    <row r="24" spans="1:18" s="11" customFormat="1" ht="20.100000000000001" customHeight="1">
      <c r="A24" s="251" t="s">
        <v>4</v>
      </c>
      <c r="B24" s="252">
        <f>VLOOKUP(A24,'성장률(35)'!$A$6:$F$46,6,0)</f>
        <v>25.38</v>
      </c>
      <c r="C24" s="252">
        <f>VLOOKUP(A24,'점유율(35)'!$A$6:$E$45,5,0)</f>
        <v>31.62</v>
      </c>
      <c r="D24" s="252">
        <f>VLOOKUP(A24,'달성률(20)'!$A$6:$F$45,6,0)</f>
        <v>14.3</v>
      </c>
      <c r="E24" s="252">
        <f>VLOOKUP(A24,'접수위반발생율(10) '!$A$6:$K$45,11,0)</f>
        <v>8.25</v>
      </c>
      <c r="F24" s="119">
        <f t="shared" si="0"/>
        <v>79.55</v>
      </c>
      <c r="G24" s="120">
        <f t="shared" si="1"/>
        <v>36</v>
      </c>
      <c r="H24" s="252">
        <f>VLOOKUP(G24,환산점수!$J$4:$K$43,2,0)</f>
        <v>1</v>
      </c>
      <c r="I24" s="253">
        <f>VLOOKUP(A24,'2015년도 실적'!$A$5:$G$46,7,0)</f>
        <v>932294540</v>
      </c>
      <c r="J24" s="254">
        <f t="shared" si="2"/>
        <v>932294540</v>
      </c>
      <c r="K24" s="129">
        <f t="shared" si="3"/>
        <v>2.0966107917868717</v>
      </c>
      <c r="L24" s="257">
        <v>18</v>
      </c>
      <c r="M24" s="255">
        <f t="shared" si="6"/>
        <v>150473.75652654379</v>
      </c>
      <c r="N24" s="308"/>
      <c r="O24" s="233">
        <v>157828</v>
      </c>
      <c r="P24" s="229">
        <v>157000</v>
      </c>
      <c r="Q24" s="229">
        <f t="shared" si="4"/>
        <v>157000</v>
      </c>
      <c r="R24" s="256">
        <f t="shared" si="5"/>
        <v>314000</v>
      </c>
    </row>
    <row r="25" spans="1:18" s="11" customFormat="1" ht="20.100000000000001" customHeight="1">
      <c r="A25" s="251" t="s">
        <v>24</v>
      </c>
      <c r="B25" s="252">
        <f>VLOOKUP(A25,'성장률(35)'!$A$6:$F$46,6,0)</f>
        <v>30.84</v>
      </c>
      <c r="C25" s="252">
        <f>VLOOKUP(A25,'점유율(35)'!$A$6:$E$45,5,0)</f>
        <v>29.28</v>
      </c>
      <c r="D25" s="252">
        <f>VLOOKUP(A25,'달성률(20)'!$A$6:$F$45,6,0)</f>
        <v>17.3</v>
      </c>
      <c r="E25" s="252">
        <f>VLOOKUP(A25,'접수위반발생율(10) '!$A$6:$K$45,11,0)</f>
        <v>9.93</v>
      </c>
      <c r="F25" s="119">
        <f t="shared" si="0"/>
        <v>87.35</v>
      </c>
      <c r="G25" s="120">
        <f t="shared" si="1"/>
        <v>10</v>
      </c>
      <c r="H25" s="252">
        <f>VLOOKUP(G25,환산점수!$J$4:$K$43,2,0)</f>
        <v>1.4</v>
      </c>
      <c r="I25" s="253">
        <f>VLOOKUP(A25,'2015년도 실적'!$A$5:$G$46,7,0)</f>
        <v>634209070</v>
      </c>
      <c r="J25" s="254">
        <f t="shared" si="2"/>
        <v>887892698</v>
      </c>
      <c r="K25" s="129">
        <f t="shared" si="3"/>
        <v>1.9967567466131055</v>
      </c>
      <c r="L25" s="257">
        <v>19</v>
      </c>
      <c r="M25" s="255">
        <f t="shared" si="6"/>
        <v>143307.23170442259</v>
      </c>
      <c r="N25" s="308"/>
      <c r="O25" s="233">
        <v>157828</v>
      </c>
      <c r="P25" s="229">
        <v>157000</v>
      </c>
      <c r="Q25" s="229">
        <f t="shared" si="4"/>
        <v>157000</v>
      </c>
      <c r="R25" s="256">
        <f t="shared" si="5"/>
        <v>314000</v>
      </c>
    </row>
    <row r="26" spans="1:18" s="11" customFormat="1" ht="20.100000000000001" customHeight="1">
      <c r="A26" s="251" t="s">
        <v>25</v>
      </c>
      <c r="B26" s="252">
        <f>VLOOKUP(A26,'성장률(35)'!$A$6:$F$46,6,0)</f>
        <v>31.1</v>
      </c>
      <c r="C26" s="252">
        <f>VLOOKUP(A26,'점유율(35)'!$A$6:$E$45,5,0)</f>
        <v>28.5</v>
      </c>
      <c r="D26" s="252">
        <f>VLOOKUP(A26,'달성률(20)'!$A$6:$F$45,6,0)</f>
        <v>18.2</v>
      </c>
      <c r="E26" s="252">
        <f>VLOOKUP(A26,'접수위반발생율(10) '!$A$6:$K$45,11,0)</f>
        <v>9.44</v>
      </c>
      <c r="F26" s="119">
        <f t="shared" si="0"/>
        <v>87.24</v>
      </c>
      <c r="G26" s="120">
        <f t="shared" si="1"/>
        <v>11</v>
      </c>
      <c r="H26" s="252">
        <f>VLOOKUP(G26,환산점수!$J$4:$K$43,2,0)</f>
        <v>1.4</v>
      </c>
      <c r="I26" s="253">
        <f>VLOOKUP(A26,'2015년도 실적'!$A$5:$G$46,7,0)</f>
        <v>624606090</v>
      </c>
      <c r="J26" s="254">
        <f t="shared" si="2"/>
        <v>874448526</v>
      </c>
      <c r="K26" s="129">
        <f t="shared" si="3"/>
        <v>1.9665225288927712</v>
      </c>
      <c r="L26" s="257">
        <v>20</v>
      </c>
      <c r="M26" s="255">
        <f t="shared" si="6"/>
        <v>141137.3218986342</v>
      </c>
      <c r="N26" s="308"/>
      <c r="O26" s="233">
        <v>157828</v>
      </c>
      <c r="P26" s="229">
        <v>157000</v>
      </c>
      <c r="Q26" s="229">
        <f t="shared" si="4"/>
        <v>157000</v>
      </c>
      <c r="R26" s="256">
        <f t="shared" si="5"/>
        <v>314000</v>
      </c>
    </row>
    <row r="27" spans="1:18" s="11" customFormat="1" ht="20.100000000000001" customHeight="1">
      <c r="A27" s="251" t="s">
        <v>13</v>
      </c>
      <c r="B27" s="252">
        <f>VLOOKUP(A27,'성장률(35)'!$A$6:$F$46,6,0)</f>
        <v>26.16</v>
      </c>
      <c r="C27" s="252">
        <f>VLOOKUP(A27,'점유율(35)'!$A$6:$E$45,5,0)</f>
        <v>30.32</v>
      </c>
      <c r="D27" s="252">
        <f>VLOOKUP(A27,'달성률(20)'!$A$6:$F$45,6,0)</f>
        <v>17.75</v>
      </c>
      <c r="E27" s="252">
        <f>VLOOKUP(A27,'접수위반발생율(10) '!$A$6:$K$45,11,0)</f>
        <v>8.11</v>
      </c>
      <c r="F27" s="119">
        <f t="shared" si="0"/>
        <v>82.34</v>
      </c>
      <c r="G27" s="120">
        <f t="shared" si="1"/>
        <v>31</v>
      </c>
      <c r="H27" s="252">
        <f>VLOOKUP(G27,환산점수!$J$4:$K$43,2,0)</f>
        <v>1.1000000000000001</v>
      </c>
      <c r="I27" s="253">
        <f>VLOOKUP(A27,'2015년도 실적'!$A$5:$G$46,7,0)</f>
        <v>731003570</v>
      </c>
      <c r="J27" s="254">
        <f t="shared" si="2"/>
        <v>804103927.00000012</v>
      </c>
      <c r="K27" s="129">
        <f t="shared" si="3"/>
        <v>1.8083265521070229</v>
      </c>
      <c r="L27" s="257">
        <v>21</v>
      </c>
      <c r="M27" s="255">
        <f t="shared" si="6"/>
        <v>129783.59664472104</v>
      </c>
      <c r="N27" s="309"/>
      <c r="O27" s="233">
        <v>157828</v>
      </c>
      <c r="P27" s="229">
        <v>157000</v>
      </c>
      <c r="Q27" s="229">
        <f t="shared" si="4"/>
        <v>157000</v>
      </c>
      <c r="R27" s="256">
        <f t="shared" si="5"/>
        <v>314000</v>
      </c>
    </row>
    <row r="28" spans="1:18" s="11" customFormat="1" ht="20.100000000000001" customHeight="1">
      <c r="A28" s="270" t="s">
        <v>3</v>
      </c>
      <c r="B28" s="271">
        <f>VLOOKUP(A28,'성장률(35)'!$A$6:$F$46,6,0)</f>
        <v>27.46</v>
      </c>
      <c r="C28" s="271">
        <f>VLOOKUP(A28,'점유율(35)'!$A$6:$E$45,5,0)</f>
        <v>30.06</v>
      </c>
      <c r="D28" s="271">
        <f>VLOOKUP(A28,'달성률(20)'!$A$6:$F$45,6,0)</f>
        <v>15.35</v>
      </c>
      <c r="E28" s="271">
        <f>VLOOKUP(A28,'접수위반발생율(10) '!$A$6:$K$45,11,0)</f>
        <v>9.51</v>
      </c>
      <c r="F28" s="272">
        <f t="shared" si="0"/>
        <v>82.38</v>
      </c>
      <c r="G28" s="273">
        <f t="shared" si="1"/>
        <v>30</v>
      </c>
      <c r="H28" s="271">
        <f>VLOOKUP(G28,환산점수!$J$4:$K$43,2,0)</f>
        <v>1.1000000000000001</v>
      </c>
      <c r="I28" s="274">
        <f>VLOOKUP(A28,'2015년도 실적'!$A$5:$G$46,7,0)</f>
        <v>710424230</v>
      </c>
      <c r="J28" s="275">
        <f t="shared" si="2"/>
        <v>781466653.00000012</v>
      </c>
      <c r="K28" s="276">
        <f t="shared" si="3"/>
        <v>1.7574182276143835</v>
      </c>
      <c r="L28" s="277">
        <v>22</v>
      </c>
      <c r="M28" s="278">
        <f t="shared" si="6"/>
        <v>126129.90619588429</v>
      </c>
      <c r="N28" s="316">
        <f>SUM(M28:M34)</f>
        <v>743562.8712526235</v>
      </c>
      <c r="O28" s="279">
        <f>N28/7</f>
        <v>106223.26732180336</v>
      </c>
      <c r="P28" s="280">
        <v>106000</v>
      </c>
      <c r="Q28" s="280">
        <f t="shared" si="4"/>
        <v>106000</v>
      </c>
      <c r="R28" s="281">
        <f t="shared" si="5"/>
        <v>212000</v>
      </c>
    </row>
    <row r="29" spans="1:18" s="11" customFormat="1" ht="20.100000000000001" customHeight="1">
      <c r="A29" s="270" t="s">
        <v>36</v>
      </c>
      <c r="B29" s="271">
        <f>VLOOKUP(A29,'성장률(35)'!$A$6:$F$46,6,0)</f>
        <v>30.32</v>
      </c>
      <c r="C29" s="271">
        <f>VLOOKUP(A29,'점유율(35)'!$A$6:$E$45,5,0)</f>
        <v>29.54</v>
      </c>
      <c r="D29" s="271">
        <f>VLOOKUP(A29,'달성률(20)'!$A$6:$F$45,6,0)</f>
        <v>17</v>
      </c>
      <c r="E29" s="271">
        <f>VLOOKUP(A29,'접수위반발생율(10) '!$A$6:$K$45,11,0)</f>
        <v>7.83</v>
      </c>
      <c r="F29" s="272">
        <f t="shared" si="0"/>
        <v>84.69</v>
      </c>
      <c r="G29" s="273">
        <f t="shared" si="1"/>
        <v>24</v>
      </c>
      <c r="H29" s="271">
        <f>VLOOKUP(G29,환산점수!$J$4:$K$43,2,0)</f>
        <v>1.2</v>
      </c>
      <c r="I29" s="274">
        <f>VLOOKUP(A29,'2015년도 실적'!$A$5:$G$46,7,0)</f>
        <v>648252390</v>
      </c>
      <c r="J29" s="275">
        <f t="shared" si="2"/>
        <v>777902868</v>
      </c>
      <c r="K29" s="276">
        <f t="shared" si="3"/>
        <v>1.7494037324414218</v>
      </c>
      <c r="L29" s="277">
        <v>23</v>
      </c>
      <c r="M29" s="278">
        <f t="shared" si="6"/>
        <v>125554.70587732084</v>
      </c>
      <c r="N29" s="317"/>
      <c r="O29" s="279">
        <v>106244</v>
      </c>
      <c r="P29" s="280">
        <v>106000</v>
      </c>
      <c r="Q29" s="280">
        <f t="shared" si="4"/>
        <v>106000</v>
      </c>
      <c r="R29" s="281">
        <f t="shared" si="5"/>
        <v>212000</v>
      </c>
    </row>
    <row r="30" spans="1:18" s="11" customFormat="1" ht="20.100000000000001" customHeight="1">
      <c r="A30" s="270" t="s">
        <v>14</v>
      </c>
      <c r="B30" s="271">
        <f>VLOOKUP(A30,'성장률(35)'!$A$6:$F$46,6,0)</f>
        <v>24.86</v>
      </c>
      <c r="C30" s="271">
        <f>VLOOKUP(A30,'점유율(35)'!$A$6:$E$45,5,0)</f>
        <v>29.8</v>
      </c>
      <c r="D30" s="271">
        <f>VLOOKUP(A30,'달성률(20)'!$A$6:$F$45,6,0)</f>
        <v>17.600000000000001</v>
      </c>
      <c r="E30" s="271">
        <f>VLOOKUP(A30,'접수위반발생율(10) '!$A$6:$K$45,11,0)</f>
        <v>8.9499999999999993</v>
      </c>
      <c r="F30" s="272">
        <f t="shared" si="0"/>
        <v>81.209999999999994</v>
      </c>
      <c r="G30" s="273">
        <f t="shared" si="1"/>
        <v>33</v>
      </c>
      <c r="H30" s="271">
        <f>VLOOKUP(G30,환산점수!$J$4:$K$43,2,0)</f>
        <v>1.1000000000000001</v>
      </c>
      <c r="I30" s="274">
        <f>VLOOKUP(A30,'2015년도 실적'!$A$5:$G$46,7,0)</f>
        <v>671064990</v>
      </c>
      <c r="J30" s="275">
        <f t="shared" si="2"/>
        <v>738171489</v>
      </c>
      <c r="K30" s="276">
        <f t="shared" si="3"/>
        <v>1.6600529592576869</v>
      </c>
      <c r="L30" s="277">
        <v>24</v>
      </c>
      <c r="M30" s="278">
        <f t="shared" si="6"/>
        <v>119142.00088592419</v>
      </c>
      <c r="N30" s="317"/>
      <c r="O30" s="279">
        <v>106244</v>
      </c>
      <c r="P30" s="280">
        <v>106000</v>
      </c>
      <c r="Q30" s="280">
        <f t="shared" si="4"/>
        <v>106000</v>
      </c>
      <c r="R30" s="281">
        <f t="shared" si="5"/>
        <v>212000</v>
      </c>
    </row>
    <row r="31" spans="1:18" s="11" customFormat="1" ht="20.100000000000001" customHeight="1">
      <c r="A31" s="270" t="s">
        <v>18</v>
      </c>
      <c r="B31" s="271">
        <f>VLOOKUP(A31,'성장률(35)'!$A$6:$F$46,6,0)</f>
        <v>29.8</v>
      </c>
      <c r="C31" s="271">
        <f>VLOOKUP(A31,'점유율(35)'!$A$6:$E$45,5,0)</f>
        <v>28.76</v>
      </c>
      <c r="D31" s="271">
        <f>VLOOKUP(A31,'달성률(20)'!$A$6:$F$45,6,0)</f>
        <v>16.399999999999999</v>
      </c>
      <c r="E31" s="271">
        <f>VLOOKUP(A31,'접수위반발생율(10) '!$A$6:$K$45,11,0)</f>
        <v>7.48</v>
      </c>
      <c r="F31" s="272">
        <f t="shared" si="0"/>
        <v>82.440000000000012</v>
      </c>
      <c r="G31" s="273">
        <f t="shared" si="1"/>
        <v>29</v>
      </c>
      <c r="H31" s="271">
        <f>VLOOKUP(G31,환산점수!$J$4:$K$43,2,0)</f>
        <v>1.1000000000000001</v>
      </c>
      <c r="I31" s="274">
        <f>VLOOKUP(A31,'2015년도 실적'!$A$5:$G$46,7,0)</f>
        <v>629423640</v>
      </c>
      <c r="J31" s="275">
        <f t="shared" si="2"/>
        <v>692366004</v>
      </c>
      <c r="K31" s="276">
        <f t="shared" si="3"/>
        <v>1.5570423010873284</v>
      </c>
      <c r="L31" s="277">
        <v>25</v>
      </c>
      <c r="M31" s="278">
        <f t="shared" si="6"/>
        <v>111748.92594903757</v>
      </c>
      <c r="N31" s="317"/>
      <c r="O31" s="279">
        <v>106244</v>
      </c>
      <c r="P31" s="280">
        <v>106000</v>
      </c>
      <c r="Q31" s="280">
        <f t="shared" si="4"/>
        <v>106000</v>
      </c>
      <c r="R31" s="281">
        <f t="shared" si="5"/>
        <v>212000</v>
      </c>
    </row>
    <row r="32" spans="1:18" s="11" customFormat="1" ht="20.100000000000001" customHeight="1">
      <c r="A32" s="270" t="s">
        <v>12</v>
      </c>
      <c r="B32" s="271">
        <f>VLOOKUP(A32,'성장률(35)'!$A$6:$F$46,6,0)</f>
        <v>25.9</v>
      </c>
      <c r="C32" s="271">
        <f>VLOOKUP(A32,'점유율(35)'!$A$6:$E$45,5,0)</f>
        <v>29.02</v>
      </c>
      <c r="D32" s="271">
        <f>VLOOKUP(A32,'달성률(20)'!$A$6:$F$45,6,0)</f>
        <v>15.5</v>
      </c>
      <c r="E32" s="271">
        <f>VLOOKUP(A32,'접수위반발생율(10) '!$A$6:$K$45,11,0)</f>
        <v>7.9</v>
      </c>
      <c r="F32" s="272">
        <f t="shared" si="0"/>
        <v>78.320000000000007</v>
      </c>
      <c r="G32" s="273">
        <f t="shared" si="1"/>
        <v>37</v>
      </c>
      <c r="H32" s="271">
        <f>VLOOKUP(G32,환산점수!$J$4:$K$43,2,0)</f>
        <v>1</v>
      </c>
      <c r="I32" s="274">
        <f>VLOOKUP(A32,'2015년도 실적'!$A$5:$G$46,7,0)</f>
        <v>632724630</v>
      </c>
      <c r="J32" s="275">
        <f t="shared" si="2"/>
        <v>632724630</v>
      </c>
      <c r="K32" s="276">
        <f t="shared" si="3"/>
        <v>1.4229165039273484</v>
      </c>
      <c r="L32" s="277">
        <v>26</v>
      </c>
      <c r="M32" s="278">
        <f t="shared" si="6"/>
        <v>102122.71748686579</v>
      </c>
      <c r="N32" s="317"/>
      <c r="O32" s="279">
        <v>106244</v>
      </c>
      <c r="P32" s="280">
        <v>106000</v>
      </c>
      <c r="Q32" s="280">
        <f t="shared" si="4"/>
        <v>106000</v>
      </c>
      <c r="R32" s="281">
        <f t="shared" si="5"/>
        <v>212000</v>
      </c>
    </row>
    <row r="33" spans="1:18" s="11" customFormat="1" ht="20.100000000000001" customHeight="1">
      <c r="A33" s="270" t="s">
        <v>27</v>
      </c>
      <c r="B33" s="271">
        <f>VLOOKUP(A33,'성장률(35)'!$A$6:$F$46,6,0)</f>
        <v>29.28</v>
      </c>
      <c r="C33" s="271">
        <f>VLOOKUP(A33,'점유율(35)'!$A$6:$E$45,5,0)</f>
        <v>28.24</v>
      </c>
      <c r="D33" s="271">
        <f>VLOOKUP(A33,'달성률(20)'!$A$6:$F$45,6,0)</f>
        <v>16.55</v>
      </c>
      <c r="E33" s="271">
        <f>VLOOKUP(A33,'접수위반발생율(10) '!$A$6:$K$45,11,0)</f>
        <v>9.3000000000000007</v>
      </c>
      <c r="F33" s="272">
        <f t="shared" si="0"/>
        <v>83.36999999999999</v>
      </c>
      <c r="G33" s="273">
        <f t="shared" si="1"/>
        <v>28</v>
      </c>
      <c r="H33" s="271">
        <f>VLOOKUP(G33,환산점수!$J$4:$K$43,2,0)</f>
        <v>1.2</v>
      </c>
      <c r="I33" s="274">
        <f>VLOOKUP(A33,'2015년도 실적'!$A$5:$G$46,7,0)</f>
        <v>461240880</v>
      </c>
      <c r="J33" s="275">
        <f t="shared" si="2"/>
        <v>553489056</v>
      </c>
      <c r="K33" s="276">
        <f t="shared" si="3"/>
        <v>1.2447258652244475</v>
      </c>
      <c r="L33" s="277">
        <v>27</v>
      </c>
      <c r="M33" s="278">
        <f t="shared" si="6"/>
        <v>89333.975347158601</v>
      </c>
      <c r="N33" s="317"/>
      <c r="O33" s="279">
        <v>106244</v>
      </c>
      <c r="P33" s="280">
        <v>106000</v>
      </c>
      <c r="Q33" s="280">
        <f t="shared" si="4"/>
        <v>106000</v>
      </c>
      <c r="R33" s="281">
        <f t="shared" si="5"/>
        <v>212000</v>
      </c>
    </row>
    <row r="34" spans="1:18" s="11" customFormat="1" ht="20.100000000000001" customHeight="1">
      <c r="A34" s="270" t="s">
        <v>26</v>
      </c>
      <c r="B34" s="271">
        <f>VLOOKUP(A34,'성장률(35)'!$A$6:$F$46,6,0)</f>
        <v>32.4</v>
      </c>
      <c r="C34" s="271">
        <f>VLOOKUP(A34,'점유율(35)'!$A$6:$E$45,5,0)</f>
        <v>27.98</v>
      </c>
      <c r="D34" s="271">
        <f>VLOOKUP(A34,'달성률(20)'!$A$6:$F$45,6,0)</f>
        <v>18.649999999999999</v>
      </c>
      <c r="E34" s="271">
        <f>VLOOKUP(A34,'접수위반발생율(10) '!$A$6:$K$45,11,0)</f>
        <v>8.0399999999999991</v>
      </c>
      <c r="F34" s="272">
        <f t="shared" si="0"/>
        <v>87.07</v>
      </c>
      <c r="G34" s="273">
        <f t="shared" si="1"/>
        <v>12</v>
      </c>
      <c r="H34" s="271">
        <f>VLOOKUP(G34,환산점수!$J$4:$K$43,2,0)</f>
        <v>1.4</v>
      </c>
      <c r="I34" s="274">
        <f>VLOOKUP(A34,'2015년도 실적'!$A$5:$G$46,7,0)</f>
        <v>307709260</v>
      </c>
      <c r="J34" s="275">
        <f t="shared" si="2"/>
        <v>430792964</v>
      </c>
      <c r="K34" s="276">
        <f t="shared" si="3"/>
        <v>0.96879809823647944</v>
      </c>
      <c r="L34" s="277">
        <v>28</v>
      </c>
      <c r="M34" s="278">
        <f t="shared" si="6"/>
        <v>69530.639510432127</v>
      </c>
      <c r="N34" s="318"/>
      <c r="O34" s="279">
        <v>106244</v>
      </c>
      <c r="P34" s="280">
        <f>ROUND(O34,-3)</f>
        <v>106000</v>
      </c>
      <c r="Q34" s="280">
        <f t="shared" si="4"/>
        <v>106000</v>
      </c>
      <c r="R34" s="281">
        <f t="shared" si="5"/>
        <v>212000</v>
      </c>
    </row>
    <row r="35" spans="1:18" s="11" customFormat="1" ht="20.100000000000001" customHeight="1">
      <c r="A35" s="251" t="s">
        <v>23</v>
      </c>
      <c r="B35" s="252">
        <f>VLOOKUP(A35,'성장률(35)'!$A$6:$F$46,6,0)</f>
        <v>32.14</v>
      </c>
      <c r="C35" s="252">
        <f>VLOOKUP(A35,'점유율(35)'!$A$6:$E$45,5,0)</f>
        <v>27.72</v>
      </c>
      <c r="D35" s="252">
        <f>VLOOKUP(A35,'달성률(20)'!$A$6:$F$45,6,0)</f>
        <v>19.100000000000001</v>
      </c>
      <c r="E35" s="252">
        <f>VLOOKUP(A35,'접수위반발생율(10) '!$A$6:$K$45,11,0)</f>
        <v>7.97</v>
      </c>
      <c r="F35" s="119">
        <f t="shared" si="0"/>
        <v>86.93</v>
      </c>
      <c r="G35" s="120">
        <f t="shared" si="1"/>
        <v>15</v>
      </c>
      <c r="H35" s="252">
        <f>VLOOKUP(G35,환산점수!$J$4:$K$43,2,0)</f>
        <v>1.3</v>
      </c>
      <c r="I35" s="253">
        <f>VLOOKUP(A35,'2015년도 실적'!$A$5:$G$46,7,0)</f>
        <v>307325450</v>
      </c>
      <c r="J35" s="254">
        <f t="shared" si="2"/>
        <v>399523085</v>
      </c>
      <c r="K35" s="129">
        <f t="shared" si="3"/>
        <v>0.89847615280358029</v>
      </c>
      <c r="L35" s="257">
        <v>29</v>
      </c>
      <c r="M35" s="255">
        <f t="shared" si="6"/>
        <v>64483.633486712963</v>
      </c>
      <c r="N35" s="307">
        <f>SUM(M35:M41)</f>
        <v>348420.06266079837</v>
      </c>
      <c r="O35" s="233">
        <f>N35/7</f>
        <v>49774.29466582834</v>
      </c>
      <c r="P35" s="229">
        <v>50000</v>
      </c>
      <c r="Q35" s="229">
        <f t="shared" si="4"/>
        <v>50000</v>
      </c>
      <c r="R35" s="256">
        <f t="shared" si="5"/>
        <v>100000</v>
      </c>
    </row>
    <row r="36" spans="1:18" s="11" customFormat="1" ht="20.100000000000001" customHeight="1">
      <c r="A36" s="251" t="s">
        <v>34</v>
      </c>
      <c r="B36" s="252">
        <f>VLOOKUP(A36,'성장률(35)'!$A$6:$F$46,6,0)</f>
        <v>32.659999999999997</v>
      </c>
      <c r="C36" s="252">
        <f>VLOOKUP(A36,'점유율(35)'!$A$6:$E$45,5,0)</f>
        <v>27.2</v>
      </c>
      <c r="D36" s="252">
        <f>VLOOKUP(A36,'달성률(20)'!$A$6:$F$45,6,0)</f>
        <v>19.399999999999999</v>
      </c>
      <c r="E36" s="252">
        <f>VLOOKUP(A36,'접수위반발생율(10) '!$A$6:$K$45,11,0)</f>
        <v>7.76</v>
      </c>
      <c r="F36" s="119">
        <f t="shared" si="0"/>
        <v>87.02</v>
      </c>
      <c r="G36" s="120">
        <f t="shared" si="1"/>
        <v>13</v>
      </c>
      <c r="H36" s="252">
        <f>VLOOKUP(G36,환산점수!$J$4:$K$43,2,0)</f>
        <v>1.4</v>
      </c>
      <c r="I36" s="253">
        <f>VLOOKUP(A36,'2015년도 실적'!$A$5:$G$46,7,0)</f>
        <v>272870230</v>
      </c>
      <c r="J36" s="254">
        <f t="shared" si="2"/>
        <v>382018322</v>
      </c>
      <c r="K36" s="129">
        <f t="shared" si="3"/>
        <v>0.85911018696463903</v>
      </c>
      <c r="L36" s="257">
        <v>30</v>
      </c>
      <c r="M36" s="255">
        <f t="shared" si="6"/>
        <v>61658.338118452142</v>
      </c>
      <c r="N36" s="308"/>
      <c r="O36" s="233">
        <v>49784</v>
      </c>
      <c r="P36" s="229">
        <v>50000</v>
      </c>
      <c r="Q36" s="229">
        <f t="shared" si="4"/>
        <v>50000</v>
      </c>
      <c r="R36" s="256">
        <f t="shared" si="5"/>
        <v>100000</v>
      </c>
    </row>
    <row r="37" spans="1:18" s="11" customFormat="1" ht="20.100000000000001" customHeight="1">
      <c r="A37" s="251" t="s">
        <v>139</v>
      </c>
      <c r="B37" s="252">
        <f>VLOOKUP(A37,'성장률(35)'!$A$6:$F$46,6,0)</f>
        <v>34.22</v>
      </c>
      <c r="C37" s="252">
        <f>VLOOKUP(A37,'점유율(35)'!$A$6:$E$45,5,0)</f>
        <v>27.46</v>
      </c>
      <c r="D37" s="252">
        <f>VLOOKUP(A37,'달성률(20)'!$A$6:$F$45,6,0)</f>
        <v>17.149999999999999</v>
      </c>
      <c r="E37" s="252">
        <f>VLOOKUP(A37,'접수위반발생율(10) '!$A$6:$K$45,11,0)</f>
        <v>7.55</v>
      </c>
      <c r="F37" s="119">
        <f t="shared" si="0"/>
        <v>86.38</v>
      </c>
      <c r="G37" s="120">
        <f t="shared" si="1"/>
        <v>17</v>
      </c>
      <c r="H37" s="252">
        <f>VLOOKUP(G37,환산점수!$J$4:$K$43,2,0)</f>
        <v>1.3</v>
      </c>
      <c r="I37" s="253">
        <f>VLOOKUP(A37,'2015년도 실적'!$A$5:$G$46,7,0)</f>
        <v>288753250</v>
      </c>
      <c r="J37" s="254">
        <f t="shared" si="2"/>
        <v>375379225</v>
      </c>
      <c r="K37" s="129">
        <f t="shared" si="3"/>
        <v>0.84417970971662271</v>
      </c>
      <c r="L37" s="257">
        <v>31</v>
      </c>
      <c r="M37" s="255">
        <f t="shared" si="6"/>
        <v>60586.777766362015</v>
      </c>
      <c r="N37" s="308"/>
      <c r="O37" s="233">
        <v>49784</v>
      </c>
      <c r="P37" s="229">
        <v>50000</v>
      </c>
      <c r="Q37" s="229">
        <f t="shared" si="4"/>
        <v>50000</v>
      </c>
      <c r="R37" s="256">
        <f t="shared" si="5"/>
        <v>100000</v>
      </c>
    </row>
    <row r="38" spans="1:18" s="11" customFormat="1" ht="20.100000000000001" customHeight="1">
      <c r="A38" s="251" t="s">
        <v>29</v>
      </c>
      <c r="B38" s="252">
        <f>VLOOKUP(A38,'성장률(35)'!$A$6:$F$46,6,0)</f>
        <v>33.700000000000003</v>
      </c>
      <c r="C38" s="252">
        <f>VLOOKUP(A38,'점유율(35)'!$A$6:$E$45,5,0)</f>
        <v>26.68</v>
      </c>
      <c r="D38" s="252">
        <f>VLOOKUP(A38,'달성률(20)'!$A$6:$F$45,6,0)</f>
        <v>19.7</v>
      </c>
      <c r="E38" s="252">
        <f>VLOOKUP(A38,'접수위반발생율(10) '!$A$6:$K$45,11,0)</f>
        <v>9.16</v>
      </c>
      <c r="F38" s="119">
        <f t="shared" si="0"/>
        <v>89.24</v>
      </c>
      <c r="G38" s="120">
        <f t="shared" si="1"/>
        <v>8</v>
      </c>
      <c r="H38" s="252">
        <f>VLOOKUP(G38,환산점수!$J$4:$K$43,2,0)</f>
        <v>1.4</v>
      </c>
      <c r="I38" s="253">
        <f>VLOOKUP(A38,'2015년도 실적'!$A$5:$G$46,7,0)</f>
        <v>233838060</v>
      </c>
      <c r="J38" s="254">
        <f t="shared" si="2"/>
        <v>327373284</v>
      </c>
      <c r="K38" s="129">
        <f t="shared" si="3"/>
        <v>0.73622050835684227</v>
      </c>
      <c r="L38" s="257">
        <v>32</v>
      </c>
      <c r="M38" s="255">
        <f t="shared" si="6"/>
        <v>52838.545884770574</v>
      </c>
      <c r="N38" s="308"/>
      <c r="O38" s="233">
        <v>49784</v>
      </c>
      <c r="P38" s="229">
        <v>50000</v>
      </c>
      <c r="Q38" s="229">
        <f t="shared" si="4"/>
        <v>50000</v>
      </c>
      <c r="R38" s="256">
        <f t="shared" si="5"/>
        <v>100000</v>
      </c>
    </row>
    <row r="39" spans="1:18" s="11" customFormat="1" ht="20.100000000000001" customHeight="1">
      <c r="A39" s="251" t="s">
        <v>17</v>
      </c>
      <c r="B39" s="252">
        <f>VLOOKUP(A39,'성장률(35)'!$A$6:$F$46,6,0)</f>
        <v>27.2</v>
      </c>
      <c r="C39" s="252">
        <f>VLOOKUP(A39,'점유율(35)'!$A$6:$E$45,5,0)</f>
        <v>26.94</v>
      </c>
      <c r="D39" s="252">
        <f>VLOOKUP(A39,'달성률(20)'!$A$6:$F$45,6,0)</f>
        <v>15.8</v>
      </c>
      <c r="E39" s="252">
        <f>VLOOKUP(A39,'접수위반발생율(10) '!$A$6:$K$45,11,0)</f>
        <v>9.7899999999999991</v>
      </c>
      <c r="F39" s="119">
        <f t="shared" si="0"/>
        <v>79.72999999999999</v>
      </c>
      <c r="G39" s="120">
        <f t="shared" si="1"/>
        <v>35</v>
      </c>
      <c r="H39" s="252">
        <f>VLOOKUP(G39,환산점수!$J$4:$K$43,2,0)</f>
        <v>1.1000000000000001</v>
      </c>
      <c r="I39" s="253">
        <f>VLOOKUP(A39,'2015년도 실적'!$A$5:$G$46,7,0)</f>
        <v>240029980</v>
      </c>
      <c r="J39" s="254">
        <f t="shared" si="2"/>
        <v>264032978.00000003</v>
      </c>
      <c r="K39" s="129">
        <f t="shared" si="3"/>
        <v>0.5937762877624766</v>
      </c>
      <c r="L39" s="257">
        <v>33</v>
      </c>
      <c r="M39" s="255">
        <f t="shared" si="6"/>
        <v>42615.32417271295</v>
      </c>
      <c r="N39" s="308"/>
      <c r="O39" s="233">
        <v>49784</v>
      </c>
      <c r="P39" s="229">
        <v>50000</v>
      </c>
      <c r="Q39" s="229">
        <f t="shared" si="4"/>
        <v>50000</v>
      </c>
      <c r="R39" s="256">
        <f t="shared" si="5"/>
        <v>100000</v>
      </c>
    </row>
    <row r="40" spans="1:18" s="11" customFormat="1" ht="20.100000000000001" customHeight="1">
      <c r="A40" s="251" t="s">
        <v>33</v>
      </c>
      <c r="B40" s="252">
        <f>VLOOKUP(A40,'성장률(35)'!$A$6:$F$46,6,0)</f>
        <v>30.58</v>
      </c>
      <c r="C40" s="252">
        <f>VLOOKUP(A40,'점유율(35)'!$A$6:$E$45,5,0)</f>
        <v>26.42</v>
      </c>
      <c r="D40" s="252">
        <f>VLOOKUP(A40,'달성률(20)'!$A$6:$F$45,6,0)</f>
        <v>16.25</v>
      </c>
      <c r="E40" s="252">
        <f>VLOOKUP(A40,'접수위반발생율(10) '!$A$6:$K$45,11,0)</f>
        <v>8.6</v>
      </c>
      <c r="F40" s="119">
        <f t="shared" si="0"/>
        <v>81.849999999999994</v>
      </c>
      <c r="G40" s="120">
        <f t="shared" si="1"/>
        <v>32</v>
      </c>
      <c r="H40" s="252">
        <f>VLOOKUP(G40,환산점수!$J$4:$K$43,2,0)</f>
        <v>1.1000000000000001</v>
      </c>
      <c r="I40" s="253">
        <f>VLOOKUP(A40,'2015년도 실적'!$A$5:$G$46,7,0)</f>
        <v>222217380</v>
      </c>
      <c r="J40" s="254">
        <f t="shared" si="2"/>
        <v>244439118.00000003</v>
      </c>
      <c r="K40" s="129">
        <f t="shared" si="3"/>
        <v>0.54971221083592814</v>
      </c>
      <c r="L40" s="257">
        <v>34</v>
      </c>
      <c r="M40" s="255">
        <f t="shared" si="6"/>
        <v>39452.845371694566</v>
      </c>
      <c r="N40" s="308"/>
      <c r="O40" s="233">
        <v>49784</v>
      </c>
      <c r="P40" s="229">
        <v>50000</v>
      </c>
      <c r="Q40" s="229">
        <f t="shared" si="4"/>
        <v>50000</v>
      </c>
      <c r="R40" s="256">
        <f t="shared" si="5"/>
        <v>100000</v>
      </c>
    </row>
    <row r="41" spans="1:18" s="11" customFormat="1" ht="20.100000000000001" customHeight="1">
      <c r="A41" s="251" t="s">
        <v>31</v>
      </c>
      <c r="B41" s="252">
        <f>VLOOKUP(A41,'성장률(35)'!$A$6:$F$46,6,0)</f>
        <v>32.92</v>
      </c>
      <c r="C41" s="252">
        <f>VLOOKUP(A41,'점유율(35)'!$A$6:$E$45,5,0)</f>
        <v>26.16</v>
      </c>
      <c r="D41" s="252">
        <f>VLOOKUP(A41,'달성률(20)'!$A$6:$F$45,6,0)</f>
        <v>18.05</v>
      </c>
      <c r="E41" s="252">
        <f>VLOOKUP(A41,'접수위반발생율(10) '!$A$6:$K$45,11,0)</f>
        <v>9.02</v>
      </c>
      <c r="F41" s="119">
        <f t="shared" si="0"/>
        <v>86.149999999999991</v>
      </c>
      <c r="G41" s="120">
        <f t="shared" si="1"/>
        <v>19</v>
      </c>
      <c r="H41" s="252">
        <f>VLOOKUP(G41,환산점수!$J$4:$K$43,2,0)</f>
        <v>1.3</v>
      </c>
      <c r="I41" s="253">
        <f>VLOOKUP(A41,'2015년도 실적'!$A$5:$G$46,7,0)</f>
        <v>127653920</v>
      </c>
      <c r="J41" s="254">
        <f t="shared" si="2"/>
        <v>165950096</v>
      </c>
      <c r="K41" s="129">
        <f t="shared" si="3"/>
        <v>0.37320047178616683</v>
      </c>
      <c r="L41" s="257">
        <v>35</v>
      </c>
      <c r="M41" s="255">
        <f t="shared" si="6"/>
        <v>26784.597860093192</v>
      </c>
      <c r="N41" s="309"/>
      <c r="O41" s="233">
        <v>49784</v>
      </c>
      <c r="P41" s="229">
        <v>50000</v>
      </c>
      <c r="Q41" s="229">
        <f t="shared" si="4"/>
        <v>50000</v>
      </c>
      <c r="R41" s="256">
        <f t="shared" si="5"/>
        <v>100000</v>
      </c>
    </row>
    <row r="42" spans="1:18" s="11" customFormat="1" ht="20.100000000000001" customHeight="1">
      <c r="A42" s="234" t="s">
        <v>30</v>
      </c>
      <c r="B42" s="235">
        <f>VLOOKUP(A42,'성장률(35)'!$A$6:$F$46,6,0)</f>
        <v>33.44</v>
      </c>
      <c r="C42" s="235">
        <f>VLOOKUP(A42,'점유율(35)'!$A$6:$E$45,5,0)</f>
        <v>25.9</v>
      </c>
      <c r="D42" s="235">
        <f>VLOOKUP(A42,'달성률(20)'!$A$6:$F$45,6,0)</f>
        <v>19.55</v>
      </c>
      <c r="E42" s="235">
        <f>VLOOKUP(A42,'접수위반발생율(10) '!$A$6:$K$45,11,0)</f>
        <v>7.41</v>
      </c>
      <c r="F42" s="219">
        <f t="shared" si="0"/>
        <v>86.3</v>
      </c>
      <c r="G42" s="220">
        <f t="shared" si="1"/>
        <v>18</v>
      </c>
      <c r="H42" s="235">
        <f>VLOOKUP(G42,환산점수!$J$4:$K$43,2,0)</f>
        <v>1.3</v>
      </c>
      <c r="I42" s="282">
        <f>VLOOKUP(A42,'2015년도 실적'!$A$5:$G$46,7,0)</f>
        <v>93790830</v>
      </c>
      <c r="J42" s="221">
        <f t="shared" si="2"/>
        <v>121928079</v>
      </c>
      <c r="K42" s="222">
        <f t="shared" si="3"/>
        <v>0.27420060429962645</v>
      </c>
      <c r="L42" s="283">
        <v>36</v>
      </c>
      <c r="M42" s="247">
        <f t="shared" si="6"/>
        <v>19679.377370584189</v>
      </c>
      <c r="N42" s="310">
        <f>SUM(M42:M46)</f>
        <v>47582.213548169413</v>
      </c>
      <c r="O42" s="230">
        <f>N42/5</f>
        <v>9516.4427096338823</v>
      </c>
      <c r="P42" s="231">
        <v>10000</v>
      </c>
      <c r="Q42" s="231">
        <f t="shared" si="4"/>
        <v>10000</v>
      </c>
      <c r="R42" s="232">
        <f t="shared" si="5"/>
        <v>20000</v>
      </c>
    </row>
    <row r="43" spans="1:18" s="11" customFormat="1" ht="20.100000000000001" customHeight="1">
      <c r="A43" s="234" t="s">
        <v>32</v>
      </c>
      <c r="B43" s="235">
        <f>VLOOKUP(A43,'성장률(35)'!$A$6:$F$46,6,0)</f>
        <v>26.94</v>
      </c>
      <c r="C43" s="235">
        <f>VLOOKUP(A43,'점유율(35)'!$A$6:$E$45,5,0)</f>
        <v>25.64</v>
      </c>
      <c r="D43" s="235">
        <f>VLOOKUP(A43,'달성률(20)'!$A$6:$F$45,6,0)</f>
        <v>16.7</v>
      </c>
      <c r="E43" s="235">
        <f>VLOOKUP(A43,'접수위반발생율(10) '!$A$6:$K$45,11,0)</f>
        <v>7.27</v>
      </c>
      <c r="F43" s="219">
        <f t="shared" si="0"/>
        <v>76.55</v>
      </c>
      <c r="G43" s="220">
        <f t="shared" si="1"/>
        <v>38</v>
      </c>
      <c r="H43" s="235">
        <f>VLOOKUP(G43,환산점수!$J$4:$K$43,2,0)</f>
        <v>1</v>
      </c>
      <c r="I43" s="282">
        <f>VLOOKUP(A43,'2015년도 실적'!$A$5:$G$46,7,0)</f>
        <v>72448100</v>
      </c>
      <c r="J43" s="221">
        <f t="shared" si="2"/>
        <v>72448100</v>
      </c>
      <c r="K43" s="222">
        <f t="shared" si="3"/>
        <v>0.16292648062108617</v>
      </c>
      <c r="L43" s="283">
        <v>37</v>
      </c>
      <c r="M43" s="247">
        <f t="shared" si="6"/>
        <v>11693.233514175354</v>
      </c>
      <c r="N43" s="311"/>
      <c r="O43" s="230">
        <v>9518</v>
      </c>
      <c r="P43" s="231">
        <v>10000</v>
      </c>
      <c r="Q43" s="231">
        <f t="shared" si="4"/>
        <v>10000</v>
      </c>
      <c r="R43" s="232">
        <f t="shared" si="5"/>
        <v>20000</v>
      </c>
    </row>
    <row r="44" spans="1:18" s="11" customFormat="1" ht="20.100000000000001" customHeight="1">
      <c r="A44" s="234" t="s">
        <v>21</v>
      </c>
      <c r="B44" s="235">
        <f>VLOOKUP(A44,'성장률(35)'!$A$6:$F$46,6,0)</f>
        <v>25.64</v>
      </c>
      <c r="C44" s="235">
        <f>VLOOKUP(A44,'점유율(35)'!$A$6:$E$45,5,0)</f>
        <v>25.38</v>
      </c>
      <c r="D44" s="235">
        <f>VLOOKUP(A44,'달성률(20)'!$A$6:$F$45,6,0)</f>
        <v>15.2</v>
      </c>
      <c r="E44" s="235">
        <f>VLOOKUP(A44,'접수위반발생율(10) '!$A$6:$K$45,11,0)</f>
        <v>9.23</v>
      </c>
      <c r="F44" s="219">
        <f t="shared" si="0"/>
        <v>75.45</v>
      </c>
      <c r="G44" s="220">
        <f t="shared" si="1"/>
        <v>39</v>
      </c>
      <c r="H44" s="235">
        <f>VLOOKUP(G44,환산점수!$J$4:$K$43,2,0)</f>
        <v>1</v>
      </c>
      <c r="I44" s="282">
        <f>VLOOKUP(A44,'2015년도 실적'!$A$5:$G$46,7,0)</f>
        <v>65843140</v>
      </c>
      <c r="J44" s="221">
        <f t="shared" si="2"/>
        <v>65843140</v>
      </c>
      <c r="K44" s="222">
        <f t="shared" si="3"/>
        <v>0.14807277310573314</v>
      </c>
      <c r="L44" s="283">
        <v>38</v>
      </c>
      <c r="M44" s="247">
        <f t="shared" si="6"/>
        <v>10627.182925798466</v>
      </c>
      <c r="N44" s="311"/>
      <c r="O44" s="230">
        <v>9518</v>
      </c>
      <c r="P44" s="231">
        <v>10000</v>
      </c>
      <c r="Q44" s="231">
        <f t="shared" si="4"/>
        <v>10000</v>
      </c>
      <c r="R44" s="232">
        <f t="shared" si="5"/>
        <v>20000</v>
      </c>
    </row>
    <row r="45" spans="1:18" s="11" customFormat="1" ht="20.100000000000001" customHeight="1">
      <c r="A45" s="234" t="s">
        <v>40</v>
      </c>
      <c r="B45" s="235">
        <f>VLOOKUP(A45,'성장률(35)'!$A$6:$F$46,6,0)</f>
        <v>33.18</v>
      </c>
      <c r="C45" s="235">
        <f>VLOOKUP(A45,'점유율(35)'!$A$6:$E$45,5,0)</f>
        <v>25.12</v>
      </c>
      <c r="D45" s="235">
        <f>VLOOKUP(A45,'달성률(20)'!$A$6:$F$45,6,0)</f>
        <v>14.6</v>
      </c>
      <c r="E45" s="235">
        <f>VLOOKUP(A45,'접수위반발생율(10) '!$A$6:$K$45,11,0)</f>
        <v>7.34</v>
      </c>
      <c r="F45" s="219">
        <f t="shared" si="0"/>
        <v>80.239999999999995</v>
      </c>
      <c r="G45" s="220">
        <f t="shared" si="1"/>
        <v>34</v>
      </c>
      <c r="H45" s="235">
        <f>VLOOKUP(G45,환산점수!$J$4:$K$43,2,0)</f>
        <v>1.1000000000000001</v>
      </c>
      <c r="I45" s="282">
        <f>VLOOKUP(A45,'2015년도 실적'!$A$5:$G$46,7,0)</f>
        <v>30798370</v>
      </c>
      <c r="J45" s="221">
        <f t="shared" si="2"/>
        <v>33878207</v>
      </c>
      <c r="K45" s="222">
        <f t="shared" si="3"/>
        <v>7.6187740413656765E-2</v>
      </c>
      <c r="L45" s="283">
        <v>39</v>
      </c>
      <c r="M45" s="247">
        <f t="shared" si="6"/>
        <v>5467.9941294881455</v>
      </c>
      <c r="N45" s="311"/>
      <c r="O45" s="230">
        <v>9518</v>
      </c>
      <c r="P45" s="231">
        <v>10000</v>
      </c>
      <c r="Q45" s="231">
        <f t="shared" si="4"/>
        <v>10000</v>
      </c>
      <c r="R45" s="232">
        <f t="shared" si="5"/>
        <v>20000</v>
      </c>
    </row>
    <row r="46" spans="1:18" ht="20.100000000000001" customHeight="1">
      <c r="A46" s="234" t="s">
        <v>140</v>
      </c>
      <c r="B46" s="235">
        <f>VLOOKUP(A46,'성장률(35)'!$A$6:$F$46,6,0)</f>
        <v>25.12</v>
      </c>
      <c r="C46" s="235">
        <f>VLOOKUP(A46,'점유율(35)'!$A$6:$E$45,5,0)</f>
        <v>24.86</v>
      </c>
      <c r="D46" s="235">
        <f>VLOOKUP(A46,'달성률(20)'!$A$6:$F$45,6,0)</f>
        <v>14.15</v>
      </c>
      <c r="E46" s="235">
        <f>VLOOKUP(A46,'접수위반발생율(10) '!$A$6:$K$45,11,0)</f>
        <v>10</v>
      </c>
      <c r="F46" s="219">
        <f t="shared" si="0"/>
        <v>74.13000000000001</v>
      </c>
      <c r="G46" s="220">
        <f t="shared" si="1"/>
        <v>40</v>
      </c>
      <c r="H46" s="235">
        <f>VLOOKUP(G46,환산점수!$J$4:$K$43,2,0)</f>
        <v>1</v>
      </c>
      <c r="I46" s="282">
        <f>VLOOKUP(A46,'2015년도 실적'!$A$5:$G$46,7,0)</f>
        <v>708950</v>
      </c>
      <c r="J46" s="221">
        <f t="shared" si="2"/>
        <v>708950</v>
      </c>
      <c r="K46" s="222">
        <f t="shared" si="3"/>
        <v>1.5943375800927706E-3</v>
      </c>
      <c r="L46" s="283">
        <v>40</v>
      </c>
      <c r="M46" s="247">
        <f t="shared" si="6"/>
        <v>114.42560812325814</v>
      </c>
      <c r="N46" s="312"/>
      <c r="O46" s="230">
        <v>9518</v>
      </c>
      <c r="P46" s="231">
        <v>10000</v>
      </c>
      <c r="Q46" s="231">
        <f t="shared" si="4"/>
        <v>10000</v>
      </c>
      <c r="R46" s="232">
        <f t="shared" si="5"/>
        <v>20000</v>
      </c>
    </row>
    <row r="47" spans="1:18" ht="20.100000000000001" hidden="1" customHeight="1">
      <c r="A47" s="113" t="s">
        <v>58</v>
      </c>
      <c r="B47" s="119">
        <f>'성장률(35)'!F46</f>
        <v>0</v>
      </c>
      <c r="C47" s="119">
        <f>'점유율(35)'!E46</f>
        <v>0</v>
      </c>
      <c r="D47" s="119" t="e">
        <f>#REF!</f>
        <v>#REF!</v>
      </c>
      <c r="E47" s="119">
        <f>'접수위반발생율(10) '!K46</f>
        <v>0</v>
      </c>
      <c r="F47" s="130" t="e">
        <f t="shared" ref="F47:F48" si="7">SUM(B47:E47)</f>
        <v>#REF!</v>
      </c>
      <c r="G47" s="131"/>
      <c r="H47" s="132"/>
      <c r="I47" s="132"/>
      <c r="J47" s="216" t="e">
        <f>H47*#REF!</f>
        <v>#REF!</v>
      </c>
      <c r="K47" s="133"/>
      <c r="L47" s="236">
        <v>41</v>
      </c>
      <c r="M47" s="138"/>
      <c r="N47" s="138"/>
      <c r="O47" s="138"/>
      <c r="P47" s="226"/>
      <c r="Q47" s="226"/>
      <c r="R47" s="139" t="e">
        <f>M47+#REF!</f>
        <v>#REF!</v>
      </c>
    </row>
    <row r="48" spans="1:18" ht="20.100000000000001" hidden="1" customHeight="1">
      <c r="A48" s="113" t="s">
        <v>59</v>
      </c>
      <c r="B48" s="119" t="e">
        <f>'성장률(35)'!#REF!</f>
        <v>#REF!</v>
      </c>
      <c r="C48" s="119" t="e">
        <f>'점유율(35)'!#REF!</f>
        <v>#REF!</v>
      </c>
      <c r="D48" s="119" t="e">
        <f>#REF!</f>
        <v>#REF!</v>
      </c>
      <c r="E48" s="119">
        <f>'접수위반발생율(10) '!K47</f>
        <v>0</v>
      </c>
      <c r="F48" s="130" t="e">
        <f t="shared" si="7"/>
        <v>#REF!</v>
      </c>
      <c r="G48" s="131"/>
      <c r="H48" s="132"/>
      <c r="I48" s="132"/>
      <c r="J48" s="216" t="e">
        <f>H48*#REF!</f>
        <v>#REF!</v>
      </c>
      <c r="K48" s="135"/>
      <c r="L48" s="236">
        <v>42</v>
      </c>
      <c r="M48" s="138"/>
      <c r="N48" s="138"/>
      <c r="O48" s="138"/>
      <c r="P48" s="226"/>
      <c r="Q48" s="226"/>
      <c r="R48" s="139" t="e">
        <f>M48+#REF!</f>
        <v>#REF!</v>
      </c>
    </row>
    <row r="49" spans="2:18" ht="20.100000000000001" hidden="1" customHeight="1">
      <c r="B49" s="6"/>
      <c r="C49" s="6"/>
      <c r="D49" s="6"/>
      <c r="E49" s="6"/>
      <c r="F49" s="136"/>
      <c r="G49" s="134"/>
      <c r="H49" s="134"/>
      <c r="I49" s="134"/>
      <c r="J49" s="216" t="e">
        <f>H49*#REF!</f>
        <v>#REF!</v>
      </c>
      <c r="K49" s="137"/>
      <c r="L49" s="236">
        <v>43</v>
      </c>
      <c r="M49" s="137"/>
      <c r="N49" s="137"/>
      <c r="O49" s="137"/>
      <c r="P49" s="227"/>
      <c r="Q49" s="227"/>
      <c r="R49" s="134"/>
    </row>
    <row r="50" spans="2:18" ht="20.100000000000001" customHeight="1">
      <c r="B50" s="6"/>
      <c r="C50" s="6"/>
      <c r="D50" s="6"/>
      <c r="E50" s="6"/>
      <c r="F50" s="13"/>
    </row>
    <row r="51" spans="2:18" ht="20.100000000000001" customHeight="1">
      <c r="B51" s="6"/>
      <c r="C51" s="6"/>
      <c r="D51" s="6"/>
      <c r="E51" s="6"/>
      <c r="F51" s="13"/>
    </row>
    <row r="52" spans="2:18" ht="20.100000000000001" customHeight="1">
      <c r="B52" s="6"/>
      <c r="C52" s="6"/>
      <c r="D52" s="6"/>
      <c r="E52" s="6"/>
      <c r="F52" s="13"/>
    </row>
    <row r="53" spans="2:18" ht="20.100000000000001" customHeight="1">
      <c r="B53" s="6"/>
      <c r="C53" s="6"/>
      <c r="D53" s="6"/>
      <c r="E53" s="6"/>
      <c r="F53" s="13"/>
    </row>
    <row r="54" spans="2:18" ht="20.100000000000001" customHeight="1">
      <c r="B54" s="6"/>
      <c r="C54" s="6"/>
      <c r="D54" s="6"/>
      <c r="E54" s="6"/>
      <c r="F54" s="13"/>
    </row>
    <row r="55" spans="2:18" ht="20.100000000000001" customHeight="1">
      <c r="B55" s="6"/>
      <c r="C55" s="6"/>
      <c r="D55" s="6"/>
      <c r="E55" s="6"/>
      <c r="F55" s="13"/>
    </row>
    <row r="56" spans="2:18" ht="20.100000000000001" customHeight="1">
      <c r="B56" s="6"/>
      <c r="C56" s="6"/>
      <c r="D56" s="6"/>
      <c r="E56" s="6"/>
      <c r="F56" s="13"/>
    </row>
    <row r="57" spans="2:18" ht="20.100000000000001" customHeight="1">
      <c r="B57" s="6"/>
      <c r="C57" s="6"/>
      <c r="D57" s="6"/>
      <c r="E57" s="6"/>
      <c r="F57" s="13"/>
    </row>
    <row r="58" spans="2:18" ht="20.100000000000001" customHeight="1">
      <c r="B58" s="6"/>
      <c r="C58" s="6"/>
      <c r="D58" s="6"/>
      <c r="E58" s="6"/>
      <c r="F58" s="13"/>
    </row>
    <row r="59" spans="2:18" ht="20.100000000000001" customHeight="1">
      <c r="B59" s="6"/>
      <c r="C59" s="6"/>
      <c r="D59" s="6"/>
      <c r="E59" s="6"/>
      <c r="F59" s="13"/>
    </row>
    <row r="60" spans="2:18" ht="20.100000000000001" customHeight="1">
      <c r="B60" s="6"/>
      <c r="C60" s="6"/>
      <c r="D60" s="6"/>
      <c r="E60" s="6"/>
      <c r="F60" s="13"/>
    </row>
    <row r="61" spans="2:18" ht="20.100000000000001" customHeight="1">
      <c r="B61" s="6"/>
      <c r="C61" s="6"/>
      <c r="D61" s="6"/>
      <c r="E61" s="6"/>
      <c r="F61" s="13"/>
    </row>
    <row r="62" spans="2:18" ht="20.100000000000001" customHeight="1">
      <c r="B62" s="6"/>
      <c r="C62" s="6"/>
      <c r="D62" s="6"/>
      <c r="E62" s="6"/>
      <c r="F62" s="13"/>
    </row>
    <row r="63" spans="2:18" ht="20.100000000000001" customHeight="1">
      <c r="B63" s="6"/>
      <c r="C63" s="6"/>
      <c r="D63" s="6"/>
      <c r="E63" s="6"/>
      <c r="F63" s="13"/>
    </row>
    <row r="64" spans="2:18" ht="20.100000000000001" customHeight="1">
      <c r="B64" s="6"/>
      <c r="C64" s="6"/>
      <c r="D64" s="6"/>
      <c r="E64" s="6"/>
      <c r="F64" s="13"/>
    </row>
    <row r="65" spans="2:6" ht="20.100000000000001" customHeight="1">
      <c r="B65" s="6"/>
      <c r="C65" s="6"/>
      <c r="D65" s="6"/>
      <c r="E65" s="6"/>
      <c r="F65" s="13"/>
    </row>
    <row r="66" spans="2:6" ht="20.100000000000001" customHeight="1">
      <c r="B66" s="6"/>
      <c r="C66" s="6"/>
      <c r="D66" s="6"/>
      <c r="E66" s="6"/>
      <c r="F66" s="13"/>
    </row>
    <row r="67" spans="2:6" ht="20.100000000000001" customHeight="1">
      <c r="B67" s="6"/>
      <c r="C67" s="6"/>
      <c r="D67" s="6"/>
      <c r="E67" s="6"/>
      <c r="F67" s="13"/>
    </row>
    <row r="68" spans="2:6" ht="20.100000000000001" customHeight="1">
      <c r="B68" s="6"/>
      <c r="C68" s="6"/>
      <c r="D68" s="6"/>
      <c r="E68" s="6"/>
      <c r="F68" s="13"/>
    </row>
    <row r="69" spans="2:6" ht="20.100000000000001" customHeight="1">
      <c r="B69" s="6"/>
      <c r="C69" s="6"/>
      <c r="D69" s="6"/>
      <c r="E69" s="6"/>
      <c r="F69" s="13"/>
    </row>
    <row r="70" spans="2:6" ht="20.100000000000001" customHeight="1">
      <c r="B70" s="6"/>
      <c r="C70" s="6"/>
      <c r="D70" s="6"/>
      <c r="E70" s="6"/>
      <c r="F70" s="13"/>
    </row>
    <row r="71" spans="2:6" ht="20.100000000000001" customHeight="1">
      <c r="B71" s="6"/>
      <c r="C71" s="6"/>
      <c r="D71" s="6"/>
      <c r="E71" s="6"/>
      <c r="F71" s="13"/>
    </row>
    <row r="72" spans="2:6" ht="20.100000000000001" customHeight="1">
      <c r="B72" s="6"/>
      <c r="C72" s="6"/>
      <c r="D72" s="6"/>
      <c r="E72" s="6"/>
      <c r="F72" s="13"/>
    </row>
    <row r="73" spans="2:6" ht="20.100000000000001" customHeight="1">
      <c r="B73" s="6"/>
      <c r="C73" s="6"/>
      <c r="D73" s="6"/>
      <c r="E73" s="6"/>
      <c r="F73" s="13"/>
    </row>
    <row r="74" spans="2:6" ht="20.100000000000001" customHeight="1">
      <c r="B74" s="6"/>
      <c r="C74" s="6"/>
      <c r="D74" s="6"/>
      <c r="E74" s="6"/>
      <c r="F74" s="13"/>
    </row>
    <row r="75" spans="2:6" ht="20.100000000000001" customHeight="1">
      <c r="B75" s="6"/>
      <c r="C75" s="6"/>
      <c r="D75" s="6"/>
      <c r="E75" s="6"/>
      <c r="F75" s="13"/>
    </row>
    <row r="76" spans="2:6" ht="20.100000000000001" customHeight="1">
      <c r="B76" s="6"/>
      <c r="C76" s="6"/>
      <c r="D76" s="6"/>
      <c r="E76" s="6"/>
      <c r="F76" s="13"/>
    </row>
    <row r="77" spans="2:6" ht="20.100000000000001" customHeight="1">
      <c r="B77" s="6"/>
      <c r="C77" s="6"/>
      <c r="D77" s="6"/>
      <c r="E77" s="6"/>
      <c r="F77" s="13"/>
    </row>
    <row r="78" spans="2:6" ht="20.100000000000001" customHeight="1">
      <c r="B78" s="6"/>
      <c r="C78" s="6"/>
      <c r="D78" s="6"/>
      <c r="E78" s="6"/>
      <c r="F78" s="13"/>
    </row>
    <row r="79" spans="2:6" ht="20.100000000000001" customHeight="1">
      <c r="B79" s="6"/>
      <c r="C79" s="6"/>
      <c r="D79" s="6"/>
      <c r="E79" s="6"/>
      <c r="F79" s="13"/>
    </row>
    <row r="80" spans="2:6" ht="20.100000000000001" customHeight="1">
      <c r="B80" s="6"/>
      <c r="C80" s="6"/>
      <c r="D80" s="6"/>
      <c r="E80" s="6"/>
      <c r="F80" s="13"/>
    </row>
    <row r="81" spans="2:6" ht="20.100000000000001" customHeight="1">
      <c r="B81" s="6"/>
      <c r="C81" s="6"/>
      <c r="D81" s="6"/>
      <c r="E81" s="6"/>
      <c r="F81" s="13"/>
    </row>
    <row r="82" spans="2:6" ht="20.100000000000001" customHeight="1">
      <c r="B82" s="6"/>
      <c r="C82" s="6"/>
      <c r="D82" s="6"/>
      <c r="E82" s="6"/>
      <c r="F82" s="13"/>
    </row>
    <row r="83" spans="2:6" ht="20.100000000000001" customHeight="1">
      <c r="B83" s="6"/>
      <c r="C83" s="6"/>
      <c r="D83" s="6"/>
      <c r="E83" s="6"/>
      <c r="F83" s="13"/>
    </row>
    <row r="84" spans="2:6" ht="20.100000000000001" customHeight="1">
      <c r="B84" s="6"/>
      <c r="C84" s="6"/>
      <c r="D84" s="6"/>
      <c r="E84" s="6"/>
      <c r="F84" s="13"/>
    </row>
    <row r="85" spans="2:6" ht="20.100000000000001" customHeight="1">
      <c r="B85" s="6"/>
      <c r="C85" s="6"/>
      <c r="D85" s="6"/>
      <c r="E85" s="6"/>
      <c r="F85" s="13"/>
    </row>
    <row r="86" spans="2:6" ht="20.100000000000001" customHeight="1">
      <c r="B86" s="6"/>
      <c r="C86" s="6"/>
      <c r="D86" s="6"/>
      <c r="E86" s="6"/>
      <c r="F86" s="13"/>
    </row>
    <row r="87" spans="2:6" ht="20.100000000000001" customHeight="1">
      <c r="B87" s="6"/>
      <c r="C87" s="6"/>
      <c r="D87" s="6"/>
      <c r="E87" s="6"/>
      <c r="F87" s="13"/>
    </row>
    <row r="88" spans="2:6" ht="20.100000000000001" customHeight="1">
      <c r="B88" s="6"/>
      <c r="C88" s="6"/>
      <c r="D88" s="6"/>
      <c r="E88" s="6"/>
      <c r="F88" s="13"/>
    </row>
    <row r="89" spans="2:6" ht="20.100000000000001" customHeight="1">
      <c r="B89" s="6"/>
      <c r="C89" s="6"/>
      <c r="D89" s="6"/>
      <c r="E89" s="6"/>
      <c r="F89" s="13"/>
    </row>
    <row r="90" spans="2:6" ht="20.100000000000001" customHeight="1">
      <c r="B90" s="6"/>
      <c r="C90" s="6"/>
      <c r="D90" s="6"/>
      <c r="E90" s="6"/>
      <c r="F90" s="13"/>
    </row>
    <row r="91" spans="2:6" ht="20.100000000000001" customHeight="1">
      <c r="B91" s="6"/>
      <c r="C91" s="6"/>
      <c r="D91" s="6"/>
      <c r="E91" s="6"/>
      <c r="F91" s="13"/>
    </row>
    <row r="92" spans="2:6" ht="20.100000000000001" customHeight="1">
      <c r="B92" s="6"/>
      <c r="C92" s="6"/>
      <c r="D92" s="6"/>
      <c r="E92" s="6"/>
      <c r="F92" s="13"/>
    </row>
    <row r="93" spans="2:6" ht="20.100000000000001" customHeight="1">
      <c r="B93" s="6"/>
      <c r="C93" s="6"/>
      <c r="D93" s="6"/>
      <c r="E93" s="6"/>
      <c r="F93" s="13"/>
    </row>
    <row r="94" spans="2:6" ht="20.100000000000001" customHeight="1">
      <c r="B94" s="6"/>
      <c r="C94" s="6"/>
      <c r="D94" s="6"/>
      <c r="E94" s="6"/>
      <c r="F94" s="13"/>
    </row>
    <row r="95" spans="2:6" ht="20.100000000000001" customHeight="1">
      <c r="B95" s="6"/>
      <c r="C95" s="6"/>
      <c r="D95" s="6"/>
      <c r="E95" s="6"/>
      <c r="F95" s="13"/>
    </row>
    <row r="96" spans="2:6" ht="20.100000000000001" customHeight="1">
      <c r="B96" s="6"/>
      <c r="C96" s="6"/>
      <c r="D96" s="6"/>
      <c r="E96" s="6"/>
      <c r="F96" s="13"/>
    </row>
    <row r="97" spans="2:6" ht="20.100000000000001" customHeight="1">
      <c r="B97" s="6"/>
      <c r="C97" s="6"/>
      <c r="D97" s="6"/>
      <c r="E97" s="6"/>
      <c r="F97" s="13"/>
    </row>
    <row r="98" spans="2:6" ht="20.100000000000001" customHeight="1">
      <c r="B98" s="6"/>
      <c r="C98" s="6"/>
      <c r="D98" s="6"/>
      <c r="E98" s="6"/>
      <c r="F98" s="13"/>
    </row>
    <row r="99" spans="2:6" ht="20.100000000000001" customHeight="1">
      <c r="B99" s="6"/>
      <c r="C99" s="6"/>
      <c r="D99" s="6"/>
      <c r="E99" s="6"/>
      <c r="F99" s="13"/>
    </row>
    <row r="100" spans="2:6" ht="20.100000000000001" customHeight="1">
      <c r="B100" s="6"/>
      <c r="C100" s="6"/>
      <c r="D100" s="6"/>
      <c r="E100" s="6"/>
      <c r="F100" s="13"/>
    </row>
    <row r="101" spans="2:6" ht="20.100000000000001" customHeight="1">
      <c r="B101" s="6"/>
      <c r="C101" s="6"/>
      <c r="D101" s="6"/>
      <c r="E101" s="6"/>
      <c r="F101" s="13"/>
    </row>
    <row r="102" spans="2:6" ht="20.100000000000001" customHeight="1">
      <c r="B102" s="6"/>
      <c r="C102" s="6"/>
      <c r="D102" s="6"/>
      <c r="E102" s="6"/>
      <c r="F102" s="13"/>
    </row>
    <row r="103" spans="2:6" ht="20.100000000000001" customHeight="1">
      <c r="B103" s="6"/>
      <c r="C103" s="6"/>
      <c r="D103" s="6"/>
      <c r="E103" s="6"/>
      <c r="F103" s="13"/>
    </row>
    <row r="104" spans="2:6" ht="20.100000000000001" customHeight="1">
      <c r="B104" s="6"/>
      <c r="C104" s="6"/>
      <c r="D104" s="6"/>
      <c r="E104" s="6"/>
      <c r="F104" s="13"/>
    </row>
    <row r="105" spans="2:6" ht="20.100000000000001" customHeight="1">
      <c r="B105" s="6"/>
      <c r="C105" s="6"/>
      <c r="D105" s="6"/>
      <c r="E105" s="6"/>
      <c r="F105" s="13"/>
    </row>
    <row r="106" spans="2:6" ht="20.100000000000001" customHeight="1">
      <c r="B106" s="6"/>
      <c r="C106" s="6"/>
      <c r="D106" s="6"/>
      <c r="E106" s="6"/>
      <c r="F106" s="13"/>
    </row>
    <row r="107" spans="2:6" ht="20.100000000000001" customHeight="1">
      <c r="B107" s="6"/>
      <c r="C107" s="6"/>
      <c r="D107" s="6"/>
      <c r="E107" s="6"/>
      <c r="F107" s="13"/>
    </row>
    <row r="108" spans="2:6" ht="20.100000000000001" customHeight="1">
      <c r="B108" s="6"/>
      <c r="C108" s="6"/>
      <c r="D108" s="6"/>
      <c r="E108" s="6"/>
      <c r="F108" s="13"/>
    </row>
    <row r="109" spans="2:6" ht="20.100000000000001" customHeight="1">
      <c r="B109" s="6"/>
      <c r="C109" s="6"/>
      <c r="D109" s="6"/>
      <c r="E109" s="6"/>
      <c r="F109" s="13"/>
    </row>
    <row r="110" spans="2:6" ht="20.100000000000001" customHeight="1">
      <c r="B110" s="6"/>
      <c r="C110" s="6"/>
      <c r="D110" s="6"/>
      <c r="E110" s="6"/>
      <c r="F110" s="13"/>
    </row>
    <row r="111" spans="2:6" ht="20.100000000000001" customHeight="1">
      <c r="B111" s="6"/>
      <c r="C111" s="6"/>
      <c r="D111" s="6"/>
      <c r="E111" s="6"/>
      <c r="F111" s="13"/>
    </row>
    <row r="112" spans="2:6" ht="20.100000000000001" customHeight="1">
      <c r="B112" s="6"/>
      <c r="C112" s="6"/>
      <c r="D112" s="6"/>
      <c r="E112" s="6"/>
      <c r="F112" s="13"/>
    </row>
    <row r="113" spans="2:6" ht="20.100000000000001" customHeight="1">
      <c r="B113" s="6"/>
      <c r="C113" s="6"/>
      <c r="D113" s="6"/>
      <c r="E113" s="6"/>
      <c r="F113" s="13"/>
    </row>
    <row r="114" spans="2:6" ht="20.100000000000001" customHeight="1">
      <c r="B114" s="6"/>
      <c r="C114" s="6"/>
      <c r="D114" s="6"/>
      <c r="E114" s="6"/>
      <c r="F114" s="13"/>
    </row>
    <row r="115" spans="2:6" ht="20.100000000000001" customHeight="1">
      <c r="B115" s="6"/>
      <c r="C115" s="6"/>
      <c r="D115" s="6"/>
      <c r="E115" s="6"/>
      <c r="F115" s="13"/>
    </row>
    <row r="116" spans="2:6" ht="20.100000000000001" customHeight="1">
      <c r="B116" s="6"/>
      <c r="C116" s="6"/>
      <c r="D116" s="6"/>
      <c r="E116" s="6"/>
      <c r="F116" s="13"/>
    </row>
    <row r="117" spans="2:6" ht="20.100000000000001" customHeight="1">
      <c r="B117" s="6"/>
      <c r="C117" s="6"/>
      <c r="D117" s="6"/>
      <c r="E117" s="6"/>
      <c r="F117" s="13"/>
    </row>
    <row r="118" spans="2:6" ht="20.100000000000001" customHeight="1">
      <c r="B118" s="6"/>
      <c r="C118" s="6"/>
      <c r="D118" s="6"/>
      <c r="E118" s="6"/>
      <c r="F118" s="13"/>
    </row>
    <row r="119" spans="2:6" ht="20.100000000000001" customHeight="1">
      <c r="B119" s="6"/>
      <c r="C119" s="6"/>
      <c r="D119" s="6"/>
      <c r="E119" s="6"/>
      <c r="F119" s="13"/>
    </row>
    <row r="120" spans="2:6" ht="20.100000000000001" customHeight="1">
      <c r="B120" s="6"/>
      <c r="C120" s="6"/>
      <c r="D120" s="6"/>
      <c r="E120" s="6"/>
      <c r="F120" s="13"/>
    </row>
    <row r="121" spans="2:6">
      <c r="B121" s="6"/>
      <c r="C121" s="6"/>
      <c r="D121" s="6"/>
      <c r="E121" s="6"/>
      <c r="F121" s="13"/>
    </row>
    <row r="122" spans="2:6">
      <c r="B122" s="6"/>
      <c r="C122" s="6"/>
      <c r="D122" s="6"/>
      <c r="E122" s="6"/>
      <c r="F122" s="13"/>
    </row>
    <row r="123" spans="2:6">
      <c r="B123" s="6"/>
      <c r="C123" s="6"/>
      <c r="D123" s="6"/>
      <c r="E123" s="6"/>
      <c r="F123" s="13"/>
    </row>
    <row r="124" spans="2:6">
      <c r="B124" s="6"/>
      <c r="C124" s="6"/>
      <c r="D124" s="6"/>
      <c r="E124" s="6"/>
      <c r="F124" s="13"/>
    </row>
    <row r="125" spans="2:6">
      <c r="B125" s="6"/>
      <c r="C125" s="6"/>
      <c r="D125" s="6"/>
      <c r="E125" s="6"/>
      <c r="F125" s="13"/>
    </row>
    <row r="126" spans="2:6">
      <c r="B126" s="6"/>
      <c r="C126" s="6"/>
      <c r="D126" s="6"/>
      <c r="E126" s="6"/>
      <c r="F126" s="13"/>
    </row>
    <row r="127" spans="2:6">
      <c r="B127" s="6"/>
      <c r="C127" s="6"/>
      <c r="D127" s="6"/>
      <c r="E127" s="6"/>
      <c r="F127" s="13"/>
    </row>
    <row r="128" spans="2:6">
      <c r="B128" s="6"/>
      <c r="C128" s="6"/>
      <c r="D128" s="6"/>
      <c r="E128" s="6"/>
      <c r="F128" s="13"/>
    </row>
    <row r="129" spans="2:6">
      <c r="B129" s="6"/>
      <c r="C129" s="6"/>
      <c r="D129" s="6"/>
      <c r="E129" s="6"/>
      <c r="F129" s="13"/>
    </row>
    <row r="130" spans="2:6">
      <c r="B130" s="6"/>
      <c r="C130" s="6"/>
      <c r="D130" s="6"/>
      <c r="E130" s="6"/>
      <c r="F130" s="13"/>
    </row>
    <row r="131" spans="2:6">
      <c r="B131" s="6"/>
      <c r="C131" s="6"/>
      <c r="D131" s="6"/>
      <c r="E131" s="6"/>
      <c r="F131" s="13"/>
    </row>
  </sheetData>
  <sortState ref="A7:R46">
    <sortCondition descending="1" ref="K7:K46"/>
  </sortState>
  <mergeCells count="20">
    <mergeCell ref="N35:N41"/>
    <mergeCell ref="N42:N46"/>
    <mergeCell ref="N7:N13"/>
    <mergeCell ref="N14:N20"/>
    <mergeCell ref="N21:N27"/>
    <mergeCell ref="N28:N34"/>
    <mergeCell ref="R4:R5"/>
    <mergeCell ref="P4:P5"/>
    <mergeCell ref="Q4:Q5"/>
    <mergeCell ref="M4:O5"/>
    <mergeCell ref="A1:R1"/>
    <mergeCell ref="H4:L4"/>
    <mergeCell ref="J3:K3"/>
    <mergeCell ref="A4:A5"/>
    <mergeCell ref="B4:B5"/>
    <mergeCell ref="C4:C5"/>
    <mergeCell ref="D4:D5"/>
    <mergeCell ref="E4:E5"/>
    <mergeCell ref="F4:F5"/>
    <mergeCell ref="G4:G5"/>
  </mergeCells>
  <phoneticPr fontId="3" type="noConversion"/>
  <printOptions horizontalCentered="1"/>
  <pageMargins left="0.15748031496062992" right="0.15748031496062992" top="0.82677165354330717" bottom="0.21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</sheetPr>
  <dimension ref="A1:R130"/>
  <sheetViews>
    <sheetView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J16" sqref="J16"/>
    </sheetView>
  </sheetViews>
  <sheetFormatPr defaultRowHeight="14.25"/>
  <cols>
    <col min="1" max="1" width="10.77734375" style="10" customWidth="1"/>
    <col min="2" max="2" width="10.77734375" style="1" customWidth="1"/>
    <col min="3" max="5" width="10.88671875" style="1" customWidth="1"/>
    <col min="6" max="6" width="10.88671875" style="14" customWidth="1"/>
    <col min="7" max="7" width="8.6640625" style="1" customWidth="1"/>
    <col min="8" max="8" width="10.77734375" style="118" customWidth="1"/>
    <col min="9" max="9" width="16.33203125" style="118" customWidth="1"/>
    <col min="10" max="10" width="17.109375" style="217" customWidth="1"/>
    <col min="11" max="11" width="10.77734375" style="117" customWidth="1"/>
    <col min="12" max="16384" width="8.88671875" style="1"/>
  </cols>
  <sheetData>
    <row r="1" spans="1:18" ht="39.75" customHeight="1">
      <c r="A1" s="325" t="s">
        <v>164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245"/>
      <c r="M1" s="245"/>
      <c r="N1" s="245"/>
      <c r="O1" s="245"/>
      <c r="P1" s="245"/>
      <c r="Q1" s="245"/>
      <c r="R1" s="245"/>
    </row>
    <row r="2" spans="1:18" ht="17.25" customHeight="1">
      <c r="A2" s="15" t="s">
        <v>1</v>
      </c>
      <c r="B2" s="8"/>
      <c r="C2" s="8"/>
      <c r="D2" s="16"/>
      <c r="E2" s="8"/>
      <c r="F2" s="12"/>
      <c r="G2" s="32"/>
      <c r="J2" s="320" t="s">
        <v>79</v>
      </c>
      <c r="K2" s="320"/>
    </row>
    <row r="3" spans="1:18" ht="25.5" customHeight="1">
      <c r="A3" s="321" t="s">
        <v>76</v>
      </c>
      <c r="B3" s="321" t="s">
        <v>84</v>
      </c>
      <c r="C3" s="321" t="s">
        <v>101</v>
      </c>
      <c r="D3" s="321" t="s">
        <v>100</v>
      </c>
      <c r="E3" s="321" t="s">
        <v>77</v>
      </c>
      <c r="F3" s="326" t="s">
        <v>78</v>
      </c>
      <c r="G3" s="319" t="s">
        <v>73</v>
      </c>
      <c r="H3" s="322" t="s">
        <v>81</v>
      </c>
      <c r="I3" s="323"/>
      <c r="J3" s="323"/>
      <c r="K3" s="324"/>
    </row>
    <row r="4" spans="1:18" ht="32.25" customHeight="1">
      <c r="A4" s="321"/>
      <c r="B4" s="321"/>
      <c r="C4" s="321"/>
      <c r="D4" s="321"/>
      <c r="E4" s="321"/>
      <c r="F4" s="326"/>
      <c r="G4" s="319"/>
      <c r="H4" s="127" t="s">
        <v>50</v>
      </c>
      <c r="I4" s="212" t="s">
        <v>165</v>
      </c>
      <c r="J4" s="215" t="s">
        <v>80</v>
      </c>
      <c r="K4" s="128" t="s">
        <v>85</v>
      </c>
    </row>
    <row r="5" spans="1:18" ht="23.25" customHeight="1">
      <c r="A5" s="121" t="s">
        <v>82</v>
      </c>
      <c r="B5" s="121"/>
      <c r="C5" s="121"/>
      <c r="D5" s="121"/>
      <c r="E5" s="121"/>
      <c r="F5" s="122"/>
      <c r="G5" s="123"/>
      <c r="H5" s="124"/>
      <c r="I5" s="125">
        <f>SUM(I6:I47)</f>
        <v>33234514240</v>
      </c>
      <c r="J5" s="213">
        <f>SUM(J6:J45)</f>
        <v>44466743358</v>
      </c>
      <c r="K5" s="126"/>
    </row>
    <row r="6" spans="1:18" s="11" customFormat="1" ht="20.100000000000001" customHeight="1">
      <c r="A6" s="206" t="s">
        <v>2</v>
      </c>
      <c r="B6" s="238">
        <f>VLOOKUP(A6,'성장률(35)'!$A$6:$F$46,6,0)</f>
        <v>35</v>
      </c>
      <c r="C6" s="238">
        <f>VLOOKUP(A6,'점유율(35)'!$A$6:$E$45,5,0)</f>
        <v>35</v>
      </c>
      <c r="D6" s="238">
        <f>VLOOKUP(A6,'달성률(20)'!$A$6:$F$45,6,0)</f>
        <v>19.25</v>
      </c>
      <c r="E6" s="238">
        <f>VLOOKUP(A6,'접수위반발생율(10) '!$A$6:$K$45,11,0)</f>
        <v>9.7200000000000006</v>
      </c>
      <c r="F6" s="130">
        <f t="shared" ref="F6:F47" si="0">SUM(B6:E6)</f>
        <v>98.97</v>
      </c>
      <c r="G6" s="131">
        <f t="shared" ref="G6:G45" si="1">RANK(F6,$F$6:$F$45)</f>
        <v>2</v>
      </c>
      <c r="H6" s="238">
        <f>VLOOKUP(G6,환산점수!$J$4:$K$43,2,0)</f>
        <v>1.5</v>
      </c>
      <c r="I6" s="239">
        <f>VLOOKUP(A6,'2015년도 실적'!$A$5:$G$45,7,0)</f>
        <v>4897665880</v>
      </c>
      <c r="J6" s="240">
        <f>H6*I6</f>
        <v>7346498820</v>
      </c>
      <c r="K6" s="133">
        <f>(J6/$J$5)*100</f>
        <v>16.521333169945969</v>
      </c>
    </row>
    <row r="7" spans="1:18" s="11" customFormat="1" ht="20.100000000000001" customHeight="1">
      <c r="A7" s="206" t="s">
        <v>3</v>
      </c>
      <c r="B7" s="238">
        <f>VLOOKUP(A7,'성장률(35)'!$A$6:$F$46,6,0)</f>
        <v>27.46</v>
      </c>
      <c r="C7" s="238">
        <f>VLOOKUP(A7,'점유율(35)'!$A$6:$E$45,5,0)</f>
        <v>30.06</v>
      </c>
      <c r="D7" s="238">
        <f>VLOOKUP(A7,'달성률(20)'!$A$6:$F$45,6,0)</f>
        <v>15.35</v>
      </c>
      <c r="E7" s="238">
        <f>VLOOKUP(A7,'접수위반발생율(10) '!$A$6:$K$45,11,0)</f>
        <v>9.51</v>
      </c>
      <c r="F7" s="130">
        <f t="shared" si="0"/>
        <v>82.38</v>
      </c>
      <c r="G7" s="131">
        <f t="shared" si="1"/>
        <v>30</v>
      </c>
      <c r="H7" s="238">
        <f>VLOOKUP(G7,환산점수!$J$4:$K$43,2,0)</f>
        <v>1.1000000000000001</v>
      </c>
      <c r="I7" s="239">
        <f>VLOOKUP(A7,'2015년도 실적'!$A$5:$G$45,7,0)</f>
        <v>710424230</v>
      </c>
      <c r="J7" s="240">
        <f t="shared" ref="J7:J45" si="2">H7*I7</f>
        <v>781466653.00000012</v>
      </c>
      <c r="K7" s="133">
        <f t="shared" ref="K7:K45" si="3">(J7/$J$5)*100</f>
        <v>1.7574182276143835</v>
      </c>
    </row>
    <row r="8" spans="1:18" s="11" customFormat="1" ht="20.100000000000001" customHeight="1">
      <c r="A8" s="206" t="s">
        <v>5</v>
      </c>
      <c r="B8" s="238">
        <f>VLOOKUP(A8,'성장률(35)'!$A$6:$F$46,6,0)</f>
        <v>28.5</v>
      </c>
      <c r="C8" s="238">
        <f>VLOOKUP(A8,'점유율(35)'!$A$6:$E$45,5,0)</f>
        <v>32.14</v>
      </c>
      <c r="D8" s="238">
        <f>VLOOKUP(A8,'달성률(20)'!$A$6:$F$45,6,0)</f>
        <v>14.9</v>
      </c>
      <c r="E8" s="238">
        <f>VLOOKUP(A8,'접수위반발생율(10) '!$A$6:$K$45,11,0)</f>
        <v>9.65</v>
      </c>
      <c r="F8" s="130">
        <f t="shared" si="0"/>
        <v>85.190000000000012</v>
      </c>
      <c r="G8" s="131">
        <f t="shared" si="1"/>
        <v>22</v>
      </c>
      <c r="H8" s="238">
        <f>VLOOKUP(G8,환산점수!$J$4:$K$43,2,0)</f>
        <v>1.2</v>
      </c>
      <c r="I8" s="239">
        <f>VLOOKUP(A8,'2015년도 실적'!$A$5:$G$45,7,0)</f>
        <v>1005464360</v>
      </c>
      <c r="J8" s="240">
        <f t="shared" si="2"/>
        <v>1206557232</v>
      </c>
      <c r="K8" s="133">
        <f t="shared" si="3"/>
        <v>2.7133923936953406</v>
      </c>
    </row>
    <row r="9" spans="1:18" s="11" customFormat="1" ht="20.100000000000001" customHeight="1">
      <c r="A9" s="206" t="s">
        <v>4</v>
      </c>
      <c r="B9" s="238">
        <f>VLOOKUP(A9,'성장률(35)'!$A$6:$F$46,6,0)</f>
        <v>25.38</v>
      </c>
      <c r="C9" s="238">
        <f>VLOOKUP(A9,'점유율(35)'!$A$6:$E$45,5,0)</f>
        <v>31.62</v>
      </c>
      <c r="D9" s="238">
        <f>VLOOKUP(A9,'달성률(20)'!$A$6:$F$45,6,0)</f>
        <v>14.3</v>
      </c>
      <c r="E9" s="238">
        <f>VLOOKUP(A9,'접수위반발생율(10) '!$A$6:$K$45,11,0)</f>
        <v>8.25</v>
      </c>
      <c r="F9" s="130">
        <f t="shared" si="0"/>
        <v>79.55</v>
      </c>
      <c r="G9" s="131">
        <f t="shared" si="1"/>
        <v>36</v>
      </c>
      <c r="H9" s="238">
        <f>VLOOKUP(G9,환산점수!$J$4:$K$43,2,0)</f>
        <v>1</v>
      </c>
      <c r="I9" s="239">
        <f>VLOOKUP(A9,'2015년도 실적'!$A$5:$G$45,7,0)</f>
        <v>932294540</v>
      </c>
      <c r="J9" s="240">
        <f t="shared" si="2"/>
        <v>932294540</v>
      </c>
      <c r="K9" s="133">
        <f t="shared" si="3"/>
        <v>2.0966107917868717</v>
      </c>
    </row>
    <row r="10" spans="1:18" s="11" customFormat="1" ht="20.100000000000001" customHeight="1">
      <c r="A10" s="206" t="s">
        <v>123</v>
      </c>
      <c r="B10" s="238">
        <f>VLOOKUP(A10,'성장률(35)'!$A$6:$F$46,6,0)</f>
        <v>31.88</v>
      </c>
      <c r="C10" s="238">
        <f>VLOOKUP(A10,'점유율(35)'!$A$6:$E$45,5,0)</f>
        <v>30.84</v>
      </c>
      <c r="D10" s="238">
        <f>VLOOKUP(A10,'달성률(20)'!$A$6:$F$45,6,0)</f>
        <v>18.5</v>
      </c>
      <c r="E10" s="238">
        <f>VLOOKUP(A10,'접수위반발생율(10) '!$A$6:$K$45,11,0)</f>
        <v>8.8800000000000008</v>
      </c>
      <c r="F10" s="130">
        <f t="shared" si="0"/>
        <v>90.1</v>
      </c>
      <c r="G10" s="131">
        <f t="shared" si="1"/>
        <v>7</v>
      </c>
      <c r="H10" s="238">
        <f>VLOOKUP(G10,환산점수!$J$4:$K$43,2,0)</f>
        <v>1.5</v>
      </c>
      <c r="I10" s="239">
        <f>VLOOKUP(A10,'2015년도 실적'!$A$5:$G$45,7,0)</f>
        <v>803379640</v>
      </c>
      <c r="J10" s="240">
        <f t="shared" si="2"/>
        <v>1205069460</v>
      </c>
      <c r="K10" s="133">
        <f t="shared" si="3"/>
        <v>2.7100465853728779</v>
      </c>
    </row>
    <row r="11" spans="1:18" s="11" customFormat="1" ht="20.100000000000001" customHeight="1">
      <c r="A11" s="206" t="s">
        <v>18</v>
      </c>
      <c r="B11" s="238">
        <f>VLOOKUP(A11,'성장률(35)'!$A$6:$F$46,6,0)</f>
        <v>29.8</v>
      </c>
      <c r="C11" s="238">
        <f>VLOOKUP(A11,'점유율(35)'!$A$6:$E$45,5,0)</f>
        <v>28.76</v>
      </c>
      <c r="D11" s="238">
        <f>VLOOKUP(A11,'달성률(20)'!$A$6:$F$45,6,0)</f>
        <v>16.399999999999999</v>
      </c>
      <c r="E11" s="238">
        <f>VLOOKUP(A11,'접수위반발생율(10) '!$A$6:$K$45,11,0)</f>
        <v>7.48</v>
      </c>
      <c r="F11" s="130">
        <f t="shared" si="0"/>
        <v>82.440000000000012</v>
      </c>
      <c r="G11" s="131">
        <f t="shared" si="1"/>
        <v>29</v>
      </c>
      <c r="H11" s="238">
        <f>VLOOKUP(G11,환산점수!$J$4:$K$43,2,0)</f>
        <v>1.1000000000000001</v>
      </c>
      <c r="I11" s="239">
        <f>VLOOKUP(A11,'2015년도 실적'!$A$5:$G$45,7,0)</f>
        <v>629423640</v>
      </c>
      <c r="J11" s="240">
        <f t="shared" si="2"/>
        <v>692366004</v>
      </c>
      <c r="K11" s="133">
        <f t="shared" si="3"/>
        <v>1.5570423010873284</v>
      </c>
    </row>
    <row r="12" spans="1:18" s="11" customFormat="1" ht="20.100000000000001" customHeight="1">
      <c r="A12" s="206" t="s">
        <v>13</v>
      </c>
      <c r="B12" s="238">
        <f>VLOOKUP(A12,'성장률(35)'!$A$6:$F$46,6,0)</f>
        <v>26.16</v>
      </c>
      <c r="C12" s="238">
        <f>VLOOKUP(A12,'점유율(35)'!$A$6:$E$45,5,0)</f>
        <v>30.32</v>
      </c>
      <c r="D12" s="238">
        <f>VLOOKUP(A12,'달성률(20)'!$A$6:$F$45,6,0)</f>
        <v>17.75</v>
      </c>
      <c r="E12" s="238">
        <f>VLOOKUP(A12,'접수위반발생율(10) '!$A$6:$K$45,11,0)</f>
        <v>8.11</v>
      </c>
      <c r="F12" s="130">
        <f t="shared" si="0"/>
        <v>82.34</v>
      </c>
      <c r="G12" s="131">
        <f t="shared" si="1"/>
        <v>31</v>
      </c>
      <c r="H12" s="238">
        <f>VLOOKUP(G12,환산점수!$J$4:$K$43,2,0)</f>
        <v>1.1000000000000001</v>
      </c>
      <c r="I12" s="239">
        <f>VLOOKUP(A12,'2015년도 실적'!$A$5:$G$45,7,0)</f>
        <v>731003570</v>
      </c>
      <c r="J12" s="240">
        <f t="shared" si="2"/>
        <v>804103927.00000012</v>
      </c>
      <c r="K12" s="133">
        <f t="shared" si="3"/>
        <v>1.8083265521070229</v>
      </c>
    </row>
    <row r="13" spans="1:18" s="11" customFormat="1" ht="20.100000000000001" customHeight="1">
      <c r="A13" s="206" t="s">
        <v>14</v>
      </c>
      <c r="B13" s="238">
        <f>VLOOKUP(A13,'성장률(35)'!$A$6:$F$46,6,0)</f>
        <v>24.86</v>
      </c>
      <c r="C13" s="238">
        <f>VLOOKUP(A13,'점유율(35)'!$A$6:$E$45,5,0)</f>
        <v>29.8</v>
      </c>
      <c r="D13" s="238">
        <f>VLOOKUP(A13,'달성률(20)'!$A$6:$F$45,6,0)</f>
        <v>17.600000000000001</v>
      </c>
      <c r="E13" s="238">
        <f>VLOOKUP(A13,'접수위반발생율(10) '!$A$6:$K$45,11,0)</f>
        <v>8.9499999999999993</v>
      </c>
      <c r="F13" s="130">
        <f t="shared" si="0"/>
        <v>81.209999999999994</v>
      </c>
      <c r="G13" s="131">
        <f t="shared" si="1"/>
        <v>33</v>
      </c>
      <c r="H13" s="238">
        <f>VLOOKUP(G13,환산점수!$J$4:$K$43,2,0)</f>
        <v>1.1000000000000001</v>
      </c>
      <c r="I13" s="239">
        <f>VLOOKUP(A13,'2015년도 실적'!$A$5:$G$45,7,0)</f>
        <v>671064990</v>
      </c>
      <c r="J13" s="240">
        <f t="shared" si="2"/>
        <v>738171489</v>
      </c>
      <c r="K13" s="133">
        <f t="shared" si="3"/>
        <v>1.6600529592576869</v>
      </c>
    </row>
    <row r="14" spans="1:18" s="11" customFormat="1" ht="20.100000000000001" customHeight="1">
      <c r="A14" s="206" t="s">
        <v>124</v>
      </c>
      <c r="B14" s="238">
        <f>VLOOKUP(A14,'성장률(35)'!$A$6:$F$46,6,0)</f>
        <v>34.22</v>
      </c>
      <c r="C14" s="238">
        <f>VLOOKUP(A14,'점유율(35)'!$A$6:$E$45,5,0)</f>
        <v>27.46</v>
      </c>
      <c r="D14" s="238">
        <f>VLOOKUP(A14,'달성률(20)'!$A$6:$F$45,6,0)</f>
        <v>17.149999999999999</v>
      </c>
      <c r="E14" s="238">
        <f>VLOOKUP(A14,'접수위반발생율(10) '!$A$6:$K$45,11,0)</f>
        <v>7.55</v>
      </c>
      <c r="F14" s="130">
        <f t="shared" si="0"/>
        <v>86.38</v>
      </c>
      <c r="G14" s="131">
        <f t="shared" si="1"/>
        <v>17</v>
      </c>
      <c r="H14" s="238">
        <f>VLOOKUP(G14,환산점수!$J$4:$K$43,2,0)</f>
        <v>1.3</v>
      </c>
      <c r="I14" s="239">
        <f>VLOOKUP(A14,'2015년도 실적'!$A$5:$G$45,7,0)</f>
        <v>288753250</v>
      </c>
      <c r="J14" s="240">
        <f t="shared" si="2"/>
        <v>375379225</v>
      </c>
      <c r="K14" s="133">
        <f t="shared" si="3"/>
        <v>0.84417970971662271</v>
      </c>
    </row>
    <row r="15" spans="1:18" s="11" customFormat="1" ht="20.100000000000001" customHeight="1">
      <c r="A15" s="206" t="s">
        <v>12</v>
      </c>
      <c r="B15" s="238">
        <f>VLOOKUP(A15,'성장률(35)'!$A$6:$F$46,6,0)</f>
        <v>25.9</v>
      </c>
      <c r="C15" s="238">
        <f>VLOOKUP(A15,'점유율(35)'!$A$6:$E$45,5,0)</f>
        <v>29.02</v>
      </c>
      <c r="D15" s="238">
        <f>VLOOKUP(A15,'달성률(20)'!$A$6:$F$45,6,0)</f>
        <v>15.5</v>
      </c>
      <c r="E15" s="238">
        <f>VLOOKUP(A15,'접수위반발생율(10) '!$A$6:$K$45,11,0)</f>
        <v>7.9</v>
      </c>
      <c r="F15" s="130">
        <f t="shared" si="0"/>
        <v>78.320000000000007</v>
      </c>
      <c r="G15" s="131">
        <f t="shared" si="1"/>
        <v>37</v>
      </c>
      <c r="H15" s="238">
        <f>VLOOKUP(G15,환산점수!$J$4:$K$43,2,0)</f>
        <v>1</v>
      </c>
      <c r="I15" s="239">
        <f>VLOOKUP(A15,'2015년도 실적'!$A$5:$G$45,7,0)</f>
        <v>632724630</v>
      </c>
      <c r="J15" s="240">
        <f t="shared" si="2"/>
        <v>632724630</v>
      </c>
      <c r="K15" s="133">
        <f t="shared" si="3"/>
        <v>1.4229165039273484</v>
      </c>
    </row>
    <row r="16" spans="1:18" s="11" customFormat="1" ht="20.100000000000001" customHeight="1">
      <c r="A16" s="206" t="s">
        <v>11</v>
      </c>
      <c r="B16" s="238">
        <f>VLOOKUP(A16,'성장률(35)'!$A$6:$F$46,6,0)</f>
        <v>27.72</v>
      </c>
      <c r="C16" s="238">
        <f>VLOOKUP(A16,'점유율(35)'!$A$6:$E$45,5,0)</f>
        <v>32.659999999999997</v>
      </c>
      <c r="D16" s="238">
        <f>VLOOKUP(A16,'달성률(20)'!$A$6:$F$45,6,0)</f>
        <v>16.100000000000001</v>
      </c>
      <c r="E16" s="238">
        <f>VLOOKUP(A16,'접수위반발생율(10) '!$A$6:$K$45,11,0)</f>
        <v>8.4600000000000009</v>
      </c>
      <c r="F16" s="130">
        <f t="shared" si="0"/>
        <v>84.94</v>
      </c>
      <c r="G16" s="131">
        <f t="shared" si="1"/>
        <v>23</v>
      </c>
      <c r="H16" s="238">
        <f>VLOOKUP(G16,환산점수!$J$4:$K$43,2,0)</f>
        <v>1.2</v>
      </c>
      <c r="I16" s="239">
        <f>VLOOKUP(A16,'2015년도 실적'!$A$5:$G$45,7,0)</f>
        <v>1045366350</v>
      </c>
      <c r="J16" s="240">
        <f t="shared" si="2"/>
        <v>1254439620</v>
      </c>
      <c r="K16" s="133">
        <f t="shared" si="3"/>
        <v>2.8210737402119963</v>
      </c>
    </row>
    <row r="17" spans="1:11" s="11" customFormat="1" ht="20.100000000000001" customHeight="1">
      <c r="A17" s="206" t="s">
        <v>15</v>
      </c>
      <c r="B17" s="238">
        <f>VLOOKUP(A17,'성장률(35)'!$A$6:$F$46,6,0)</f>
        <v>30.06</v>
      </c>
      <c r="C17" s="238">
        <f>VLOOKUP(A17,'점유율(35)'!$A$6:$E$45,5,0)</f>
        <v>31.1</v>
      </c>
      <c r="D17" s="238">
        <f>VLOOKUP(A17,'달성률(20)'!$A$6:$F$45,6,0)</f>
        <v>16.850000000000001</v>
      </c>
      <c r="E17" s="238">
        <f>VLOOKUP(A17,'접수위반발생율(10) '!$A$6:$K$45,11,0)</f>
        <v>8.74</v>
      </c>
      <c r="F17" s="130">
        <f t="shared" si="0"/>
        <v>86.749999999999986</v>
      </c>
      <c r="G17" s="131">
        <f t="shared" si="1"/>
        <v>16</v>
      </c>
      <c r="H17" s="238">
        <f>VLOOKUP(G17,환산점수!$J$4:$K$43,2,0)</f>
        <v>1.3</v>
      </c>
      <c r="I17" s="239">
        <f>VLOOKUP(A17,'2015년도 실적'!$A$5:$G$45,7,0)</f>
        <v>878043510</v>
      </c>
      <c r="J17" s="240">
        <f t="shared" si="2"/>
        <v>1141456563</v>
      </c>
      <c r="K17" s="133">
        <f t="shared" si="3"/>
        <v>2.566989342597406</v>
      </c>
    </row>
    <row r="18" spans="1:11" s="11" customFormat="1" ht="20.100000000000001" customHeight="1">
      <c r="A18" s="206" t="s">
        <v>16</v>
      </c>
      <c r="B18" s="238">
        <f>VLOOKUP(A18,'성장률(35)'!$A$6:$F$46,6,0)</f>
        <v>26.68</v>
      </c>
      <c r="C18" s="238">
        <f>VLOOKUP(A18,'점유율(35)'!$A$6:$E$45,5,0)</f>
        <v>33.18</v>
      </c>
      <c r="D18" s="238">
        <f>VLOOKUP(A18,'달성률(20)'!$A$6:$F$45,6,0)</f>
        <v>15.95</v>
      </c>
      <c r="E18" s="238">
        <f>VLOOKUP(A18,'접수위반발생율(10) '!$A$6:$K$45,11,0)</f>
        <v>8.67</v>
      </c>
      <c r="F18" s="130">
        <f t="shared" si="0"/>
        <v>84.48</v>
      </c>
      <c r="G18" s="131">
        <f t="shared" si="1"/>
        <v>25</v>
      </c>
      <c r="H18" s="238">
        <f>VLOOKUP(G18,환산점수!$J$4:$K$43,2,0)</f>
        <v>1.2</v>
      </c>
      <c r="I18" s="239">
        <f>VLOOKUP(A18,'2015년도 실적'!$A$5:$G$45,7,0)</f>
        <v>1271716940</v>
      </c>
      <c r="J18" s="240">
        <f t="shared" si="2"/>
        <v>1526060328</v>
      </c>
      <c r="K18" s="133">
        <f t="shared" si="3"/>
        <v>3.4319138591143239</v>
      </c>
    </row>
    <row r="19" spans="1:11" s="11" customFormat="1" ht="20.100000000000001" customHeight="1">
      <c r="A19" s="206" t="s">
        <v>8</v>
      </c>
      <c r="B19" s="238">
        <f>VLOOKUP(A19,'성장률(35)'!$A$6:$F$46,6,0)</f>
        <v>28.76</v>
      </c>
      <c r="C19" s="238">
        <f>VLOOKUP(A19,'점유율(35)'!$A$6:$E$45,5,0)</f>
        <v>34.22</v>
      </c>
      <c r="D19" s="238">
        <f>VLOOKUP(A19,'달성률(20)'!$A$6:$F$45,6,0)</f>
        <v>17.45</v>
      </c>
      <c r="E19" s="238">
        <f>VLOOKUP(A19,'접수위반발생율(10) '!$A$6:$K$45,11,0)</f>
        <v>8.18</v>
      </c>
      <c r="F19" s="130">
        <f t="shared" si="0"/>
        <v>88.610000000000014</v>
      </c>
      <c r="G19" s="131">
        <f t="shared" si="1"/>
        <v>9</v>
      </c>
      <c r="H19" s="238">
        <f>VLOOKUP(G19,환산점수!$J$4:$K$43,2,0)</f>
        <v>1.4</v>
      </c>
      <c r="I19" s="239">
        <f>VLOOKUP(A19,'2015년도 실적'!$A$5:$G$45,7,0)</f>
        <v>1570749450</v>
      </c>
      <c r="J19" s="240">
        <f t="shared" si="2"/>
        <v>2199049230</v>
      </c>
      <c r="K19" s="133">
        <f t="shared" si="3"/>
        <v>4.9453795442034991</v>
      </c>
    </row>
    <row r="20" spans="1:11" s="11" customFormat="1" ht="20.100000000000001" customHeight="1">
      <c r="A20" s="206" t="s">
        <v>9</v>
      </c>
      <c r="B20" s="238">
        <f>VLOOKUP(A20,'성장률(35)'!$A$6:$F$46,6,0)</f>
        <v>31.36</v>
      </c>
      <c r="C20" s="238">
        <f>VLOOKUP(A20,'점유율(35)'!$A$6:$E$45,5,0)</f>
        <v>33.96</v>
      </c>
      <c r="D20" s="238">
        <f>VLOOKUP(A20,'달성률(20)'!$A$6:$F$45,6,0)</f>
        <v>18.8</v>
      </c>
      <c r="E20" s="238">
        <f>VLOOKUP(A20,'접수위반발생율(10) '!$A$6:$K$45,11,0)</f>
        <v>7.69</v>
      </c>
      <c r="F20" s="130">
        <f t="shared" si="0"/>
        <v>91.809999999999988</v>
      </c>
      <c r="G20" s="131">
        <f t="shared" si="1"/>
        <v>5</v>
      </c>
      <c r="H20" s="238">
        <f>VLOOKUP(G20,환산점수!$J$4:$K$43,2,0)</f>
        <v>1.5</v>
      </c>
      <c r="I20" s="239">
        <f>VLOOKUP(A20,'2015년도 실적'!$A$5:$G$45,7,0)</f>
        <v>1546863850</v>
      </c>
      <c r="J20" s="240">
        <f t="shared" si="2"/>
        <v>2320295775</v>
      </c>
      <c r="K20" s="133">
        <f t="shared" si="3"/>
        <v>5.2180474659891107</v>
      </c>
    </row>
    <row r="21" spans="1:11" s="11" customFormat="1" ht="20.100000000000001" customHeight="1">
      <c r="A21" s="206" t="s">
        <v>6</v>
      </c>
      <c r="B21" s="238">
        <f>VLOOKUP(A21,'성장률(35)'!$A$6:$F$46,6,0)</f>
        <v>26.42</v>
      </c>
      <c r="C21" s="238">
        <f>VLOOKUP(A21,'점유율(35)'!$A$6:$E$45,5,0)</f>
        <v>34.78</v>
      </c>
      <c r="D21" s="238">
        <f>VLOOKUP(A21,'달성률(20)'!$A$6:$F$45,6,0)</f>
        <v>14.75</v>
      </c>
      <c r="E21" s="238">
        <f>VLOOKUP(A21,'접수위반발생율(10) '!$A$6:$K$45,11,0)</f>
        <v>9.58</v>
      </c>
      <c r="F21" s="130">
        <f t="shared" si="0"/>
        <v>85.53</v>
      </c>
      <c r="G21" s="131">
        <f t="shared" si="1"/>
        <v>20</v>
      </c>
      <c r="H21" s="238">
        <f>VLOOKUP(G21,환산점수!$J$4:$K$43,2,0)</f>
        <v>1.3</v>
      </c>
      <c r="I21" s="239">
        <f>VLOOKUP(A21,'2015년도 실적'!$A$5:$G$45,7,0)</f>
        <v>1665013600</v>
      </c>
      <c r="J21" s="240">
        <f t="shared" si="2"/>
        <v>2164517680</v>
      </c>
      <c r="K21" s="133">
        <f t="shared" si="3"/>
        <v>4.8677225192174589</v>
      </c>
    </row>
    <row r="22" spans="1:11" s="11" customFormat="1" ht="20.100000000000001" customHeight="1">
      <c r="A22" s="206" t="s">
        <v>7</v>
      </c>
      <c r="B22" s="238">
        <f>VLOOKUP(A22,'성장률(35)'!$A$6:$F$46,6,0)</f>
        <v>33.96</v>
      </c>
      <c r="C22" s="238">
        <f>VLOOKUP(A22,'점유율(35)'!$A$6:$E$45,5,0)</f>
        <v>33.44</v>
      </c>
      <c r="D22" s="238">
        <f>VLOOKUP(A22,'달성률(20)'!$A$6:$F$45,6,0)</f>
        <v>18.95</v>
      </c>
      <c r="E22" s="238">
        <f>VLOOKUP(A22,'접수위반발생율(10) '!$A$6:$K$45,11,0)</f>
        <v>8.39</v>
      </c>
      <c r="F22" s="130">
        <f t="shared" si="0"/>
        <v>94.740000000000009</v>
      </c>
      <c r="G22" s="131">
        <f t="shared" si="1"/>
        <v>4</v>
      </c>
      <c r="H22" s="238">
        <f>VLOOKUP(G22,환산점수!$J$4:$K$43,2,0)</f>
        <v>1.5</v>
      </c>
      <c r="I22" s="239">
        <f>VLOOKUP(A22,'2015년도 실적'!$A$5:$G$45,7,0)</f>
        <v>1273238710</v>
      </c>
      <c r="J22" s="240">
        <f t="shared" si="2"/>
        <v>1909858065</v>
      </c>
      <c r="K22" s="133">
        <f t="shared" si="3"/>
        <v>4.295025722085847</v>
      </c>
    </row>
    <row r="23" spans="1:11" s="11" customFormat="1" ht="20.100000000000001" customHeight="1">
      <c r="A23" s="206" t="s">
        <v>10</v>
      </c>
      <c r="B23" s="238">
        <f>VLOOKUP(A23,'성장률(35)'!$A$6:$F$46,6,0)</f>
        <v>31.62</v>
      </c>
      <c r="C23" s="238">
        <f>VLOOKUP(A23,'점유율(35)'!$A$6:$E$45,5,0)</f>
        <v>31.36</v>
      </c>
      <c r="D23" s="238">
        <f>VLOOKUP(A23,'달성률(20)'!$A$6:$F$45,6,0)</f>
        <v>18.350000000000001</v>
      </c>
      <c r="E23" s="238">
        <f>VLOOKUP(A23,'접수위반발생율(10) '!$A$6:$K$45,11,0)</f>
        <v>9.09</v>
      </c>
      <c r="F23" s="130">
        <f t="shared" si="0"/>
        <v>90.420000000000016</v>
      </c>
      <c r="G23" s="131">
        <f t="shared" si="1"/>
        <v>6</v>
      </c>
      <c r="H23" s="238">
        <f>VLOOKUP(G23,환산점수!$J$4:$K$43,2,0)</f>
        <v>1.5</v>
      </c>
      <c r="I23" s="239">
        <f>VLOOKUP(A23,'2015년도 실적'!$A$5:$G$45,7,0)</f>
        <v>891084490</v>
      </c>
      <c r="J23" s="240">
        <f t="shared" si="2"/>
        <v>1336626735</v>
      </c>
      <c r="K23" s="133">
        <f t="shared" si="3"/>
        <v>3.0059020158928007</v>
      </c>
    </row>
    <row r="24" spans="1:11" s="11" customFormat="1" ht="20.100000000000001" customHeight="1">
      <c r="A24" s="206" t="s">
        <v>22</v>
      </c>
      <c r="B24" s="238">
        <f>VLOOKUP(A24,'성장률(35)'!$A$6:$F$46,6,0)</f>
        <v>34.78</v>
      </c>
      <c r="C24" s="238">
        <f>VLOOKUP(A24,'점유율(35)'!$A$6:$E$45,5,0)</f>
        <v>33.700000000000003</v>
      </c>
      <c r="D24" s="238">
        <f>VLOOKUP(A24,'달성률(20)'!$A$6:$F$45,6,0)</f>
        <v>20</v>
      </c>
      <c r="E24" s="238">
        <f>VLOOKUP(A24,'접수위반발생율(10) '!$A$6:$K$45,11,0)</f>
        <v>8.5299999999999994</v>
      </c>
      <c r="F24" s="130">
        <f t="shared" si="0"/>
        <v>97.01</v>
      </c>
      <c r="G24" s="131">
        <f t="shared" si="1"/>
        <v>3</v>
      </c>
      <c r="H24" s="238">
        <f>VLOOKUP(G24,환산점수!$J$4:$K$43,2,0)</f>
        <v>1.5</v>
      </c>
      <c r="I24" s="239">
        <f>VLOOKUP(A24,'2015년도 실적'!$A$5:$G$45,7,0)</f>
        <v>1361162850</v>
      </c>
      <c r="J24" s="240">
        <f t="shared" si="2"/>
        <v>2041744275</v>
      </c>
      <c r="K24" s="133">
        <f t="shared" si="3"/>
        <v>4.5916208852130174</v>
      </c>
    </row>
    <row r="25" spans="1:11" s="11" customFormat="1" ht="20.100000000000001" customHeight="1">
      <c r="A25" s="206" t="s">
        <v>35</v>
      </c>
      <c r="B25" s="238">
        <f>VLOOKUP(A25,'성장률(35)'!$A$6:$F$46,6,0)</f>
        <v>27.98</v>
      </c>
      <c r="C25" s="238">
        <f>VLOOKUP(A25,'점유율(35)'!$A$6:$E$45,5,0)</f>
        <v>32.92</v>
      </c>
      <c r="D25" s="238">
        <f>VLOOKUP(A25,'달성률(20)'!$A$6:$F$45,6,0)</f>
        <v>15.65</v>
      </c>
      <c r="E25" s="238">
        <f>VLOOKUP(A25,'접수위반발생율(10) '!$A$6:$K$45,11,0)</f>
        <v>8.81</v>
      </c>
      <c r="F25" s="130">
        <f t="shared" si="0"/>
        <v>85.360000000000014</v>
      </c>
      <c r="G25" s="131">
        <f t="shared" si="1"/>
        <v>21</v>
      </c>
      <c r="H25" s="238">
        <f>VLOOKUP(G25,환산점수!$J$4:$K$43,2,0)</f>
        <v>1.3</v>
      </c>
      <c r="I25" s="239">
        <f>VLOOKUP(A25,'2015년도 실적'!$A$5:$G$45,7,0)</f>
        <v>1171430630</v>
      </c>
      <c r="J25" s="240">
        <f t="shared" si="2"/>
        <v>1522859819</v>
      </c>
      <c r="K25" s="133">
        <f t="shared" si="3"/>
        <v>3.4247163250510964</v>
      </c>
    </row>
    <row r="26" spans="1:11" s="11" customFormat="1" ht="20.100000000000001" customHeight="1">
      <c r="A26" s="206" t="s">
        <v>24</v>
      </c>
      <c r="B26" s="238">
        <f>VLOOKUP(A26,'성장률(35)'!$A$6:$F$46,6,0)</f>
        <v>30.84</v>
      </c>
      <c r="C26" s="238">
        <f>VLOOKUP(A26,'점유율(35)'!$A$6:$E$45,5,0)</f>
        <v>29.28</v>
      </c>
      <c r="D26" s="238">
        <f>VLOOKUP(A26,'달성률(20)'!$A$6:$F$45,6,0)</f>
        <v>17.3</v>
      </c>
      <c r="E26" s="238">
        <f>VLOOKUP(A26,'접수위반발생율(10) '!$A$6:$K$45,11,0)</f>
        <v>9.93</v>
      </c>
      <c r="F26" s="130">
        <f t="shared" si="0"/>
        <v>87.35</v>
      </c>
      <c r="G26" s="131">
        <f t="shared" si="1"/>
        <v>10</v>
      </c>
      <c r="H26" s="238">
        <f>VLOOKUP(G26,환산점수!$J$4:$K$43,2,0)</f>
        <v>1.4</v>
      </c>
      <c r="I26" s="239">
        <f>VLOOKUP(A26,'2015년도 실적'!$A$5:$G$45,7,0)</f>
        <v>634209070</v>
      </c>
      <c r="J26" s="240">
        <f t="shared" si="2"/>
        <v>887892698</v>
      </c>
      <c r="K26" s="133">
        <f t="shared" si="3"/>
        <v>1.9967567466131055</v>
      </c>
    </row>
    <row r="27" spans="1:11" s="11" customFormat="1" ht="20.100000000000001" customHeight="1">
      <c r="A27" s="206" t="s">
        <v>36</v>
      </c>
      <c r="B27" s="238">
        <f>VLOOKUP(A27,'성장률(35)'!$A$6:$F$46,6,0)</f>
        <v>30.32</v>
      </c>
      <c r="C27" s="238">
        <f>VLOOKUP(A27,'점유율(35)'!$A$6:$E$45,5,0)</f>
        <v>29.54</v>
      </c>
      <c r="D27" s="238">
        <f>VLOOKUP(A27,'달성률(20)'!$A$6:$F$45,6,0)</f>
        <v>17</v>
      </c>
      <c r="E27" s="238">
        <f>VLOOKUP(A27,'접수위반발생율(10) '!$A$6:$K$45,11,0)</f>
        <v>7.83</v>
      </c>
      <c r="F27" s="130">
        <f t="shared" si="0"/>
        <v>84.69</v>
      </c>
      <c r="G27" s="131">
        <f t="shared" si="1"/>
        <v>24</v>
      </c>
      <c r="H27" s="238">
        <f>VLOOKUP(G27,환산점수!$J$4:$K$43,2,0)</f>
        <v>1.2</v>
      </c>
      <c r="I27" s="239">
        <f>VLOOKUP(A27,'2015년도 실적'!$A$5:$G$45,7,0)</f>
        <v>648252390</v>
      </c>
      <c r="J27" s="240">
        <f t="shared" si="2"/>
        <v>777902868</v>
      </c>
      <c r="K27" s="133">
        <f t="shared" si="3"/>
        <v>1.7494037324414218</v>
      </c>
    </row>
    <row r="28" spans="1:11" s="11" customFormat="1" ht="20.100000000000001" customHeight="1">
      <c r="A28" s="206" t="s">
        <v>25</v>
      </c>
      <c r="B28" s="238">
        <f>VLOOKUP(A28,'성장률(35)'!$A$6:$F$46,6,0)</f>
        <v>31.1</v>
      </c>
      <c r="C28" s="238">
        <f>VLOOKUP(A28,'점유율(35)'!$A$6:$E$45,5,0)</f>
        <v>28.5</v>
      </c>
      <c r="D28" s="238">
        <f>VLOOKUP(A28,'달성률(20)'!$A$6:$F$45,6,0)</f>
        <v>18.2</v>
      </c>
      <c r="E28" s="238">
        <f>VLOOKUP(A28,'접수위반발생율(10) '!$A$6:$K$45,11,0)</f>
        <v>9.44</v>
      </c>
      <c r="F28" s="130">
        <f t="shared" si="0"/>
        <v>87.24</v>
      </c>
      <c r="G28" s="131">
        <f t="shared" si="1"/>
        <v>11</v>
      </c>
      <c r="H28" s="238">
        <f>VLOOKUP(G28,환산점수!$J$4:$K$43,2,0)</f>
        <v>1.4</v>
      </c>
      <c r="I28" s="239">
        <f>VLOOKUP(A28,'2015년도 실적'!$A$5:$G$45,7,0)</f>
        <v>624606090</v>
      </c>
      <c r="J28" s="240">
        <f t="shared" si="2"/>
        <v>874448526</v>
      </c>
      <c r="K28" s="133">
        <f t="shared" si="3"/>
        <v>1.9665225288927712</v>
      </c>
    </row>
    <row r="29" spans="1:11" s="11" customFormat="1" ht="20.100000000000001" customHeight="1">
      <c r="A29" s="206" t="s">
        <v>125</v>
      </c>
      <c r="B29" s="238">
        <f>VLOOKUP(A29,'성장률(35)'!$A$6:$F$46,6,0)</f>
        <v>29.54</v>
      </c>
      <c r="C29" s="238">
        <f>VLOOKUP(A29,'점유율(35)'!$A$6:$E$45,5,0)</f>
        <v>31.88</v>
      </c>
      <c r="D29" s="238">
        <f>VLOOKUP(A29,'달성률(20)'!$A$6:$F$45,6,0)</f>
        <v>17.899999999999999</v>
      </c>
      <c r="E29" s="238">
        <f>VLOOKUP(A29,'접수위반발생율(10) '!$A$6:$K$45,11,0)</f>
        <v>7.62</v>
      </c>
      <c r="F29" s="130">
        <f t="shared" si="0"/>
        <v>86.94</v>
      </c>
      <c r="G29" s="131">
        <f t="shared" si="1"/>
        <v>14</v>
      </c>
      <c r="H29" s="238">
        <f>VLOOKUP(G29,환산점수!$J$4:$K$43,2,0)</f>
        <v>1.4</v>
      </c>
      <c r="I29" s="239">
        <f>VLOOKUP(A29,'2015년도 실적'!$A$5:$G$45,7,0)</f>
        <v>965890650</v>
      </c>
      <c r="J29" s="240">
        <f t="shared" si="2"/>
        <v>1352246910</v>
      </c>
      <c r="K29" s="133">
        <f t="shared" si="3"/>
        <v>3.0410297851432775</v>
      </c>
    </row>
    <row r="30" spans="1:11" s="11" customFormat="1" ht="20.100000000000001" customHeight="1">
      <c r="A30" s="206" t="s">
        <v>19</v>
      </c>
      <c r="B30" s="238">
        <f>VLOOKUP(A30,'성장률(35)'!$A$6:$F$46,6,0)</f>
        <v>28.24</v>
      </c>
      <c r="C30" s="238">
        <f>VLOOKUP(A30,'점유율(35)'!$A$6:$E$45,5,0)</f>
        <v>32.4</v>
      </c>
      <c r="D30" s="238">
        <f>VLOOKUP(A30,'달성률(20)'!$A$6:$F$45,6,0)</f>
        <v>15.05</v>
      </c>
      <c r="E30" s="238">
        <f>VLOOKUP(A30,'접수위반발생율(10) '!$A$6:$K$45,11,0)</f>
        <v>8.32</v>
      </c>
      <c r="F30" s="130">
        <f t="shared" si="0"/>
        <v>84.009999999999991</v>
      </c>
      <c r="G30" s="131">
        <f t="shared" si="1"/>
        <v>26</v>
      </c>
      <c r="H30" s="238">
        <f>VLOOKUP(G30,환산점수!$J$4:$K$43,2,0)</f>
        <v>1.2</v>
      </c>
      <c r="I30" s="239">
        <f>VLOOKUP(A30,'2015년도 실적'!$A$5:$G$45,7,0)</f>
        <v>1029019840</v>
      </c>
      <c r="J30" s="240">
        <f t="shared" si="2"/>
        <v>1234823808</v>
      </c>
      <c r="K30" s="133">
        <f t="shared" si="3"/>
        <v>2.7769602960542494</v>
      </c>
    </row>
    <row r="31" spans="1:11" s="11" customFormat="1" ht="20.100000000000001" customHeight="1">
      <c r="A31" s="206" t="s">
        <v>20</v>
      </c>
      <c r="B31" s="238">
        <f>VLOOKUP(A31,'성장률(35)'!$A$6:$F$46,6,0)</f>
        <v>34.74</v>
      </c>
      <c r="C31" s="238">
        <f>VLOOKUP(A31,'점유율(35)'!$A$6:$E$45,5,0)</f>
        <v>34.74</v>
      </c>
      <c r="D31" s="238">
        <f>VLOOKUP(A31,'달성률(20)'!$A$6:$F$45,6,0)</f>
        <v>19.850000000000001</v>
      </c>
      <c r="E31" s="238">
        <f>VLOOKUP(A31,'접수위반발생율(10) '!$A$6:$K$45,11,0)</f>
        <v>9.86</v>
      </c>
      <c r="F31" s="130">
        <f t="shared" si="0"/>
        <v>99.190000000000012</v>
      </c>
      <c r="G31" s="131">
        <f t="shared" si="1"/>
        <v>1</v>
      </c>
      <c r="H31" s="238">
        <f>VLOOKUP(G31,환산점수!$J$4:$K$43,2,0)</f>
        <v>1.5</v>
      </c>
      <c r="I31" s="239">
        <f>VLOOKUP(A31,'2015년도 실적'!$A$5:$G$45,7,0)</f>
        <v>2141440170</v>
      </c>
      <c r="J31" s="240">
        <f t="shared" si="2"/>
        <v>3212160255</v>
      </c>
      <c r="K31" s="133">
        <f t="shared" si="3"/>
        <v>7.2237362406754739</v>
      </c>
    </row>
    <row r="32" spans="1:11" s="11" customFormat="1" ht="20.100000000000001" customHeight="1">
      <c r="A32" s="206" t="s">
        <v>29</v>
      </c>
      <c r="B32" s="238">
        <f>VLOOKUP(A32,'성장률(35)'!$A$6:$F$46,6,0)</f>
        <v>33.700000000000003</v>
      </c>
      <c r="C32" s="238">
        <f>VLOOKUP(A32,'점유율(35)'!$A$6:$E$45,5,0)</f>
        <v>26.68</v>
      </c>
      <c r="D32" s="238">
        <f>VLOOKUP(A32,'달성률(20)'!$A$6:$F$45,6,0)</f>
        <v>19.7</v>
      </c>
      <c r="E32" s="238">
        <f>VLOOKUP(A32,'접수위반발생율(10) '!$A$6:$K$45,11,0)</f>
        <v>9.16</v>
      </c>
      <c r="F32" s="130">
        <f t="shared" si="0"/>
        <v>89.24</v>
      </c>
      <c r="G32" s="131">
        <f t="shared" si="1"/>
        <v>8</v>
      </c>
      <c r="H32" s="238">
        <f>VLOOKUP(G32,환산점수!$J$4:$K$43,2,0)</f>
        <v>1.4</v>
      </c>
      <c r="I32" s="239">
        <f>VLOOKUP(A32,'2015년도 실적'!$A$5:$G$45,7,0)</f>
        <v>233838060</v>
      </c>
      <c r="J32" s="240">
        <f t="shared" si="2"/>
        <v>327373284</v>
      </c>
      <c r="K32" s="133">
        <f t="shared" si="3"/>
        <v>0.73622050835684227</v>
      </c>
    </row>
    <row r="33" spans="1:11" s="11" customFormat="1" ht="20.100000000000001" customHeight="1">
      <c r="A33" s="206" t="s">
        <v>26</v>
      </c>
      <c r="B33" s="238">
        <f>VLOOKUP(A33,'성장률(35)'!$A$6:$F$46,6,0)</f>
        <v>32.4</v>
      </c>
      <c r="C33" s="238">
        <f>VLOOKUP(A33,'점유율(35)'!$A$6:$E$45,5,0)</f>
        <v>27.98</v>
      </c>
      <c r="D33" s="238">
        <f>VLOOKUP(A33,'달성률(20)'!$A$6:$F$45,6,0)</f>
        <v>18.649999999999999</v>
      </c>
      <c r="E33" s="238">
        <f>VLOOKUP(A33,'접수위반발생율(10) '!$A$6:$K$45,11,0)</f>
        <v>8.0399999999999991</v>
      </c>
      <c r="F33" s="130">
        <f t="shared" si="0"/>
        <v>87.07</v>
      </c>
      <c r="G33" s="131">
        <f t="shared" si="1"/>
        <v>12</v>
      </c>
      <c r="H33" s="238">
        <f>VLOOKUP(G33,환산점수!$J$4:$K$43,2,0)</f>
        <v>1.4</v>
      </c>
      <c r="I33" s="239">
        <f>VLOOKUP(A33,'2015년도 실적'!$A$5:$G$45,7,0)</f>
        <v>307709260</v>
      </c>
      <c r="J33" s="240">
        <f t="shared" si="2"/>
        <v>430792964</v>
      </c>
      <c r="K33" s="133">
        <f t="shared" si="3"/>
        <v>0.96879809823647944</v>
      </c>
    </row>
    <row r="34" spans="1:11" s="11" customFormat="1" ht="20.100000000000001" customHeight="1">
      <c r="A34" s="206" t="s">
        <v>34</v>
      </c>
      <c r="B34" s="238">
        <f>VLOOKUP(A34,'성장률(35)'!$A$6:$F$46,6,0)</f>
        <v>32.659999999999997</v>
      </c>
      <c r="C34" s="238">
        <f>VLOOKUP(A34,'점유율(35)'!$A$6:$E$45,5,0)</f>
        <v>27.2</v>
      </c>
      <c r="D34" s="238">
        <f>VLOOKUP(A34,'달성률(20)'!$A$6:$F$45,6,0)</f>
        <v>19.399999999999999</v>
      </c>
      <c r="E34" s="238">
        <f>VLOOKUP(A34,'접수위반발생율(10) '!$A$6:$K$45,11,0)</f>
        <v>7.76</v>
      </c>
      <c r="F34" s="130">
        <f t="shared" si="0"/>
        <v>87.02</v>
      </c>
      <c r="G34" s="131">
        <f t="shared" si="1"/>
        <v>13</v>
      </c>
      <c r="H34" s="238">
        <f>VLOOKUP(G34,환산점수!$J$4:$K$43,2,0)</f>
        <v>1.4</v>
      </c>
      <c r="I34" s="239">
        <f>VLOOKUP(A34,'2015년도 실적'!$A$5:$G$45,7,0)</f>
        <v>272870230</v>
      </c>
      <c r="J34" s="240">
        <f t="shared" si="2"/>
        <v>382018322</v>
      </c>
      <c r="K34" s="133">
        <f t="shared" si="3"/>
        <v>0.85911018696463903</v>
      </c>
    </row>
    <row r="35" spans="1:11" s="11" customFormat="1" ht="20.100000000000001" customHeight="1">
      <c r="A35" s="206" t="s">
        <v>21</v>
      </c>
      <c r="B35" s="238">
        <f>VLOOKUP(A35,'성장률(35)'!$A$6:$F$46,6,0)</f>
        <v>25.64</v>
      </c>
      <c r="C35" s="238">
        <f>VLOOKUP(A35,'점유율(35)'!$A$6:$E$45,5,0)</f>
        <v>25.38</v>
      </c>
      <c r="D35" s="238">
        <f>VLOOKUP(A35,'달성률(20)'!$A$6:$F$45,6,0)</f>
        <v>15.2</v>
      </c>
      <c r="E35" s="238">
        <f>VLOOKUP(A35,'접수위반발생율(10) '!$A$6:$K$45,11,0)</f>
        <v>9.23</v>
      </c>
      <c r="F35" s="130">
        <f t="shared" si="0"/>
        <v>75.45</v>
      </c>
      <c r="G35" s="131">
        <f t="shared" si="1"/>
        <v>39</v>
      </c>
      <c r="H35" s="238">
        <f>VLOOKUP(G35,환산점수!$J$4:$K$43,2,0)</f>
        <v>1</v>
      </c>
      <c r="I35" s="239">
        <f>VLOOKUP(A35,'2015년도 실적'!$A$5:$G$45,7,0)</f>
        <v>65843140</v>
      </c>
      <c r="J35" s="240">
        <f t="shared" si="2"/>
        <v>65843140</v>
      </c>
      <c r="K35" s="133">
        <f t="shared" si="3"/>
        <v>0.14807277310573314</v>
      </c>
    </row>
    <row r="36" spans="1:11" s="11" customFormat="1" ht="20.100000000000001" customHeight="1">
      <c r="A36" s="206" t="s">
        <v>32</v>
      </c>
      <c r="B36" s="238">
        <f>VLOOKUP(A36,'성장률(35)'!$A$6:$F$46,6,0)</f>
        <v>26.94</v>
      </c>
      <c r="C36" s="238">
        <f>VLOOKUP(A36,'점유율(35)'!$A$6:$E$45,5,0)</f>
        <v>25.64</v>
      </c>
      <c r="D36" s="238">
        <f>VLOOKUP(A36,'달성률(20)'!$A$6:$F$45,6,0)</f>
        <v>16.7</v>
      </c>
      <c r="E36" s="238">
        <f>VLOOKUP(A36,'접수위반발생율(10) '!$A$6:$K$45,11,0)</f>
        <v>7.27</v>
      </c>
      <c r="F36" s="130">
        <f t="shared" si="0"/>
        <v>76.55</v>
      </c>
      <c r="G36" s="131">
        <f t="shared" si="1"/>
        <v>38</v>
      </c>
      <c r="H36" s="238">
        <f>VLOOKUP(G36,환산점수!$J$4:$K$43,2,0)</f>
        <v>1</v>
      </c>
      <c r="I36" s="239">
        <f>VLOOKUP(A36,'2015년도 실적'!$A$5:$G$45,7,0)</f>
        <v>72448100</v>
      </c>
      <c r="J36" s="240">
        <f t="shared" si="2"/>
        <v>72448100</v>
      </c>
      <c r="K36" s="133">
        <f t="shared" si="3"/>
        <v>0.16292648062108617</v>
      </c>
    </row>
    <row r="37" spans="1:11" s="11" customFormat="1" ht="20.100000000000001" customHeight="1">
      <c r="A37" s="206" t="s">
        <v>31</v>
      </c>
      <c r="B37" s="238">
        <f>VLOOKUP(A37,'성장률(35)'!$A$6:$F$46,6,0)</f>
        <v>32.92</v>
      </c>
      <c r="C37" s="238">
        <f>VLOOKUP(A37,'점유율(35)'!$A$6:$E$45,5,0)</f>
        <v>26.16</v>
      </c>
      <c r="D37" s="238">
        <f>VLOOKUP(A37,'달성률(20)'!$A$6:$F$45,6,0)</f>
        <v>18.05</v>
      </c>
      <c r="E37" s="238">
        <f>VLOOKUP(A37,'접수위반발생율(10) '!$A$6:$K$45,11,0)</f>
        <v>9.02</v>
      </c>
      <c r="F37" s="130">
        <f t="shared" si="0"/>
        <v>86.149999999999991</v>
      </c>
      <c r="G37" s="131">
        <f t="shared" si="1"/>
        <v>19</v>
      </c>
      <c r="H37" s="238">
        <f>VLOOKUP(G37,환산점수!$J$4:$K$43,2,0)</f>
        <v>1.3</v>
      </c>
      <c r="I37" s="239">
        <f>VLOOKUP(A37,'2015년도 실적'!$A$5:$G$45,7,0)</f>
        <v>127653920</v>
      </c>
      <c r="J37" s="240">
        <f t="shared" si="2"/>
        <v>165950096</v>
      </c>
      <c r="K37" s="133">
        <f t="shared" si="3"/>
        <v>0.37320047178616683</v>
      </c>
    </row>
    <row r="38" spans="1:11" s="11" customFormat="1" ht="20.100000000000001" customHeight="1">
      <c r="A38" s="206" t="s">
        <v>27</v>
      </c>
      <c r="B38" s="238">
        <f>VLOOKUP(A38,'성장률(35)'!$A$6:$F$46,6,0)</f>
        <v>29.28</v>
      </c>
      <c r="C38" s="238">
        <f>VLOOKUP(A38,'점유율(35)'!$A$6:$E$45,5,0)</f>
        <v>28.24</v>
      </c>
      <c r="D38" s="238">
        <f>VLOOKUP(A38,'달성률(20)'!$A$6:$F$45,6,0)</f>
        <v>16.55</v>
      </c>
      <c r="E38" s="238">
        <f>VLOOKUP(A38,'접수위반발생율(10) '!$A$6:$K$45,11,0)</f>
        <v>9.3000000000000007</v>
      </c>
      <c r="F38" s="130">
        <f t="shared" si="0"/>
        <v>83.36999999999999</v>
      </c>
      <c r="G38" s="131">
        <f t="shared" si="1"/>
        <v>28</v>
      </c>
      <c r="H38" s="238">
        <f>VLOOKUP(G38,환산점수!$J$4:$K$43,2,0)</f>
        <v>1.2</v>
      </c>
      <c r="I38" s="239">
        <f>VLOOKUP(A38,'2015년도 실적'!$A$5:$G$45,7,0)</f>
        <v>461240880</v>
      </c>
      <c r="J38" s="240">
        <f t="shared" si="2"/>
        <v>553489056</v>
      </c>
      <c r="K38" s="133">
        <f t="shared" si="3"/>
        <v>1.2447258652244475</v>
      </c>
    </row>
    <row r="39" spans="1:11" s="11" customFormat="1" ht="20.100000000000001" customHeight="1">
      <c r="A39" s="206" t="s">
        <v>30</v>
      </c>
      <c r="B39" s="238">
        <f>VLOOKUP(A39,'성장률(35)'!$A$6:$F$46,6,0)</f>
        <v>33.44</v>
      </c>
      <c r="C39" s="238">
        <f>VLOOKUP(A39,'점유율(35)'!$A$6:$E$45,5,0)</f>
        <v>25.9</v>
      </c>
      <c r="D39" s="238">
        <f>VLOOKUP(A39,'달성률(20)'!$A$6:$F$45,6,0)</f>
        <v>19.55</v>
      </c>
      <c r="E39" s="238">
        <f>VLOOKUP(A39,'접수위반발생율(10) '!$A$6:$K$45,11,0)</f>
        <v>7.41</v>
      </c>
      <c r="F39" s="130">
        <f t="shared" si="0"/>
        <v>86.3</v>
      </c>
      <c r="G39" s="131">
        <f t="shared" si="1"/>
        <v>18</v>
      </c>
      <c r="H39" s="238">
        <f>VLOOKUP(G39,환산점수!$J$4:$K$43,2,0)</f>
        <v>1.3</v>
      </c>
      <c r="I39" s="239">
        <f>VLOOKUP(A39,'2015년도 실적'!$A$5:$G$45,7,0)</f>
        <v>93790830</v>
      </c>
      <c r="J39" s="240">
        <f t="shared" si="2"/>
        <v>121928079</v>
      </c>
      <c r="K39" s="133">
        <f t="shared" si="3"/>
        <v>0.27420060429962645</v>
      </c>
    </row>
    <row r="40" spans="1:11" s="11" customFormat="1" ht="20.100000000000001" customHeight="1">
      <c r="A40" s="206" t="s">
        <v>33</v>
      </c>
      <c r="B40" s="238">
        <f>VLOOKUP(A40,'성장률(35)'!$A$6:$F$46,6,0)</f>
        <v>30.58</v>
      </c>
      <c r="C40" s="238">
        <f>VLOOKUP(A40,'점유율(35)'!$A$6:$E$45,5,0)</f>
        <v>26.42</v>
      </c>
      <c r="D40" s="238">
        <f>VLOOKUP(A40,'달성률(20)'!$A$6:$F$45,6,0)</f>
        <v>16.25</v>
      </c>
      <c r="E40" s="238">
        <f>VLOOKUP(A40,'접수위반발생율(10) '!$A$6:$K$45,11,0)</f>
        <v>8.6</v>
      </c>
      <c r="F40" s="130">
        <f t="shared" si="0"/>
        <v>81.849999999999994</v>
      </c>
      <c r="G40" s="131">
        <f t="shared" si="1"/>
        <v>32</v>
      </c>
      <c r="H40" s="238">
        <f>VLOOKUP(G40,환산점수!$J$4:$K$43,2,0)</f>
        <v>1.1000000000000001</v>
      </c>
      <c r="I40" s="239">
        <f>VLOOKUP(A40,'2015년도 실적'!$A$5:$G$45,7,0)</f>
        <v>222217380</v>
      </c>
      <c r="J40" s="240">
        <f t="shared" si="2"/>
        <v>244439118.00000003</v>
      </c>
      <c r="K40" s="133">
        <f t="shared" si="3"/>
        <v>0.54971221083592814</v>
      </c>
    </row>
    <row r="41" spans="1:11" s="11" customFormat="1" ht="20.100000000000001" customHeight="1">
      <c r="A41" s="206" t="s">
        <v>40</v>
      </c>
      <c r="B41" s="238">
        <f>VLOOKUP(A41,'성장률(35)'!$A$6:$F$46,6,0)</f>
        <v>33.18</v>
      </c>
      <c r="C41" s="238">
        <f>VLOOKUP(A41,'점유율(35)'!$A$6:$E$45,5,0)</f>
        <v>25.12</v>
      </c>
      <c r="D41" s="238">
        <f>VLOOKUP(A41,'달성률(20)'!$A$6:$F$45,6,0)</f>
        <v>14.6</v>
      </c>
      <c r="E41" s="238">
        <f>VLOOKUP(A41,'접수위반발생율(10) '!$A$6:$K$45,11,0)</f>
        <v>7.34</v>
      </c>
      <c r="F41" s="130">
        <f t="shared" si="0"/>
        <v>80.239999999999995</v>
      </c>
      <c r="G41" s="131">
        <f t="shared" si="1"/>
        <v>34</v>
      </c>
      <c r="H41" s="238">
        <f>VLOOKUP(G41,환산점수!$J$4:$K$43,2,0)</f>
        <v>1.1000000000000001</v>
      </c>
      <c r="I41" s="239">
        <f>VLOOKUP(A41,'2015년도 실적'!$A$5:$G$45,7,0)</f>
        <v>30798370</v>
      </c>
      <c r="J41" s="240">
        <f t="shared" si="2"/>
        <v>33878207</v>
      </c>
      <c r="K41" s="133">
        <f t="shared" si="3"/>
        <v>7.6187740413656765E-2</v>
      </c>
    </row>
    <row r="42" spans="1:11" s="11" customFormat="1" ht="20.100000000000001" customHeight="1">
      <c r="A42" s="206" t="s">
        <v>126</v>
      </c>
      <c r="B42" s="238">
        <f>VLOOKUP(A42,'성장률(35)'!$A$6:$F$46,6,0)</f>
        <v>25.12</v>
      </c>
      <c r="C42" s="238">
        <f>VLOOKUP(A42,'점유율(35)'!$A$6:$E$45,5,0)</f>
        <v>24.86</v>
      </c>
      <c r="D42" s="238">
        <f>VLOOKUP(A42,'달성률(20)'!$A$6:$F$45,6,0)</f>
        <v>14.15</v>
      </c>
      <c r="E42" s="238">
        <f>VLOOKUP(A42,'접수위반발생율(10) '!$A$6:$K$45,11,0)</f>
        <v>10</v>
      </c>
      <c r="F42" s="130">
        <f t="shared" si="0"/>
        <v>74.13000000000001</v>
      </c>
      <c r="G42" s="131">
        <f t="shared" si="1"/>
        <v>40</v>
      </c>
      <c r="H42" s="238">
        <f>VLOOKUP(G42,환산점수!$J$4:$K$43,2,0)</f>
        <v>1</v>
      </c>
      <c r="I42" s="239">
        <f>VLOOKUP(A42,'2015년도 실적'!$A$5:$G$45,7,0)</f>
        <v>708950</v>
      </c>
      <c r="J42" s="240">
        <f t="shared" si="2"/>
        <v>708950</v>
      </c>
      <c r="K42" s="133">
        <f t="shared" si="3"/>
        <v>1.5943375800927706E-3</v>
      </c>
    </row>
    <row r="43" spans="1:11" s="11" customFormat="1" ht="20.100000000000001" customHeight="1">
      <c r="A43" s="206" t="s">
        <v>23</v>
      </c>
      <c r="B43" s="238">
        <f>VLOOKUP(A43,'성장률(35)'!$A$6:$F$46,6,0)</f>
        <v>32.14</v>
      </c>
      <c r="C43" s="238">
        <f>VLOOKUP(A43,'점유율(35)'!$A$6:$E$45,5,0)</f>
        <v>27.72</v>
      </c>
      <c r="D43" s="238">
        <f>VLOOKUP(A43,'달성률(20)'!$A$6:$F$45,6,0)</f>
        <v>19.100000000000001</v>
      </c>
      <c r="E43" s="238">
        <f>VLOOKUP(A43,'접수위반발생율(10) '!$A$6:$K$45,11,0)</f>
        <v>7.97</v>
      </c>
      <c r="F43" s="130">
        <f t="shared" si="0"/>
        <v>86.93</v>
      </c>
      <c r="G43" s="131">
        <f t="shared" si="1"/>
        <v>15</v>
      </c>
      <c r="H43" s="238">
        <f>VLOOKUP(G43,환산점수!$J$4:$K$43,2,0)</f>
        <v>1.3</v>
      </c>
      <c r="I43" s="239">
        <f>VLOOKUP(A43,'2015년도 실적'!$A$5:$G$45,7,0)</f>
        <v>307325450</v>
      </c>
      <c r="J43" s="240">
        <f t="shared" si="2"/>
        <v>399523085</v>
      </c>
      <c r="K43" s="133">
        <f t="shared" si="3"/>
        <v>0.89847615280358029</v>
      </c>
    </row>
    <row r="44" spans="1:11" s="11" customFormat="1" ht="20.100000000000001" customHeight="1">
      <c r="A44" s="206" t="s">
        <v>28</v>
      </c>
      <c r="B44" s="238">
        <f>VLOOKUP(A44,'성장률(35)'!$A$6:$F$46,6,0)</f>
        <v>29.02</v>
      </c>
      <c r="C44" s="238">
        <f>VLOOKUP(A44,'점유율(35)'!$A$6:$E$45,5,0)</f>
        <v>30.58</v>
      </c>
      <c r="D44" s="238">
        <f>VLOOKUP(A44,'달성률(20)'!$A$6:$F$45,6,0)</f>
        <v>14.45</v>
      </c>
      <c r="E44" s="238">
        <f>VLOOKUP(A44,'접수위반발생율(10) '!$A$6:$K$45,11,0)</f>
        <v>9.3699999999999992</v>
      </c>
      <c r="F44" s="130">
        <f t="shared" si="0"/>
        <v>83.42</v>
      </c>
      <c r="G44" s="131">
        <f t="shared" si="1"/>
        <v>27</v>
      </c>
      <c r="H44" s="238">
        <f>VLOOKUP(G44,환산점수!$J$4:$K$43,2,0)</f>
        <v>1.2</v>
      </c>
      <c r="I44" s="239">
        <f>VLOOKUP(A44,'2015년도 실적'!$A$5:$G$45,7,0)</f>
        <v>777752370</v>
      </c>
      <c r="J44" s="240">
        <f t="shared" si="2"/>
        <v>933302844</v>
      </c>
      <c r="K44" s="133">
        <f t="shared" si="3"/>
        <v>2.0988783381009388</v>
      </c>
    </row>
    <row r="45" spans="1:11" ht="20.100000000000001" customHeight="1">
      <c r="A45" s="206" t="s">
        <v>17</v>
      </c>
      <c r="B45" s="238">
        <f>VLOOKUP(A45,'성장률(35)'!$A$6:$F$46,6,0)</f>
        <v>27.2</v>
      </c>
      <c r="C45" s="238">
        <f>VLOOKUP(A45,'점유율(35)'!$A$6:$E$45,5,0)</f>
        <v>26.94</v>
      </c>
      <c r="D45" s="238">
        <f>VLOOKUP(A45,'달성률(20)'!$A$6:$F$45,6,0)</f>
        <v>15.8</v>
      </c>
      <c r="E45" s="238">
        <f>VLOOKUP(A45,'접수위반발생율(10) '!$A$6:$K$45,11,0)</f>
        <v>9.7899999999999991</v>
      </c>
      <c r="F45" s="130">
        <f t="shared" si="0"/>
        <v>79.72999999999999</v>
      </c>
      <c r="G45" s="131">
        <f t="shared" si="1"/>
        <v>35</v>
      </c>
      <c r="H45" s="238">
        <f>VLOOKUP(G45,환산점수!$J$4:$K$43,2,0)</f>
        <v>1.1000000000000001</v>
      </c>
      <c r="I45" s="239">
        <f>VLOOKUP(A45,'2015년도 실적'!$A$5:$G$45,7,0)</f>
        <v>240029980</v>
      </c>
      <c r="J45" s="240">
        <f t="shared" si="2"/>
        <v>264032978.00000003</v>
      </c>
      <c r="K45" s="133">
        <f t="shared" si="3"/>
        <v>0.5937762877624766</v>
      </c>
    </row>
    <row r="46" spans="1:11" ht="20.100000000000001" hidden="1" customHeight="1">
      <c r="A46" s="113" t="s">
        <v>58</v>
      </c>
      <c r="B46" s="119">
        <f>'성장률(35)'!F46</f>
        <v>0</v>
      </c>
      <c r="C46" s="119">
        <f>'점유율(35)'!E46</f>
        <v>0</v>
      </c>
      <c r="D46" s="119" t="e">
        <f>#REF!</f>
        <v>#REF!</v>
      </c>
      <c r="E46" s="119">
        <f>'접수위반발생율(10) '!K46</f>
        <v>0</v>
      </c>
      <c r="F46" s="130" t="e">
        <f t="shared" si="0"/>
        <v>#REF!</v>
      </c>
      <c r="G46" s="131"/>
      <c r="H46" s="132"/>
      <c r="I46" s="132"/>
      <c r="J46" s="216" t="e">
        <f>H46*#REF!</f>
        <v>#REF!</v>
      </c>
      <c r="K46" s="133"/>
    </row>
    <row r="47" spans="1:11" ht="20.100000000000001" hidden="1" customHeight="1">
      <c r="A47" s="113" t="s">
        <v>59</v>
      </c>
      <c r="B47" s="119" t="e">
        <f>'성장률(35)'!#REF!</f>
        <v>#REF!</v>
      </c>
      <c r="C47" s="119" t="e">
        <f>'점유율(35)'!#REF!</f>
        <v>#REF!</v>
      </c>
      <c r="D47" s="119" t="e">
        <f>#REF!</f>
        <v>#REF!</v>
      </c>
      <c r="E47" s="119">
        <f>'접수위반발생율(10) '!K47</f>
        <v>0</v>
      </c>
      <c r="F47" s="130" t="e">
        <f t="shared" si="0"/>
        <v>#REF!</v>
      </c>
      <c r="G47" s="131"/>
      <c r="H47" s="132"/>
      <c r="I47" s="132"/>
      <c r="J47" s="216" t="e">
        <f>H47*#REF!</f>
        <v>#REF!</v>
      </c>
      <c r="K47" s="135"/>
    </row>
    <row r="48" spans="1:11" ht="20.100000000000001" hidden="1" customHeight="1">
      <c r="B48" s="6"/>
      <c r="C48" s="6"/>
      <c r="D48" s="6"/>
      <c r="E48" s="6"/>
      <c r="F48" s="136"/>
      <c r="G48" s="134"/>
      <c r="H48" s="134"/>
      <c r="I48" s="134"/>
      <c r="J48" s="216" t="e">
        <f>H48*#REF!</f>
        <v>#REF!</v>
      </c>
      <c r="K48" s="137"/>
    </row>
    <row r="49" spans="2:6" ht="20.100000000000001" customHeight="1">
      <c r="B49" s="6"/>
      <c r="C49" s="6"/>
      <c r="D49" s="6"/>
      <c r="E49" s="6"/>
      <c r="F49" s="13"/>
    </row>
    <row r="50" spans="2:6" ht="20.100000000000001" customHeight="1">
      <c r="B50" s="6"/>
      <c r="C50" s="6"/>
      <c r="D50" s="6"/>
      <c r="E50" s="6"/>
      <c r="F50" s="13"/>
    </row>
    <row r="51" spans="2:6" ht="20.100000000000001" customHeight="1">
      <c r="B51" s="6"/>
      <c r="C51" s="6"/>
      <c r="D51" s="6"/>
      <c r="E51" s="6"/>
      <c r="F51" s="13"/>
    </row>
    <row r="52" spans="2:6" ht="20.100000000000001" customHeight="1">
      <c r="B52" s="6"/>
      <c r="C52" s="6"/>
      <c r="D52" s="6"/>
      <c r="E52" s="6"/>
      <c r="F52" s="13"/>
    </row>
    <row r="53" spans="2:6" ht="20.100000000000001" customHeight="1">
      <c r="B53" s="6"/>
      <c r="C53" s="6"/>
      <c r="D53" s="6"/>
      <c r="E53" s="6"/>
      <c r="F53" s="13"/>
    </row>
    <row r="54" spans="2:6" ht="20.100000000000001" customHeight="1">
      <c r="B54" s="6"/>
      <c r="C54" s="6"/>
      <c r="D54" s="6"/>
      <c r="E54" s="6"/>
      <c r="F54" s="13"/>
    </row>
    <row r="55" spans="2:6" ht="20.100000000000001" customHeight="1">
      <c r="B55" s="6"/>
      <c r="C55" s="6"/>
      <c r="D55" s="6"/>
      <c r="E55" s="6"/>
      <c r="F55" s="13"/>
    </row>
    <row r="56" spans="2:6" ht="20.100000000000001" customHeight="1">
      <c r="B56" s="6"/>
      <c r="C56" s="6"/>
      <c r="D56" s="6"/>
      <c r="E56" s="6"/>
      <c r="F56" s="13"/>
    </row>
    <row r="57" spans="2:6" ht="20.100000000000001" customHeight="1">
      <c r="B57" s="6"/>
      <c r="C57" s="6"/>
      <c r="D57" s="6"/>
      <c r="E57" s="6"/>
      <c r="F57" s="13"/>
    </row>
    <row r="58" spans="2:6" ht="20.100000000000001" customHeight="1">
      <c r="B58" s="6"/>
      <c r="C58" s="6"/>
      <c r="D58" s="6"/>
      <c r="E58" s="6"/>
      <c r="F58" s="13"/>
    </row>
    <row r="59" spans="2:6" ht="20.100000000000001" customHeight="1">
      <c r="B59" s="6"/>
      <c r="C59" s="6"/>
      <c r="D59" s="6"/>
      <c r="E59" s="6"/>
      <c r="F59" s="13"/>
    </row>
    <row r="60" spans="2:6" ht="20.100000000000001" customHeight="1">
      <c r="B60" s="6"/>
      <c r="C60" s="6"/>
      <c r="D60" s="6"/>
      <c r="E60" s="6"/>
      <c r="F60" s="13"/>
    </row>
    <row r="61" spans="2:6" ht="20.100000000000001" customHeight="1">
      <c r="B61" s="6"/>
      <c r="C61" s="6"/>
      <c r="D61" s="6"/>
      <c r="E61" s="6"/>
      <c r="F61" s="13"/>
    </row>
    <row r="62" spans="2:6" ht="20.100000000000001" customHeight="1">
      <c r="B62" s="6"/>
      <c r="C62" s="6"/>
      <c r="D62" s="6"/>
      <c r="E62" s="6"/>
      <c r="F62" s="13"/>
    </row>
    <row r="63" spans="2:6" ht="20.100000000000001" customHeight="1">
      <c r="B63" s="6"/>
      <c r="C63" s="6"/>
      <c r="D63" s="6"/>
      <c r="E63" s="6"/>
      <c r="F63" s="13"/>
    </row>
    <row r="64" spans="2:6" ht="20.100000000000001" customHeight="1">
      <c r="B64" s="6"/>
      <c r="C64" s="6"/>
      <c r="D64" s="6"/>
      <c r="E64" s="6"/>
      <c r="F64" s="13"/>
    </row>
    <row r="65" spans="2:6" ht="20.100000000000001" customHeight="1">
      <c r="B65" s="6"/>
      <c r="C65" s="6"/>
      <c r="D65" s="6"/>
      <c r="E65" s="6"/>
      <c r="F65" s="13"/>
    </row>
    <row r="66" spans="2:6" ht="20.100000000000001" customHeight="1">
      <c r="B66" s="6"/>
      <c r="C66" s="6"/>
      <c r="D66" s="6"/>
      <c r="E66" s="6"/>
      <c r="F66" s="13"/>
    </row>
    <row r="67" spans="2:6" ht="20.100000000000001" customHeight="1">
      <c r="B67" s="6"/>
      <c r="C67" s="6"/>
      <c r="D67" s="6"/>
      <c r="E67" s="6"/>
      <c r="F67" s="13"/>
    </row>
    <row r="68" spans="2:6" ht="20.100000000000001" customHeight="1">
      <c r="B68" s="6"/>
      <c r="C68" s="6"/>
      <c r="D68" s="6"/>
      <c r="E68" s="6"/>
      <c r="F68" s="13"/>
    </row>
    <row r="69" spans="2:6" ht="20.100000000000001" customHeight="1">
      <c r="B69" s="6"/>
      <c r="C69" s="6"/>
      <c r="D69" s="6"/>
      <c r="E69" s="6"/>
      <c r="F69" s="13"/>
    </row>
    <row r="70" spans="2:6" ht="20.100000000000001" customHeight="1">
      <c r="B70" s="6"/>
      <c r="C70" s="6"/>
      <c r="D70" s="6"/>
      <c r="E70" s="6"/>
      <c r="F70" s="13"/>
    </row>
    <row r="71" spans="2:6" ht="20.100000000000001" customHeight="1">
      <c r="B71" s="6"/>
      <c r="C71" s="6"/>
      <c r="D71" s="6"/>
      <c r="E71" s="6"/>
      <c r="F71" s="13"/>
    </row>
    <row r="72" spans="2:6" ht="20.100000000000001" customHeight="1">
      <c r="B72" s="6"/>
      <c r="C72" s="6"/>
      <c r="D72" s="6"/>
      <c r="E72" s="6"/>
      <c r="F72" s="13"/>
    </row>
    <row r="73" spans="2:6" ht="20.100000000000001" customHeight="1">
      <c r="B73" s="6"/>
      <c r="C73" s="6"/>
      <c r="D73" s="6"/>
      <c r="E73" s="6"/>
      <c r="F73" s="13"/>
    </row>
    <row r="74" spans="2:6" ht="20.100000000000001" customHeight="1">
      <c r="B74" s="6"/>
      <c r="C74" s="6"/>
      <c r="D74" s="6"/>
      <c r="E74" s="6"/>
      <c r="F74" s="13"/>
    </row>
    <row r="75" spans="2:6" ht="20.100000000000001" customHeight="1">
      <c r="B75" s="6"/>
      <c r="C75" s="6"/>
      <c r="D75" s="6"/>
      <c r="E75" s="6"/>
      <c r="F75" s="13"/>
    </row>
    <row r="76" spans="2:6" ht="20.100000000000001" customHeight="1">
      <c r="B76" s="6"/>
      <c r="C76" s="6"/>
      <c r="D76" s="6"/>
      <c r="E76" s="6"/>
      <c r="F76" s="13"/>
    </row>
    <row r="77" spans="2:6" ht="20.100000000000001" customHeight="1">
      <c r="B77" s="6"/>
      <c r="C77" s="6"/>
      <c r="D77" s="6"/>
      <c r="E77" s="6"/>
      <c r="F77" s="13"/>
    </row>
    <row r="78" spans="2:6" ht="20.100000000000001" customHeight="1">
      <c r="B78" s="6"/>
      <c r="C78" s="6"/>
      <c r="D78" s="6"/>
      <c r="E78" s="6"/>
      <c r="F78" s="13"/>
    </row>
    <row r="79" spans="2:6" ht="20.100000000000001" customHeight="1">
      <c r="B79" s="6"/>
      <c r="C79" s="6"/>
      <c r="D79" s="6"/>
      <c r="E79" s="6"/>
      <c r="F79" s="13"/>
    </row>
    <row r="80" spans="2:6" ht="20.100000000000001" customHeight="1">
      <c r="B80" s="6"/>
      <c r="C80" s="6"/>
      <c r="D80" s="6"/>
      <c r="E80" s="6"/>
      <c r="F80" s="13"/>
    </row>
    <row r="81" spans="2:6" ht="20.100000000000001" customHeight="1">
      <c r="B81" s="6"/>
      <c r="C81" s="6"/>
      <c r="D81" s="6"/>
      <c r="E81" s="6"/>
      <c r="F81" s="13"/>
    </row>
    <row r="82" spans="2:6" ht="20.100000000000001" customHeight="1">
      <c r="B82" s="6"/>
      <c r="C82" s="6"/>
      <c r="D82" s="6"/>
      <c r="E82" s="6"/>
      <c r="F82" s="13"/>
    </row>
    <row r="83" spans="2:6" ht="20.100000000000001" customHeight="1">
      <c r="B83" s="6"/>
      <c r="C83" s="6"/>
      <c r="D83" s="6"/>
      <c r="E83" s="6"/>
      <c r="F83" s="13"/>
    </row>
    <row r="84" spans="2:6" ht="20.100000000000001" customHeight="1">
      <c r="B84" s="6"/>
      <c r="C84" s="6"/>
      <c r="D84" s="6"/>
      <c r="E84" s="6"/>
      <c r="F84" s="13"/>
    </row>
    <row r="85" spans="2:6" ht="20.100000000000001" customHeight="1">
      <c r="B85" s="6"/>
      <c r="C85" s="6"/>
      <c r="D85" s="6"/>
      <c r="E85" s="6"/>
      <c r="F85" s="13"/>
    </row>
    <row r="86" spans="2:6" ht="20.100000000000001" customHeight="1">
      <c r="B86" s="6"/>
      <c r="C86" s="6"/>
      <c r="D86" s="6"/>
      <c r="E86" s="6"/>
      <c r="F86" s="13"/>
    </row>
    <row r="87" spans="2:6" ht="20.100000000000001" customHeight="1">
      <c r="B87" s="6"/>
      <c r="C87" s="6"/>
      <c r="D87" s="6"/>
      <c r="E87" s="6"/>
      <c r="F87" s="13"/>
    </row>
    <row r="88" spans="2:6" ht="20.100000000000001" customHeight="1">
      <c r="B88" s="6"/>
      <c r="C88" s="6"/>
      <c r="D88" s="6"/>
      <c r="E88" s="6"/>
      <c r="F88" s="13"/>
    </row>
    <row r="89" spans="2:6" ht="20.100000000000001" customHeight="1">
      <c r="B89" s="6"/>
      <c r="C89" s="6"/>
      <c r="D89" s="6"/>
      <c r="E89" s="6"/>
      <c r="F89" s="13"/>
    </row>
    <row r="90" spans="2:6" ht="20.100000000000001" customHeight="1">
      <c r="B90" s="6"/>
      <c r="C90" s="6"/>
      <c r="D90" s="6"/>
      <c r="E90" s="6"/>
      <c r="F90" s="13"/>
    </row>
    <row r="91" spans="2:6" ht="20.100000000000001" customHeight="1">
      <c r="B91" s="6"/>
      <c r="C91" s="6"/>
      <c r="D91" s="6"/>
      <c r="E91" s="6"/>
      <c r="F91" s="13"/>
    </row>
    <row r="92" spans="2:6" ht="20.100000000000001" customHeight="1">
      <c r="B92" s="6"/>
      <c r="C92" s="6"/>
      <c r="D92" s="6"/>
      <c r="E92" s="6"/>
      <c r="F92" s="13"/>
    </row>
    <row r="93" spans="2:6" ht="20.100000000000001" customHeight="1">
      <c r="B93" s="6"/>
      <c r="C93" s="6"/>
      <c r="D93" s="6"/>
      <c r="E93" s="6"/>
      <c r="F93" s="13"/>
    </row>
    <row r="94" spans="2:6" ht="20.100000000000001" customHeight="1">
      <c r="B94" s="6"/>
      <c r="C94" s="6"/>
      <c r="D94" s="6"/>
      <c r="E94" s="6"/>
      <c r="F94" s="13"/>
    </row>
    <row r="95" spans="2:6" ht="20.100000000000001" customHeight="1">
      <c r="B95" s="6"/>
      <c r="C95" s="6"/>
      <c r="D95" s="6"/>
      <c r="E95" s="6"/>
      <c r="F95" s="13"/>
    </row>
    <row r="96" spans="2:6" ht="20.100000000000001" customHeight="1">
      <c r="B96" s="6"/>
      <c r="C96" s="6"/>
      <c r="D96" s="6"/>
      <c r="E96" s="6"/>
      <c r="F96" s="13"/>
    </row>
    <row r="97" spans="2:6" ht="20.100000000000001" customHeight="1">
      <c r="B97" s="6"/>
      <c r="C97" s="6"/>
      <c r="D97" s="6"/>
      <c r="E97" s="6"/>
      <c r="F97" s="13"/>
    </row>
    <row r="98" spans="2:6" ht="20.100000000000001" customHeight="1">
      <c r="B98" s="6"/>
      <c r="C98" s="6"/>
      <c r="D98" s="6"/>
      <c r="E98" s="6"/>
      <c r="F98" s="13"/>
    </row>
    <row r="99" spans="2:6" ht="20.100000000000001" customHeight="1">
      <c r="B99" s="6"/>
      <c r="C99" s="6"/>
      <c r="D99" s="6"/>
      <c r="E99" s="6"/>
      <c r="F99" s="13"/>
    </row>
    <row r="100" spans="2:6" ht="20.100000000000001" customHeight="1">
      <c r="B100" s="6"/>
      <c r="C100" s="6"/>
      <c r="D100" s="6"/>
      <c r="E100" s="6"/>
      <c r="F100" s="13"/>
    </row>
    <row r="101" spans="2:6" ht="20.100000000000001" customHeight="1">
      <c r="B101" s="6"/>
      <c r="C101" s="6"/>
      <c r="D101" s="6"/>
      <c r="E101" s="6"/>
      <c r="F101" s="13"/>
    </row>
    <row r="102" spans="2:6" ht="20.100000000000001" customHeight="1">
      <c r="B102" s="6"/>
      <c r="C102" s="6"/>
      <c r="D102" s="6"/>
      <c r="E102" s="6"/>
      <c r="F102" s="13"/>
    </row>
    <row r="103" spans="2:6" ht="20.100000000000001" customHeight="1">
      <c r="B103" s="6"/>
      <c r="C103" s="6"/>
      <c r="D103" s="6"/>
      <c r="E103" s="6"/>
      <c r="F103" s="13"/>
    </row>
    <row r="104" spans="2:6" ht="20.100000000000001" customHeight="1">
      <c r="B104" s="6"/>
      <c r="C104" s="6"/>
      <c r="D104" s="6"/>
      <c r="E104" s="6"/>
      <c r="F104" s="13"/>
    </row>
    <row r="105" spans="2:6" ht="20.100000000000001" customHeight="1">
      <c r="B105" s="6"/>
      <c r="C105" s="6"/>
      <c r="D105" s="6"/>
      <c r="E105" s="6"/>
      <c r="F105" s="13"/>
    </row>
    <row r="106" spans="2:6" ht="20.100000000000001" customHeight="1">
      <c r="B106" s="6"/>
      <c r="C106" s="6"/>
      <c r="D106" s="6"/>
      <c r="E106" s="6"/>
      <c r="F106" s="13"/>
    </row>
    <row r="107" spans="2:6" ht="20.100000000000001" customHeight="1">
      <c r="B107" s="6"/>
      <c r="C107" s="6"/>
      <c r="D107" s="6"/>
      <c r="E107" s="6"/>
      <c r="F107" s="13"/>
    </row>
    <row r="108" spans="2:6" ht="20.100000000000001" customHeight="1">
      <c r="B108" s="6"/>
      <c r="C108" s="6"/>
      <c r="D108" s="6"/>
      <c r="E108" s="6"/>
      <c r="F108" s="13"/>
    </row>
    <row r="109" spans="2:6" ht="20.100000000000001" customHeight="1">
      <c r="B109" s="6"/>
      <c r="C109" s="6"/>
      <c r="D109" s="6"/>
      <c r="E109" s="6"/>
      <c r="F109" s="13"/>
    </row>
    <row r="110" spans="2:6" ht="20.100000000000001" customHeight="1">
      <c r="B110" s="6"/>
      <c r="C110" s="6"/>
      <c r="D110" s="6"/>
      <c r="E110" s="6"/>
      <c r="F110" s="13"/>
    </row>
    <row r="111" spans="2:6" ht="20.100000000000001" customHeight="1">
      <c r="B111" s="6"/>
      <c r="C111" s="6"/>
      <c r="D111" s="6"/>
      <c r="E111" s="6"/>
      <c r="F111" s="13"/>
    </row>
    <row r="112" spans="2:6" ht="20.100000000000001" customHeight="1">
      <c r="B112" s="6"/>
      <c r="C112" s="6"/>
      <c r="D112" s="6"/>
      <c r="E112" s="6"/>
      <c r="F112" s="13"/>
    </row>
    <row r="113" spans="2:6" ht="20.100000000000001" customHeight="1">
      <c r="B113" s="6"/>
      <c r="C113" s="6"/>
      <c r="D113" s="6"/>
      <c r="E113" s="6"/>
      <c r="F113" s="13"/>
    </row>
    <row r="114" spans="2:6" ht="20.100000000000001" customHeight="1">
      <c r="B114" s="6"/>
      <c r="C114" s="6"/>
      <c r="D114" s="6"/>
      <c r="E114" s="6"/>
      <c r="F114" s="13"/>
    </row>
    <row r="115" spans="2:6" ht="20.100000000000001" customHeight="1">
      <c r="B115" s="6"/>
      <c r="C115" s="6"/>
      <c r="D115" s="6"/>
      <c r="E115" s="6"/>
      <c r="F115" s="13"/>
    </row>
    <row r="116" spans="2:6" ht="20.100000000000001" customHeight="1">
      <c r="B116" s="6"/>
      <c r="C116" s="6"/>
      <c r="D116" s="6"/>
      <c r="E116" s="6"/>
      <c r="F116" s="13"/>
    </row>
    <row r="117" spans="2:6" ht="20.100000000000001" customHeight="1">
      <c r="B117" s="6"/>
      <c r="C117" s="6"/>
      <c r="D117" s="6"/>
      <c r="E117" s="6"/>
      <c r="F117" s="13"/>
    </row>
    <row r="118" spans="2:6" ht="20.100000000000001" customHeight="1">
      <c r="B118" s="6"/>
      <c r="C118" s="6"/>
      <c r="D118" s="6"/>
      <c r="E118" s="6"/>
      <c r="F118" s="13"/>
    </row>
    <row r="119" spans="2:6" ht="20.100000000000001" customHeight="1">
      <c r="B119" s="6"/>
      <c r="C119" s="6"/>
      <c r="D119" s="6"/>
      <c r="E119" s="6"/>
      <c r="F119" s="13"/>
    </row>
    <row r="120" spans="2:6">
      <c r="B120" s="6"/>
      <c r="C120" s="6"/>
      <c r="D120" s="6"/>
      <c r="E120" s="6"/>
      <c r="F120" s="13"/>
    </row>
    <row r="121" spans="2:6">
      <c r="B121" s="6"/>
      <c r="C121" s="6"/>
      <c r="D121" s="6"/>
      <c r="E121" s="6"/>
      <c r="F121" s="13"/>
    </row>
    <row r="122" spans="2:6">
      <c r="B122" s="6"/>
      <c r="C122" s="6"/>
      <c r="D122" s="6"/>
      <c r="E122" s="6"/>
      <c r="F122" s="13"/>
    </row>
    <row r="123" spans="2:6">
      <c r="B123" s="6"/>
      <c r="C123" s="6"/>
      <c r="D123" s="6"/>
      <c r="E123" s="6"/>
      <c r="F123" s="13"/>
    </row>
    <row r="124" spans="2:6">
      <c r="B124" s="6"/>
      <c r="C124" s="6"/>
      <c r="D124" s="6"/>
      <c r="E124" s="6"/>
      <c r="F124" s="13"/>
    </row>
    <row r="125" spans="2:6">
      <c r="B125" s="6"/>
      <c r="C125" s="6"/>
      <c r="D125" s="6"/>
      <c r="E125" s="6"/>
      <c r="F125" s="13"/>
    </row>
    <row r="126" spans="2:6">
      <c r="B126" s="6"/>
      <c r="C126" s="6"/>
      <c r="D126" s="6"/>
      <c r="E126" s="6"/>
      <c r="F126" s="13"/>
    </row>
    <row r="127" spans="2:6">
      <c r="B127" s="6"/>
      <c r="C127" s="6"/>
      <c r="D127" s="6"/>
      <c r="E127" s="6"/>
      <c r="F127" s="13"/>
    </row>
    <row r="128" spans="2:6">
      <c r="B128" s="6"/>
      <c r="C128" s="6"/>
      <c r="D128" s="6"/>
      <c r="E128" s="6"/>
      <c r="F128" s="13"/>
    </row>
    <row r="129" spans="2:6">
      <c r="B129" s="6"/>
      <c r="C129" s="6"/>
      <c r="D129" s="6"/>
      <c r="E129" s="6"/>
      <c r="F129" s="13"/>
    </row>
    <row r="130" spans="2:6">
      <c r="B130" s="6"/>
      <c r="C130" s="6"/>
      <c r="D130" s="6"/>
      <c r="E130" s="6"/>
      <c r="F130" s="13"/>
    </row>
  </sheetData>
  <mergeCells count="10">
    <mergeCell ref="G3:G4"/>
    <mergeCell ref="J2:K2"/>
    <mergeCell ref="D3:D4"/>
    <mergeCell ref="H3:K3"/>
    <mergeCell ref="A1:K1"/>
    <mergeCell ref="A3:A4"/>
    <mergeCell ref="B3:B4"/>
    <mergeCell ref="C3:C4"/>
    <mergeCell ref="E3:E4"/>
    <mergeCell ref="F3:F4"/>
  </mergeCells>
  <phoneticPr fontId="3" type="noConversion"/>
  <pageMargins left="0.38" right="0.15748031496062992" top="0.6692913385826772" bottom="0.3937007874015748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H46"/>
  <sheetViews>
    <sheetView workbookViewId="0">
      <selection sqref="A1:F1"/>
    </sheetView>
  </sheetViews>
  <sheetFormatPr defaultRowHeight="13.5"/>
  <cols>
    <col min="1" max="1" width="19.88671875" customWidth="1"/>
    <col min="2" max="3" width="18" customWidth="1"/>
    <col min="4" max="5" width="15.77734375" customWidth="1"/>
    <col min="6" max="6" width="15.77734375" style="22" customWidth="1"/>
    <col min="7" max="28" width="8.77734375" customWidth="1"/>
  </cols>
  <sheetData>
    <row r="1" spans="1:6" ht="30" customHeight="1">
      <c r="A1" s="327" t="s">
        <v>161</v>
      </c>
      <c r="B1" s="327"/>
      <c r="C1" s="327"/>
      <c r="D1" s="327"/>
      <c r="E1" s="327"/>
      <c r="F1" s="327"/>
    </row>
    <row r="2" spans="1:6" ht="24.95" customHeight="1">
      <c r="A2" s="72"/>
      <c r="B2" s="72"/>
      <c r="C2" s="72"/>
      <c r="D2" s="72"/>
      <c r="E2" s="72"/>
      <c r="F2" s="72"/>
    </row>
    <row r="3" spans="1:6" ht="24.95" customHeight="1" thickBot="1">
      <c r="A3" s="17"/>
      <c r="B3" s="18"/>
      <c r="C3" s="18"/>
      <c r="F3" s="31" t="s">
        <v>44</v>
      </c>
    </row>
    <row r="4" spans="1:6" ht="24.95" customHeight="1">
      <c r="A4" s="241" t="s">
        <v>42</v>
      </c>
      <c r="B4" s="102" t="s">
        <v>159</v>
      </c>
      <c r="C4" s="102" t="s">
        <v>160</v>
      </c>
      <c r="D4" s="103" t="s">
        <v>121</v>
      </c>
      <c r="E4" s="104" t="s">
        <v>0</v>
      </c>
      <c r="F4" s="105" t="s">
        <v>43</v>
      </c>
    </row>
    <row r="5" spans="1:6" ht="24.95" customHeight="1">
      <c r="A5" s="242" t="s">
        <v>38</v>
      </c>
      <c r="B5" s="94">
        <f>SUM(B6:B46)</f>
        <v>33236660440</v>
      </c>
      <c r="C5" s="94">
        <f>SUM(C6:C46)</f>
        <v>29298786570</v>
      </c>
      <c r="D5" s="96">
        <f>B5/C5*100-100</f>
        <v>13.440399180326864</v>
      </c>
      <c r="E5" s="93"/>
      <c r="F5" s="95"/>
    </row>
    <row r="6" spans="1:6" ht="20.100000000000001" customHeight="1">
      <c r="A6" s="206" t="s">
        <v>2</v>
      </c>
      <c r="B6" s="55">
        <f>VLOOKUP(A6,'2015년도 실적'!$A$5:$G$45,7,0)</f>
        <v>4897665880</v>
      </c>
      <c r="C6" s="54">
        <f>VLOOKUP(A6,'2014년도 실적'!$A$5:$G$46,7,0)</f>
        <v>1142832870</v>
      </c>
      <c r="D6" s="23">
        <f>B6/C6*100-100</f>
        <v>328.55486646967023</v>
      </c>
      <c r="E6" s="114">
        <f t="shared" ref="E6:E45" si="0">RANK(D6,$D$6:$D$45)</f>
        <v>1</v>
      </c>
      <c r="F6" s="115">
        <f>VLOOKUP(E6,환산점수!$A$4:$B$43,2,0)</f>
        <v>35</v>
      </c>
    </row>
    <row r="7" spans="1:6" ht="20.100000000000001" customHeight="1">
      <c r="A7" s="206" t="s">
        <v>3</v>
      </c>
      <c r="B7" s="55">
        <f>VLOOKUP(A7,'2015년도 실적'!$A$5:$G$45,7,0)</f>
        <v>710424230</v>
      </c>
      <c r="C7" s="54">
        <f>VLOOKUP(A7,'2014년도 실적'!$A$5:$G$46,7,0)</f>
        <v>723519730</v>
      </c>
      <c r="D7" s="23">
        <f t="shared" ref="D7:D45" si="1">B7/C7*100-100</f>
        <v>-1.8099713742429628</v>
      </c>
      <c r="E7" s="114">
        <f t="shared" si="0"/>
        <v>30</v>
      </c>
      <c r="F7" s="115">
        <f>VLOOKUP(E7,환산점수!$A$4:$B$43,2,0)</f>
        <v>27.46</v>
      </c>
    </row>
    <row r="8" spans="1:6" ht="20.100000000000001" customHeight="1">
      <c r="A8" s="206" t="s">
        <v>5</v>
      </c>
      <c r="B8" s="55">
        <f>VLOOKUP(A8,'2015년도 실적'!$A$5:$G$45,7,0)</f>
        <v>1005464360</v>
      </c>
      <c r="C8" s="54">
        <f>VLOOKUP(A8,'2014년도 실적'!$A$5:$G$46,7,0)</f>
        <v>973606250</v>
      </c>
      <c r="D8" s="23">
        <f t="shared" si="1"/>
        <v>3.2721759951725744</v>
      </c>
      <c r="E8" s="114">
        <f t="shared" si="0"/>
        <v>26</v>
      </c>
      <c r="F8" s="115">
        <f>VLOOKUP(E8,환산점수!$A$4:$B$43,2,0)</f>
        <v>28.5</v>
      </c>
    </row>
    <row r="9" spans="1:6" ht="20.100000000000001" customHeight="1">
      <c r="A9" s="206" t="s">
        <v>4</v>
      </c>
      <c r="B9" s="55">
        <f>VLOOKUP(A9,'2015년도 실적'!$A$5:$G$45,7,0)</f>
        <v>932294540</v>
      </c>
      <c r="C9" s="54">
        <f>VLOOKUP(A9,'2014년도 실적'!$A$5:$G$46,7,0)</f>
        <v>1481170470</v>
      </c>
      <c r="D9" s="23">
        <f t="shared" si="1"/>
        <v>-37.056904732917076</v>
      </c>
      <c r="E9" s="114">
        <f t="shared" si="0"/>
        <v>38</v>
      </c>
      <c r="F9" s="115">
        <f>VLOOKUP(E9,환산점수!$A$4:$B$43,2,0)</f>
        <v>25.38</v>
      </c>
    </row>
    <row r="10" spans="1:6" ht="20.100000000000001" customHeight="1">
      <c r="A10" s="206" t="s">
        <v>123</v>
      </c>
      <c r="B10" s="55">
        <f>VLOOKUP(A10,'2015년도 실적'!$A$5:$G$45,7,0)</f>
        <v>803379640</v>
      </c>
      <c r="C10" s="54">
        <f>VLOOKUP(A10,'2014년도 실적'!$A$5:$G$46,7,0)</f>
        <v>674464180</v>
      </c>
      <c r="D10" s="23">
        <f t="shared" si="1"/>
        <v>19.113759310390648</v>
      </c>
      <c r="E10" s="114">
        <f t="shared" si="0"/>
        <v>13</v>
      </c>
      <c r="F10" s="115">
        <f>VLOOKUP(E10,환산점수!$A$4:$B$43,2,0)</f>
        <v>31.88</v>
      </c>
    </row>
    <row r="11" spans="1:6" ht="20.100000000000001" customHeight="1">
      <c r="A11" s="206" t="s">
        <v>18</v>
      </c>
      <c r="B11" s="55">
        <f>VLOOKUP(A11,'2015년도 실적'!$A$5:$G$45,7,0)</f>
        <v>629423640</v>
      </c>
      <c r="C11" s="54">
        <f>VLOOKUP(A11,'2014년도 실적'!$A$5:$G$46,7,0)</f>
        <v>593670090</v>
      </c>
      <c r="D11" s="23">
        <f t="shared" si="1"/>
        <v>6.0224610608225078</v>
      </c>
      <c r="E11" s="114">
        <f t="shared" si="0"/>
        <v>21</v>
      </c>
      <c r="F11" s="115">
        <f>VLOOKUP(E11,환산점수!$A$4:$B$43,2,0)</f>
        <v>29.8</v>
      </c>
    </row>
    <row r="12" spans="1:6" ht="20.100000000000001" customHeight="1">
      <c r="A12" s="206" t="s">
        <v>13</v>
      </c>
      <c r="B12" s="55">
        <f>VLOOKUP(A12,'2015년도 실적'!$A$5:$G$45,7,0)</f>
        <v>731003570</v>
      </c>
      <c r="C12" s="54">
        <f>VLOOKUP(A12,'2014년도 실적'!$A$5:$G$46,7,0)</f>
        <v>768919650</v>
      </c>
      <c r="D12" s="23">
        <f t="shared" si="1"/>
        <v>-4.9310848019035518</v>
      </c>
      <c r="E12" s="114">
        <f t="shared" si="0"/>
        <v>35</v>
      </c>
      <c r="F12" s="115">
        <f>VLOOKUP(E12,환산점수!$A$4:$B$43,2,0)</f>
        <v>26.16</v>
      </c>
    </row>
    <row r="13" spans="1:6" ht="20.100000000000001" customHeight="1">
      <c r="A13" s="206" t="s">
        <v>14</v>
      </c>
      <c r="B13" s="55">
        <f>VLOOKUP(A13,'2015년도 실적'!$A$5:$G$45,7,0)</f>
        <v>671064990</v>
      </c>
      <c r="C13" s="54">
        <f>VLOOKUP(A13,'2014년도 실적'!$A$5:$G$46,7,0)</f>
        <v>3613023390</v>
      </c>
      <c r="D13" s="23">
        <f t="shared" si="1"/>
        <v>-81.426497490789842</v>
      </c>
      <c r="E13" s="114">
        <f t="shared" si="0"/>
        <v>40</v>
      </c>
      <c r="F13" s="115">
        <f>VLOOKUP(E13,환산점수!$A$4:$B$43,2,0)</f>
        <v>24.86</v>
      </c>
    </row>
    <row r="14" spans="1:6" ht="20.100000000000001" customHeight="1">
      <c r="A14" s="206" t="s">
        <v>124</v>
      </c>
      <c r="B14" s="55">
        <f>VLOOKUP(A14,'2015년도 실적'!$A$5:$G$45,7,0)</f>
        <v>288753250</v>
      </c>
      <c r="C14" s="54">
        <f>VLOOKUP(A14,'2014년도 실적'!$A$5:$G$46,7,0)</f>
        <v>182370280</v>
      </c>
      <c r="D14" s="23">
        <f t="shared" si="1"/>
        <v>58.333501489387402</v>
      </c>
      <c r="E14" s="114">
        <f t="shared" si="0"/>
        <v>4</v>
      </c>
      <c r="F14" s="115">
        <f>VLOOKUP(E14,환산점수!$A$4:$B$43,2,0)</f>
        <v>34.22</v>
      </c>
    </row>
    <row r="15" spans="1:6" ht="20.100000000000001" customHeight="1">
      <c r="A15" s="206" t="s">
        <v>12</v>
      </c>
      <c r="B15" s="55">
        <f>VLOOKUP(A15,'2015년도 실적'!$A$5:$G$45,7,0)</f>
        <v>632724630</v>
      </c>
      <c r="C15" s="54">
        <f>VLOOKUP(A15,'2014년도 실적'!$A$5:$G$46,7,0)</f>
        <v>672474180</v>
      </c>
      <c r="D15" s="23">
        <f t="shared" si="1"/>
        <v>-5.910940699611686</v>
      </c>
      <c r="E15" s="114">
        <f t="shared" si="0"/>
        <v>36</v>
      </c>
      <c r="F15" s="115">
        <f>VLOOKUP(E15,환산점수!$A$4:$B$43,2,0)</f>
        <v>25.9</v>
      </c>
    </row>
    <row r="16" spans="1:6" ht="20.100000000000001" customHeight="1">
      <c r="A16" s="206" t="s">
        <v>11</v>
      </c>
      <c r="B16" s="55">
        <f>VLOOKUP(A16,'2015년도 실적'!$A$5:$G$45,7,0)</f>
        <v>1045366350</v>
      </c>
      <c r="C16" s="54">
        <f>VLOOKUP(A16,'2014년도 실적'!$A$5:$G$46,7,0)</f>
        <v>1049809080</v>
      </c>
      <c r="D16" s="23">
        <f t="shared" si="1"/>
        <v>-0.42319409163425803</v>
      </c>
      <c r="E16" s="114">
        <f t="shared" si="0"/>
        <v>29</v>
      </c>
      <c r="F16" s="115">
        <f>VLOOKUP(E16,환산점수!$A$4:$B$43,2,0)</f>
        <v>27.72</v>
      </c>
    </row>
    <row r="17" spans="1:8" ht="20.100000000000001" customHeight="1">
      <c r="A17" s="206" t="s">
        <v>15</v>
      </c>
      <c r="B17" s="55">
        <f>VLOOKUP(A17,'2015년도 실적'!$A$5:$G$45,7,0)</f>
        <v>878043510</v>
      </c>
      <c r="C17" s="54">
        <f>VLOOKUP(A17,'2014년도 실적'!$A$5:$G$46,7,0)</f>
        <v>825987130</v>
      </c>
      <c r="D17" s="23">
        <f t="shared" si="1"/>
        <v>6.3023233788158421</v>
      </c>
      <c r="E17" s="114">
        <f t="shared" si="0"/>
        <v>20</v>
      </c>
      <c r="F17" s="115">
        <f>VLOOKUP(E17,환산점수!$A$4:$B$43,2,0)</f>
        <v>30.06</v>
      </c>
      <c r="H17" s="27"/>
    </row>
    <row r="18" spans="1:8" ht="20.100000000000001" customHeight="1">
      <c r="A18" s="206" t="s">
        <v>16</v>
      </c>
      <c r="B18" s="55">
        <f>VLOOKUP(A18,'2015년도 실적'!$A$5:$G$45,7,0)</f>
        <v>1271716940</v>
      </c>
      <c r="C18" s="54">
        <f>VLOOKUP(A18,'2014년도 실적'!$A$5:$G$46,7,0)</f>
        <v>1306548980</v>
      </c>
      <c r="D18" s="23">
        <f t="shared" si="1"/>
        <v>-2.6659574599338782</v>
      </c>
      <c r="E18" s="114">
        <f t="shared" si="0"/>
        <v>33</v>
      </c>
      <c r="F18" s="115">
        <f>VLOOKUP(E18,환산점수!$A$4:$B$43,2,0)</f>
        <v>26.68</v>
      </c>
      <c r="H18" s="27"/>
    </row>
    <row r="19" spans="1:8" ht="20.100000000000001" customHeight="1">
      <c r="A19" s="206" t="s">
        <v>8</v>
      </c>
      <c r="B19" s="55">
        <f>VLOOKUP(A19,'2015년도 실적'!$A$5:$G$45,7,0)</f>
        <v>1570749450</v>
      </c>
      <c r="C19" s="54">
        <f>VLOOKUP(A19,'2014년도 실적'!$A$5:$G$46,7,0)</f>
        <v>1508232950</v>
      </c>
      <c r="D19" s="23">
        <f t="shared" si="1"/>
        <v>4.1450161926246238</v>
      </c>
      <c r="E19" s="114">
        <f t="shared" si="0"/>
        <v>25</v>
      </c>
      <c r="F19" s="115">
        <f>VLOOKUP(E19,환산점수!$A$4:$B$43,2,0)</f>
        <v>28.76</v>
      </c>
      <c r="H19" s="27"/>
    </row>
    <row r="20" spans="1:8" ht="20.100000000000001" customHeight="1">
      <c r="A20" s="206" t="s">
        <v>9</v>
      </c>
      <c r="B20" s="55">
        <f>VLOOKUP(A20,'2015년도 실적'!$A$5:$G$45,7,0)</f>
        <v>1546863850</v>
      </c>
      <c r="C20" s="54">
        <f>VLOOKUP(A20,'2014년도 실적'!$A$5:$G$46,7,0)</f>
        <v>1348084860</v>
      </c>
      <c r="D20" s="23">
        <f t="shared" si="1"/>
        <v>14.745287622323715</v>
      </c>
      <c r="E20" s="114">
        <f t="shared" si="0"/>
        <v>15</v>
      </c>
      <c r="F20" s="115">
        <f>VLOOKUP(E20,환산점수!$A$4:$B$43,2,0)</f>
        <v>31.36</v>
      </c>
      <c r="H20" s="27"/>
    </row>
    <row r="21" spans="1:8" ht="20.100000000000001" customHeight="1">
      <c r="A21" s="206" t="s">
        <v>6</v>
      </c>
      <c r="B21" s="55">
        <f>VLOOKUP(A21,'2015년도 실적'!$A$5:$G$45,7,0)</f>
        <v>1665013600</v>
      </c>
      <c r="C21" s="54">
        <f>VLOOKUP(A21,'2014년도 실적'!$A$5:$G$46,7,0)</f>
        <v>1736290680</v>
      </c>
      <c r="D21" s="23">
        <f t="shared" si="1"/>
        <v>-4.1051352069689102</v>
      </c>
      <c r="E21" s="114">
        <f t="shared" si="0"/>
        <v>34</v>
      </c>
      <c r="F21" s="115">
        <f>VLOOKUP(E21,환산점수!$A$4:$B$43,2,0)</f>
        <v>26.42</v>
      </c>
      <c r="H21" s="27"/>
    </row>
    <row r="22" spans="1:8" ht="20.100000000000001" customHeight="1">
      <c r="A22" s="206" t="s">
        <v>7</v>
      </c>
      <c r="B22" s="55">
        <f>VLOOKUP(A22,'2015년도 실적'!$A$5:$G$45,7,0)</f>
        <v>1273238710</v>
      </c>
      <c r="C22" s="54">
        <f>VLOOKUP(A22,'2014년도 실적'!$A$5:$G$46,7,0)</f>
        <v>906630930</v>
      </c>
      <c r="D22" s="23">
        <f t="shared" si="1"/>
        <v>40.436275431282724</v>
      </c>
      <c r="E22" s="114">
        <f t="shared" si="0"/>
        <v>5</v>
      </c>
      <c r="F22" s="115">
        <f>VLOOKUP(E22,환산점수!$A$4:$B$43,2,0)</f>
        <v>33.96</v>
      </c>
      <c r="H22" s="27"/>
    </row>
    <row r="23" spans="1:8" ht="20.100000000000001" customHeight="1">
      <c r="A23" s="206" t="s">
        <v>10</v>
      </c>
      <c r="B23" s="55">
        <f>VLOOKUP(A23,'2015년도 실적'!$A$5:$G$45,7,0)</f>
        <v>891084490</v>
      </c>
      <c r="C23" s="54">
        <f>VLOOKUP(A23,'2014년도 실적'!$A$5:$G$46,7,0)</f>
        <v>760957280</v>
      </c>
      <c r="D23" s="23">
        <f t="shared" si="1"/>
        <v>17.100461933947201</v>
      </c>
      <c r="E23" s="114">
        <f t="shared" si="0"/>
        <v>14</v>
      </c>
      <c r="F23" s="115">
        <f>VLOOKUP(E23,환산점수!$A$4:$B$43,2,0)</f>
        <v>31.62</v>
      </c>
      <c r="H23" s="27"/>
    </row>
    <row r="24" spans="1:8" ht="20.100000000000001" customHeight="1">
      <c r="A24" s="206" t="s">
        <v>22</v>
      </c>
      <c r="B24" s="55">
        <f>VLOOKUP(A24,'2015년도 실적'!$A$5:$G$45,7,0)</f>
        <v>1361162850</v>
      </c>
      <c r="C24" s="54">
        <f>VLOOKUP(A24,'2014년도 실적'!$A$5:$G$46,7,0)</f>
        <v>675781390</v>
      </c>
      <c r="D24" s="23">
        <f t="shared" si="1"/>
        <v>101.42058809876372</v>
      </c>
      <c r="E24" s="114">
        <f t="shared" si="0"/>
        <v>3</v>
      </c>
      <c r="F24" s="115">
        <f>VLOOKUP(E24,환산점수!$A$4:$B$43,2,0)</f>
        <v>34.78</v>
      </c>
      <c r="H24" s="27"/>
    </row>
    <row r="25" spans="1:8" ht="20.100000000000001" customHeight="1">
      <c r="A25" s="206" t="s">
        <v>35</v>
      </c>
      <c r="B25" s="55">
        <f>VLOOKUP(A25,'2015년도 실적'!$A$5:$G$45,7,0)</f>
        <v>1171430630</v>
      </c>
      <c r="C25" s="54">
        <f>VLOOKUP(A25,'2014년도 실적'!$A$5:$G$46,7,0)</f>
        <v>1163503860</v>
      </c>
      <c r="D25" s="23">
        <f t="shared" si="1"/>
        <v>0.68128437493967908</v>
      </c>
      <c r="E25" s="114">
        <f t="shared" si="0"/>
        <v>28</v>
      </c>
      <c r="F25" s="115">
        <f>VLOOKUP(E25,환산점수!$A$4:$B$43,2,0)</f>
        <v>27.98</v>
      </c>
      <c r="H25" s="27"/>
    </row>
    <row r="26" spans="1:8" ht="20.100000000000001" customHeight="1">
      <c r="A26" s="206" t="s">
        <v>24</v>
      </c>
      <c r="B26" s="55">
        <f>VLOOKUP(A26,'2015년도 실적'!$A$5:$G$45,7,0)</f>
        <v>634209070</v>
      </c>
      <c r="C26" s="54">
        <f>VLOOKUP(A26,'2014년도 실적'!$A$5:$G$46,7,0)</f>
        <v>573563830</v>
      </c>
      <c r="D26" s="23">
        <f t="shared" si="1"/>
        <v>10.573407322424771</v>
      </c>
      <c r="E26" s="114">
        <f t="shared" si="0"/>
        <v>17</v>
      </c>
      <c r="F26" s="115">
        <f>VLOOKUP(E26,환산점수!$A$4:$B$43,2,0)</f>
        <v>30.84</v>
      </c>
      <c r="H26" s="27"/>
    </row>
    <row r="27" spans="1:8" ht="20.100000000000001" customHeight="1">
      <c r="A27" s="206" t="s">
        <v>36</v>
      </c>
      <c r="B27" s="55">
        <f>VLOOKUP(A27,'2015년도 실적'!$A$5:$G$45,7,0)</f>
        <v>648252390</v>
      </c>
      <c r="C27" s="54">
        <f>VLOOKUP(A27,'2014년도 실적'!$A$5:$G$46,7,0)</f>
        <v>601919380</v>
      </c>
      <c r="D27" s="23">
        <f t="shared" si="1"/>
        <v>7.6975441461944598</v>
      </c>
      <c r="E27" s="114">
        <f t="shared" si="0"/>
        <v>19</v>
      </c>
      <c r="F27" s="115">
        <f>VLOOKUP(E27,환산점수!$A$4:$B$43,2,0)</f>
        <v>30.32</v>
      </c>
      <c r="H27" s="27"/>
    </row>
    <row r="28" spans="1:8" ht="20.100000000000001" customHeight="1">
      <c r="A28" s="206" t="s">
        <v>25</v>
      </c>
      <c r="B28" s="55">
        <f>VLOOKUP(A28,'2015년도 실적'!$A$5:$G$45,7,0)</f>
        <v>624606090</v>
      </c>
      <c r="C28" s="54">
        <f>VLOOKUP(A28,'2014년도 실적'!$A$5:$G$46,7,0)</f>
        <v>560389470</v>
      </c>
      <c r="D28" s="23">
        <f t="shared" si="1"/>
        <v>11.459283844145034</v>
      </c>
      <c r="E28" s="114">
        <f t="shared" si="0"/>
        <v>16</v>
      </c>
      <c r="F28" s="115">
        <f>VLOOKUP(E28,환산점수!$A$4:$B$43,2,0)</f>
        <v>31.1</v>
      </c>
      <c r="H28" s="27"/>
    </row>
    <row r="29" spans="1:8" ht="20.100000000000001" customHeight="1">
      <c r="A29" s="206" t="s">
        <v>125</v>
      </c>
      <c r="B29" s="55">
        <f>VLOOKUP(A29,'2015년도 실적'!$A$5:$G$45,7,0)</f>
        <v>965890650</v>
      </c>
      <c r="C29" s="54">
        <f>VLOOKUP(A29,'2014년도 실적'!$A$5:$G$46,7,0)</f>
        <v>911574310</v>
      </c>
      <c r="D29" s="23">
        <f t="shared" si="1"/>
        <v>5.9585202658903427</v>
      </c>
      <c r="E29" s="114">
        <f t="shared" si="0"/>
        <v>22</v>
      </c>
      <c r="F29" s="115">
        <f>VLOOKUP(E29,환산점수!$A$4:$B$43,2,0)</f>
        <v>29.54</v>
      </c>
      <c r="H29" s="27"/>
    </row>
    <row r="30" spans="1:8" ht="20.100000000000001" customHeight="1">
      <c r="A30" s="206" t="s">
        <v>19</v>
      </c>
      <c r="B30" s="55">
        <f>VLOOKUP(A30,'2015년도 실적'!$A$5:$G$45,7,0)</f>
        <v>1029019840</v>
      </c>
      <c r="C30" s="54">
        <f>VLOOKUP(A30,'2014년도 실적'!$A$5:$G$46,7,0)</f>
        <v>1010736110</v>
      </c>
      <c r="D30" s="23">
        <f t="shared" si="1"/>
        <v>1.8089518934868209</v>
      </c>
      <c r="E30" s="114">
        <f t="shared" si="0"/>
        <v>27</v>
      </c>
      <c r="F30" s="115">
        <f>VLOOKUP(E30,환산점수!$A$4:$B$43,2,0)</f>
        <v>28.24</v>
      </c>
      <c r="H30" s="27"/>
    </row>
    <row r="31" spans="1:8" ht="20.100000000000001" customHeight="1">
      <c r="A31" s="206" t="s">
        <v>20</v>
      </c>
      <c r="B31" s="55">
        <f>VLOOKUP(A31,'2015년도 실적'!$A$5:$G$45,7,0)</f>
        <v>2141440170</v>
      </c>
      <c r="C31" s="54">
        <f>VLOOKUP(A31,'2014년도 실적'!$A$5:$G$46,7,0)</f>
        <v>645612210</v>
      </c>
      <c r="D31" s="23">
        <f t="shared" si="1"/>
        <v>231.69139877326666</v>
      </c>
      <c r="E31" s="114">
        <f t="shared" si="0"/>
        <v>2</v>
      </c>
      <c r="F31" s="115">
        <f>VLOOKUP(E31,환산점수!$A$4:$B$43,2,0)</f>
        <v>34.74</v>
      </c>
      <c r="H31" s="27"/>
    </row>
    <row r="32" spans="1:8" ht="20.100000000000001" customHeight="1">
      <c r="A32" s="206" t="s">
        <v>29</v>
      </c>
      <c r="B32" s="55">
        <f>VLOOKUP(A32,'2015년도 실적'!$A$5:$G$45,7,0)</f>
        <v>233838060</v>
      </c>
      <c r="C32" s="54">
        <f>VLOOKUP(A32,'2014년도 실적'!$A$5:$G$46,7,0)</f>
        <v>177245130</v>
      </c>
      <c r="D32" s="23">
        <f t="shared" si="1"/>
        <v>31.929187560752723</v>
      </c>
      <c r="E32" s="114">
        <f t="shared" si="0"/>
        <v>6</v>
      </c>
      <c r="F32" s="115">
        <f>VLOOKUP(E32,환산점수!$A$4:$B$43,2,0)</f>
        <v>33.700000000000003</v>
      </c>
      <c r="H32" s="27"/>
    </row>
    <row r="33" spans="1:8" ht="20.100000000000001" customHeight="1">
      <c r="A33" s="206" t="s">
        <v>26</v>
      </c>
      <c r="B33" s="55">
        <f>VLOOKUP(A33,'2015년도 실적'!$A$5:$G$45,7,0)</f>
        <v>307709260</v>
      </c>
      <c r="C33" s="54">
        <f>VLOOKUP(A33,'2014년도 실적'!$A$5:$G$46,7,0)</f>
        <v>257129800</v>
      </c>
      <c r="D33" s="23">
        <f t="shared" si="1"/>
        <v>19.670788838944375</v>
      </c>
      <c r="E33" s="114">
        <f t="shared" si="0"/>
        <v>11</v>
      </c>
      <c r="F33" s="115">
        <f>VLOOKUP(E33,환산점수!$A$4:$B$43,2,0)</f>
        <v>32.4</v>
      </c>
      <c r="H33" s="27"/>
    </row>
    <row r="34" spans="1:8" ht="20.100000000000001" customHeight="1">
      <c r="A34" s="206" t="s">
        <v>34</v>
      </c>
      <c r="B34" s="55">
        <f>VLOOKUP(A34,'2015년도 실적'!$A$5:$G$45,7,0)</f>
        <v>272870230</v>
      </c>
      <c r="C34" s="54">
        <f>VLOOKUP(A34,'2014년도 실적'!$A$5:$G$46,7,0)</f>
        <v>227494310</v>
      </c>
      <c r="D34" s="23">
        <f t="shared" si="1"/>
        <v>19.945958208800917</v>
      </c>
      <c r="E34" s="114">
        <f t="shared" si="0"/>
        <v>10</v>
      </c>
      <c r="F34" s="115">
        <f>VLOOKUP(E34,환산점수!$A$4:$B$43,2,0)</f>
        <v>32.659999999999997</v>
      </c>
      <c r="H34" s="27"/>
    </row>
    <row r="35" spans="1:8" ht="20.100000000000001" customHeight="1">
      <c r="A35" s="206" t="s">
        <v>21</v>
      </c>
      <c r="B35" s="55">
        <f>VLOOKUP(A35,'2015년도 실적'!$A$5:$G$45,7,0)</f>
        <v>65843140</v>
      </c>
      <c r="C35" s="54">
        <f>VLOOKUP(A35,'2014년도 실적'!$A$5:$G$46,7,0)</f>
        <v>74852820</v>
      </c>
      <c r="D35" s="23">
        <f t="shared" si="1"/>
        <v>-12.036527147540994</v>
      </c>
      <c r="E35" s="114">
        <f t="shared" si="0"/>
        <v>37</v>
      </c>
      <c r="F35" s="115">
        <f>VLOOKUP(E35,환산점수!$A$4:$B$43,2,0)</f>
        <v>25.64</v>
      </c>
      <c r="H35" s="27"/>
    </row>
    <row r="36" spans="1:8" ht="20.100000000000001" customHeight="1">
      <c r="A36" s="206" t="s">
        <v>32</v>
      </c>
      <c r="B36" s="55">
        <f>VLOOKUP(A36,'2015년도 실적'!$A$5:$G$45,7,0)</f>
        <v>72448100</v>
      </c>
      <c r="C36" s="54">
        <f>VLOOKUP(A36,'2014년도 실적'!$A$5:$G$46,7,0)</f>
        <v>74322800</v>
      </c>
      <c r="D36" s="23">
        <f t="shared" si="1"/>
        <v>-2.5223753679893548</v>
      </c>
      <c r="E36" s="114">
        <f t="shared" si="0"/>
        <v>32</v>
      </c>
      <c r="F36" s="115">
        <f>VLOOKUP(E36,환산점수!$A$4:$B$43,2,0)</f>
        <v>26.94</v>
      </c>
      <c r="H36" s="27"/>
    </row>
    <row r="37" spans="1:8" ht="20.100000000000001" customHeight="1">
      <c r="A37" s="206" t="s">
        <v>31</v>
      </c>
      <c r="B37" s="55">
        <f>VLOOKUP(A37,'2015년도 실적'!$A$5:$G$45,7,0)</f>
        <v>127653920</v>
      </c>
      <c r="C37" s="54">
        <f>VLOOKUP(A37,'2014년도 실적'!$A$5:$G$46,7,0)</f>
        <v>100282040</v>
      </c>
      <c r="D37" s="23">
        <f t="shared" si="1"/>
        <v>27.294897471172305</v>
      </c>
      <c r="E37" s="114">
        <f t="shared" si="0"/>
        <v>9</v>
      </c>
      <c r="F37" s="115">
        <f>VLOOKUP(E37,환산점수!$A$4:$B$43,2,0)</f>
        <v>32.92</v>
      </c>
      <c r="H37" s="27"/>
    </row>
    <row r="38" spans="1:8" ht="20.100000000000001" customHeight="1">
      <c r="A38" s="206" t="s">
        <v>27</v>
      </c>
      <c r="B38" s="55">
        <f>VLOOKUP(A38,'2015년도 실적'!$A$5:$G$45,7,0)</f>
        <v>461240880</v>
      </c>
      <c r="C38" s="54">
        <f>VLOOKUP(A38,'2014년도 실적'!$A$5:$G$46,7,0)</f>
        <v>435799910</v>
      </c>
      <c r="D38" s="23">
        <f t="shared" si="1"/>
        <v>5.8377639407956678</v>
      </c>
      <c r="E38" s="114">
        <f t="shared" si="0"/>
        <v>23</v>
      </c>
      <c r="F38" s="115">
        <f>VLOOKUP(E38,환산점수!$A$4:$B$43,2,0)</f>
        <v>29.28</v>
      </c>
      <c r="H38" s="27"/>
    </row>
    <row r="39" spans="1:8" ht="20.100000000000001" customHeight="1">
      <c r="A39" s="206" t="s">
        <v>30</v>
      </c>
      <c r="B39" s="55">
        <f>VLOOKUP(A39,'2015년도 실적'!$A$5:$G$45,7,0)</f>
        <v>93790830</v>
      </c>
      <c r="C39" s="54">
        <f>VLOOKUP(A39,'2014년도 실적'!$A$5:$G$46,7,0)</f>
        <v>71824350</v>
      </c>
      <c r="D39" s="23">
        <f t="shared" si="1"/>
        <v>30.583611268323352</v>
      </c>
      <c r="E39" s="114">
        <f t="shared" si="0"/>
        <v>7</v>
      </c>
      <c r="F39" s="115">
        <f>VLOOKUP(E39,환산점수!$A$4:$B$43,2,0)</f>
        <v>33.44</v>
      </c>
      <c r="H39" s="27"/>
    </row>
    <row r="40" spans="1:8" ht="20.100000000000001" customHeight="1">
      <c r="A40" s="206" t="s">
        <v>33</v>
      </c>
      <c r="B40" s="55">
        <f>VLOOKUP(A40,'2015년도 실적'!$A$5:$G$45,7,0)</f>
        <v>222217380</v>
      </c>
      <c r="C40" s="54">
        <f>VLOOKUP(A40,'2014년도 실적'!$A$5:$G$46,7,0)</f>
        <v>203912040</v>
      </c>
      <c r="D40" s="23">
        <f t="shared" si="1"/>
        <v>8.9770765865517319</v>
      </c>
      <c r="E40" s="114">
        <f t="shared" si="0"/>
        <v>18</v>
      </c>
      <c r="F40" s="115">
        <f>VLOOKUP(E40,환산점수!$A$4:$B$43,2,0)</f>
        <v>30.58</v>
      </c>
      <c r="H40" s="27"/>
    </row>
    <row r="41" spans="1:8" ht="20.100000000000001" customHeight="1">
      <c r="A41" s="206" t="s">
        <v>40</v>
      </c>
      <c r="B41" s="55">
        <f>VLOOKUP(A41,'2015년도 실적'!$A$5:$G$45,7,0)</f>
        <v>30798370</v>
      </c>
      <c r="C41" s="54">
        <f>VLOOKUP(A41,'2014년도 실적'!$A$5:$G$46,7,0)</f>
        <v>24093850</v>
      </c>
      <c r="D41" s="23">
        <f t="shared" si="1"/>
        <v>27.826686063040967</v>
      </c>
      <c r="E41" s="114">
        <f t="shared" si="0"/>
        <v>8</v>
      </c>
      <c r="F41" s="115">
        <f>VLOOKUP(E41,환산점수!$A$4:$B$43,2,0)</f>
        <v>33.18</v>
      </c>
      <c r="H41" s="27"/>
    </row>
    <row r="42" spans="1:8" ht="20.100000000000001" customHeight="1">
      <c r="A42" s="206" t="s">
        <v>126</v>
      </c>
      <c r="B42" s="55">
        <f>VLOOKUP(A42,'2015년도 실적'!$A$5:$G$45,7,0)</f>
        <v>708950</v>
      </c>
      <c r="C42" s="54">
        <f>VLOOKUP(A42,'2014년도 실적'!$A$5:$G$46,7,0)</f>
        <v>1710940</v>
      </c>
      <c r="D42" s="23">
        <f t="shared" si="1"/>
        <v>-58.563713514208565</v>
      </c>
      <c r="E42" s="114">
        <f t="shared" si="0"/>
        <v>39</v>
      </c>
      <c r="F42" s="115">
        <f>VLOOKUP(E42,환산점수!$A$4:$B$43,2,0)</f>
        <v>25.12</v>
      </c>
      <c r="H42" s="27"/>
    </row>
    <row r="43" spans="1:8" ht="20.100000000000001" customHeight="1">
      <c r="A43" s="206" t="s">
        <v>23</v>
      </c>
      <c r="B43" s="55">
        <f>VLOOKUP(A43,'2015년도 실적'!$A$5:$G$45,7,0)</f>
        <v>307325450</v>
      </c>
      <c r="C43" s="54">
        <f>VLOOKUP(A43,'2014년도 실적'!$A$5:$G$46,7,0)</f>
        <v>257140450</v>
      </c>
      <c r="D43" s="23">
        <f t="shared" si="1"/>
        <v>19.516571585684005</v>
      </c>
      <c r="E43" s="114">
        <f t="shared" si="0"/>
        <v>12</v>
      </c>
      <c r="F43" s="115">
        <f>VLOOKUP(E43,환산점수!$A$4:$B$43,2,0)</f>
        <v>32.14</v>
      </c>
      <c r="H43" s="27"/>
    </row>
    <row r="44" spans="1:8" ht="20.100000000000001" customHeight="1">
      <c r="A44" s="206" t="s">
        <v>28</v>
      </c>
      <c r="B44" s="55">
        <f>VLOOKUP(A44,'2015년도 실적'!$A$5:$G$45,7,0)</f>
        <v>777752370</v>
      </c>
      <c r="C44" s="54">
        <f>VLOOKUP(A44,'2014년도 실적'!$A$5:$G$46,7,0)</f>
        <v>735080040</v>
      </c>
      <c r="D44" s="23">
        <f t="shared" si="1"/>
        <v>5.8051270171884966</v>
      </c>
      <c r="E44" s="114">
        <f t="shared" si="0"/>
        <v>24</v>
      </c>
      <c r="F44" s="115">
        <f>VLOOKUP(E44,환산점수!$A$4:$B$43,2,0)</f>
        <v>29.02</v>
      </c>
      <c r="H44" s="27"/>
    </row>
    <row r="45" spans="1:8" ht="20.100000000000001" customHeight="1">
      <c r="A45" s="206" t="s">
        <v>17</v>
      </c>
      <c r="B45" s="55">
        <f>VLOOKUP(A45,'2015년도 실적'!$A$5:$G$45,7,0)</f>
        <v>240029980</v>
      </c>
      <c r="C45" s="54">
        <f>VLOOKUP(A45,'2014년도 실적'!$A$5:$G$46,7,0)</f>
        <v>246224550</v>
      </c>
      <c r="D45" s="23">
        <f t="shared" si="1"/>
        <v>-2.515821432103337</v>
      </c>
      <c r="E45" s="114">
        <f t="shared" si="0"/>
        <v>31</v>
      </c>
      <c r="F45" s="115">
        <f>VLOOKUP(E45,환산점수!$A$4:$B$43,2,0)</f>
        <v>27.2</v>
      </c>
      <c r="H45" s="27"/>
    </row>
    <row r="46" spans="1:8" ht="20.100000000000001" customHeight="1">
      <c r="A46" s="116" t="s">
        <v>58</v>
      </c>
      <c r="B46" s="55">
        <f>VLOOKUP(A46,'2015년도 실적'!$A$5:$G$45,7,0)</f>
        <v>2146200</v>
      </c>
      <c r="C46" s="54">
        <f>VLOOKUP(A46,'2014년도 실적'!$A$5:$G$46,7,0)</f>
        <v>0</v>
      </c>
      <c r="D46" s="23"/>
      <c r="E46" s="114"/>
      <c r="F46" s="115"/>
      <c r="H46" s="27"/>
    </row>
  </sheetData>
  <mergeCells count="1">
    <mergeCell ref="A1:F1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I46"/>
  <sheetViews>
    <sheetView workbookViewId="0">
      <selection sqref="A1:E1"/>
    </sheetView>
  </sheetViews>
  <sheetFormatPr defaultRowHeight="18.75"/>
  <cols>
    <col min="1" max="1" width="21.77734375" style="2" customWidth="1"/>
    <col min="2" max="2" width="22.44140625" style="2" customWidth="1"/>
    <col min="3" max="3" width="15.77734375" style="3" customWidth="1"/>
    <col min="4" max="5" width="15.77734375" style="2" customWidth="1"/>
    <col min="6" max="7" width="8.77734375" style="2" customWidth="1"/>
    <col min="8" max="8" width="8.5546875" style="24" customWidth="1"/>
    <col min="9" max="13" width="8.88671875" style="2"/>
    <col min="14" max="30" width="8.77734375" style="2" customWidth="1"/>
    <col min="31" max="16384" width="8.88671875" style="2"/>
  </cols>
  <sheetData>
    <row r="1" spans="1:9" ht="30" customHeight="1">
      <c r="A1" s="327" t="s">
        <v>162</v>
      </c>
      <c r="B1" s="327"/>
      <c r="C1" s="327"/>
      <c r="D1" s="327"/>
      <c r="E1" s="327"/>
      <c r="F1" s="88"/>
      <c r="G1" s="88"/>
    </row>
    <row r="2" spans="1:9" ht="24.95" customHeight="1">
      <c r="A2" s="72"/>
      <c r="B2" s="72"/>
      <c r="C2" s="72"/>
      <c r="D2" s="72"/>
      <c r="E2" s="72"/>
      <c r="F2" s="88"/>
      <c r="G2" s="88"/>
    </row>
    <row r="3" spans="1:9" ht="24.95" customHeight="1">
      <c r="A3" s="17"/>
      <c r="B3" s="4"/>
      <c r="C3" s="5"/>
      <c r="E3" s="31" t="s">
        <v>44</v>
      </c>
    </row>
    <row r="4" spans="1:9" s="20" customFormat="1" ht="24.95" customHeight="1">
      <c r="A4" s="243" t="s">
        <v>75</v>
      </c>
      <c r="B4" s="101" t="s">
        <v>159</v>
      </c>
      <c r="C4" s="80" t="s">
        <v>45</v>
      </c>
      <c r="D4" s="80" t="s">
        <v>0</v>
      </c>
      <c r="E4" s="80" t="s">
        <v>43</v>
      </c>
      <c r="F4" s="21"/>
      <c r="G4" s="21"/>
      <c r="H4" s="26"/>
    </row>
    <row r="5" spans="1:9" s="20" customFormat="1" ht="24.95" customHeight="1">
      <c r="A5" s="244" t="s">
        <v>38</v>
      </c>
      <c r="B5" s="90">
        <f>SUM(B6:B46)</f>
        <v>33236660440</v>
      </c>
      <c r="C5" s="90">
        <f>SUM(C6:C46)</f>
        <v>100.00000000000001</v>
      </c>
      <c r="D5" s="89"/>
      <c r="E5" s="89"/>
      <c r="F5" s="21"/>
      <c r="G5" s="21"/>
      <c r="H5" s="26"/>
    </row>
    <row r="6" spans="1:9" s="20" customFormat="1" ht="20.100000000000001" customHeight="1">
      <c r="A6" s="206" t="s">
        <v>2</v>
      </c>
      <c r="B6" s="91">
        <f>VLOOKUP(A6,'2015년도 실적'!$A$5:$G$45,7,0)</f>
        <v>4897665880</v>
      </c>
      <c r="C6" s="92">
        <f>B6/$B$5*100</f>
        <v>14.735734021296876</v>
      </c>
      <c r="D6" s="75">
        <f t="shared" ref="D6:D45" si="0">RANK(C6,$C$6:$C$45)</f>
        <v>1</v>
      </c>
      <c r="E6" s="76">
        <f>VLOOKUP(D6,환산점수!$A$4:$B$43,2,0)</f>
        <v>35</v>
      </c>
      <c r="F6" s="27"/>
      <c r="G6" s="27"/>
      <c r="H6" s="25"/>
      <c r="I6" s="28"/>
    </row>
    <row r="7" spans="1:9" s="20" customFormat="1" ht="20.100000000000001" customHeight="1">
      <c r="A7" s="206" t="s">
        <v>3</v>
      </c>
      <c r="B7" s="91">
        <f>VLOOKUP(A7,'2015년도 실적'!$A$5:$G$45,7,0)</f>
        <v>710424230</v>
      </c>
      <c r="C7" s="92">
        <f t="shared" ref="C7:C46" si="1">B7/$B$5*100</f>
        <v>2.1374717573761153</v>
      </c>
      <c r="D7" s="75">
        <f t="shared" si="0"/>
        <v>20</v>
      </c>
      <c r="E7" s="76">
        <f>VLOOKUP(D7,환산점수!$A$4:$B$43,2,0)</f>
        <v>30.06</v>
      </c>
      <c r="F7" s="27"/>
      <c r="G7" s="27"/>
      <c r="H7" s="25"/>
      <c r="I7" s="28"/>
    </row>
    <row r="8" spans="1:9" s="20" customFormat="1" ht="20.100000000000001" customHeight="1">
      <c r="A8" s="206" t="s">
        <v>5</v>
      </c>
      <c r="B8" s="91">
        <f>VLOOKUP(A8,'2015년도 실적'!$A$5:$G$45,7,0)</f>
        <v>1005464360</v>
      </c>
      <c r="C8" s="92">
        <f t="shared" si="1"/>
        <v>3.0251666283232637</v>
      </c>
      <c r="D8" s="75">
        <f t="shared" si="0"/>
        <v>12</v>
      </c>
      <c r="E8" s="76">
        <f>VLOOKUP(D8,환산점수!$A$4:$B$43,2,0)</f>
        <v>32.14</v>
      </c>
      <c r="F8" s="27"/>
      <c r="G8" s="27"/>
      <c r="H8" s="25"/>
      <c r="I8" s="30"/>
    </row>
    <row r="9" spans="1:9" s="20" customFormat="1" ht="20.100000000000001" customHeight="1">
      <c r="A9" s="206" t="s">
        <v>4</v>
      </c>
      <c r="B9" s="91">
        <f>VLOOKUP(A9,'2015년도 실적'!$A$5:$G$45,7,0)</f>
        <v>932294540</v>
      </c>
      <c r="C9" s="92">
        <f t="shared" si="1"/>
        <v>2.8050186982022796</v>
      </c>
      <c r="D9" s="75">
        <f t="shared" si="0"/>
        <v>14</v>
      </c>
      <c r="E9" s="76">
        <f>VLOOKUP(D9,환산점수!$A$4:$B$43,2,0)</f>
        <v>31.62</v>
      </c>
      <c r="F9" s="27"/>
      <c r="G9" s="27"/>
      <c r="H9" s="25"/>
      <c r="I9" s="30"/>
    </row>
    <row r="10" spans="1:9" s="20" customFormat="1" ht="20.100000000000001" customHeight="1">
      <c r="A10" s="206" t="s">
        <v>123</v>
      </c>
      <c r="B10" s="91">
        <f>VLOOKUP(A10,'2015년도 실적'!$A$5:$G$45,7,0)</f>
        <v>803379640</v>
      </c>
      <c r="C10" s="92">
        <f t="shared" si="1"/>
        <v>2.4171491039248347</v>
      </c>
      <c r="D10" s="75">
        <f t="shared" si="0"/>
        <v>17</v>
      </c>
      <c r="E10" s="76">
        <f>VLOOKUP(D10,환산점수!$A$4:$B$43,2,0)</f>
        <v>30.84</v>
      </c>
      <c r="F10" s="27"/>
      <c r="G10" s="27"/>
      <c r="H10" s="25"/>
      <c r="I10" s="28"/>
    </row>
    <row r="11" spans="1:9" s="20" customFormat="1" ht="20.100000000000001" customHeight="1">
      <c r="A11" s="206" t="s">
        <v>18</v>
      </c>
      <c r="B11" s="91">
        <f>VLOOKUP(A11,'2015년도 실적'!$A$5:$G$45,7,0)</f>
        <v>629423640</v>
      </c>
      <c r="C11" s="92">
        <f t="shared" si="1"/>
        <v>1.8937631869972553</v>
      </c>
      <c r="D11" s="75">
        <f t="shared" si="0"/>
        <v>25</v>
      </c>
      <c r="E11" s="76">
        <f>VLOOKUP(D11,환산점수!$A$4:$B$43,2,0)</f>
        <v>28.76</v>
      </c>
      <c r="F11" s="27"/>
      <c r="G11" s="27"/>
      <c r="H11" s="25"/>
      <c r="I11" s="28"/>
    </row>
    <row r="12" spans="1:9" s="20" customFormat="1" ht="20.100000000000001" customHeight="1">
      <c r="A12" s="206" t="s">
        <v>13</v>
      </c>
      <c r="B12" s="91">
        <f>VLOOKUP(A12,'2015년도 실적'!$A$5:$G$45,7,0)</f>
        <v>731003570</v>
      </c>
      <c r="C12" s="92">
        <f t="shared" si="1"/>
        <v>2.1993893499608168</v>
      </c>
      <c r="D12" s="75">
        <f t="shared" si="0"/>
        <v>19</v>
      </c>
      <c r="E12" s="76">
        <f>VLOOKUP(D12,환산점수!$A$4:$B$43,2,0)</f>
        <v>30.32</v>
      </c>
      <c r="F12" s="27"/>
      <c r="G12" s="27"/>
      <c r="H12" s="25"/>
      <c r="I12" s="28"/>
    </row>
    <row r="13" spans="1:9" s="20" customFormat="1" ht="20.100000000000001" customHeight="1">
      <c r="A13" s="206" t="s">
        <v>14</v>
      </c>
      <c r="B13" s="91">
        <f>VLOOKUP(A13,'2015년도 실적'!$A$5:$G$45,7,0)</f>
        <v>671064990</v>
      </c>
      <c r="C13" s="92">
        <f t="shared" si="1"/>
        <v>2.0190505938809054</v>
      </c>
      <c r="D13" s="75">
        <f t="shared" si="0"/>
        <v>21</v>
      </c>
      <c r="E13" s="76">
        <f>VLOOKUP(D13,환산점수!$A$4:$B$43,2,0)</f>
        <v>29.8</v>
      </c>
      <c r="F13" s="27"/>
      <c r="G13" s="27"/>
      <c r="H13" s="25"/>
      <c r="I13" s="28"/>
    </row>
    <row r="14" spans="1:9" s="20" customFormat="1" ht="20.100000000000001" customHeight="1">
      <c r="A14" s="206" t="s">
        <v>124</v>
      </c>
      <c r="B14" s="91">
        <f>VLOOKUP(A14,'2015년도 실적'!$A$5:$G$45,7,0)</f>
        <v>288753250</v>
      </c>
      <c r="C14" s="92">
        <f t="shared" si="1"/>
        <v>0.86877937246814441</v>
      </c>
      <c r="D14" s="75">
        <f t="shared" si="0"/>
        <v>30</v>
      </c>
      <c r="E14" s="76">
        <f>VLOOKUP(D14,환산점수!$A$4:$B$43,2,0)</f>
        <v>27.46</v>
      </c>
      <c r="F14" s="27"/>
      <c r="G14" s="27"/>
      <c r="H14" s="25"/>
      <c r="I14" s="28"/>
    </row>
    <row r="15" spans="1:9" s="20" customFormat="1" ht="20.100000000000001" customHeight="1">
      <c r="A15" s="206" t="s">
        <v>12</v>
      </c>
      <c r="B15" s="91">
        <f>VLOOKUP(A15,'2015년도 실적'!$A$5:$G$45,7,0)</f>
        <v>632724630</v>
      </c>
      <c r="C15" s="92">
        <f t="shared" si="1"/>
        <v>1.9036949609971103</v>
      </c>
      <c r="D15" s="75">
        <f t="shared" si="0"/>
        <v>24</v>
      </c>
      <c r="E15" s="76">
        <f>VLOOKUP(D15,환산점수!$A$4:$B$43,2,0)</f>
        <v>29.02</v>
      </c>
      <c r="F15" s="27"/>
      <c r="G15" s="27"/>
      <c r="H15" s="25"/>
      <c r="I15" s="28"/>
    </row>
    <row r="16" spans="1:9" s="20" customFormat="1" ht="20.100000000000001" customHeight="1">
      <c r="A16" s="206" t="s">
        <v>11</v>
      </c>
      <c r="B16" s="91">
        <f>VLOOKUP(A16,'2015년도 실적'!$A$5:$G$45,7,0)</f>
        <v>1045366350</v>
      </c>
      <c r="C16" s="92">
        <f t="shared" si="1"/>
        <v>3.1452207777828116</v>
      </c>
      <c r="D16" s="75">
        <f t="shared" si="0"/>
        <v>10</v>
      </c>
      <c r="E16" s="76">
        <f>VLOOKUP(D16,환산점수!$A$4:$B$43,2,0)</f>
        <v>32.659999999999997</v>
      </c>
      <c r="F16" s="27"/>
      <c r="G16" s="27"/>
      <c r="H16" s="25"/>
      <c r="I16" s="28"/>
    </row>
    <row r="17" spans="1:9" s="20" customFormat="1" ht="20.100000000000001" customHeight="1">
      <c r="A17" s="206" t="s">
        <v>15</v>
      </c>
      <c r="B17" s="91">
        <f>VLOOKUP(A17,'2015년도 실적'!$A$5:$G$45,7,0)</f>
        <v>878043510</v>
      </c>
      <c r="C17" s="92">
        <f t="shared" si="1"/>
        <v>2.6417922209274765</v>
      </c>
      <c r="D17" s="75">
        <f t="shared" si="0"/>
        <v>16</v>
      </c>
      <c r="E17" s="76">
        <f>VLOOKUP(D17,환산점수!$A$4:$B$43,2,0)</f>
        <v>31.1</v>
      </c>
      <c r="F17" s="27"/>
      <c r="G17" s="27"/>
      <c r="H17" s="25"/>
      <c r="I17" s="28"/>
    </row>
    <row r="18" spans="1:9" s="20" customFormat="1" ht="20.100000000000001" customHeight="1">
      <c r="A18" s="206" t="s">
        <v>16</v>
      </c>
      <c r="B18" s="91">
        <f>VLOOKUP(A18,'2015년도 실적'!$A$5:$G$45,7,0)</f>
        <v>1271716940</v>
      </c>
      <c r="C18" s="92">
        <f t="shared" si="1"/>
        <v>3.8262476529365776</v>
      </c>
      <c r="D18" s="75">
        <f t="shared" si="0"/>
        <v>8</v>
      </c>
      <c r="E18" s="76">
        <f>VLOOKUP(D18,환산점수!$A$4:$B$43,2,0)</f>
        <v>33.18</v>
      </c>
      <c r="F18" s="27"/>
      <c r="G18" s="27"/>
      <c r="H18" s="25"/>
      <c r="I18" s="28"/>
    </row>
    <row r="19" spans="1:9" s="20" customFormat="1" ht="20.100000000000001" customHeight="1">
      <c r="A19" s="206" t="s">
        <v>8</v>
      </c>
      <c r="B19" s="91">
        <f>VLOOKUP(A19,'2015년도 실적'!$A$5:$G$45,7,0)</f>
        <v>1570749450</v>
      </c>
      <c r="C19" s="92">
        <f t="shared" si="1"/>
        <v>4.725954500860797</v>
      </c>
      <c r="D19" s="75">
        <f t="shared" si="0"/>
        <v>4</v>
      </c>
      <c r="E19" s="76">
        <f>VLOOKUP(D19,환산점수!$A$4:$B$43,2,0)</f>
        <v>34.22</v>
      </c>
      <c r="F19" s="27"/>
      <c r="G19" s="27"/>
      <c r="H19" s="25"/>
      <c r="I19" s="28"/>
    </row>
    <row r="20" spans="1:9" s="20" customFormat="1" ht="20.100000000000001" customHeight="1">
      <c r="A20" s="206" t="s">
        <v>9</v>
      </c>
      <c r="B20" s="91">
        <f>VLOOKUP(A20,'2015년도 실적'!$A$5:$G$45,7,0)</f>
        <v>1546863850</v>
      </c>
      <c r="C20" s="92">
        <f t="shared" si="1"/>
        <v>4.6540892782909209</v>
      </c>
      <c r="D20" s="75">
        <f t="shared" si="0"/>
        <v>5</v>
      </c>
      <c r="E20" s="76">
        <f>VLOOKUP(D20,환산점수!$A$4:$B$43,2,0)</f>
        <v>33.96</v>
      </c>
      <c r="F20" s="27"/>
      <c r="G20" s="27"/>
      <c r="H20" s="25"/>
      <c r="I20" s="28"/>
    </row>
    <row r="21" spans="1:9" s="20" customFormat="1" ht="20.100000000000001" customHeight="1">
      <c r="A21" s="206" t="s">
        <v>6</v>
      </c>
      <c r="B21" s="91">
        <f>VLOOKUP(A21,'2015년도 실적'!$A$5:$G$45,7,0)</f>
        <v>1665013600</v>
      </c>
      <c r="C21" s="92">
        <f t="shared" si="1"/>
        <v>5.0095694873007526</v>
      </c>
      <c r="D21" s="75">
        <f t="shared" si="0"/>
        <v>3</v>
      </c>
      <c r="E21" s="76">
        <f>VLOOKUP(D21,환산점수!$A$4:$B$43,2,0)</f>
        <v>34.78</v>
      </c>
      <c r="F21" s="27"/>
      <c r="G21" s="27"/>
      <c r="H21" s="25"/>
      <c r="I21" s="28"/>
    </row>
    <row r="22" spans="1:9" s="20" customFormat="1" ht="20.100000000000001" customHeight="1">
      <c r="A22" s="206" t="s">
        <v>7</v>
      </c>
      <c r="B22" s="91">
        <f>VLOOKUP(A22,'2015년도 실적'!$A$5:$G$45,7,0)</f>
        <v>1273238710</v>
      </c>
      <c r="C22" s="92">
        <f t="shared" si="1"/>
        <v>3.83082624169927</v>
      </c>
      <c r="D22" s="75">
        <f t="shared" si="0"/>
        <v>7</v>
      </c>
      <c r="E22" s="76">
        <f>VLOOKUP(D22,환산점수!$A$4:$B$43,2,0)</f>
        <v>33.44</v>
      </c>
      <c r="F22" s="27"/>
      <c r="G22" s="27"/>
      <c r="H22" s="25"/>
      <c r="I22" s="28"/>
    </row>
    <row r="23" spans="1:9" s="20" customFormat="1" ht="20.100000000000001" customHeight="1">
      <c r="A23" s="206" t="s">
        <v>10</v>
      </c>
      <c r="B23" s="91">
        <f>VLOOKUP(A23,'2015년도 실적'!$A$5:$G$45,7,0)</f>
        <v>891084490</v>
      </c>
      <c r="C23" s="92">
        <f t="shared" si="1"/>
        <v>2.6810289547850856</v>
      </c>
      <c r="D23" s="75">
        <f t="shared" si="0"/>
        <v>15</v>
      </c>
      <c r="E23" s="76">
        <f>VLOOKUP(D23,환산점수!$A$4:$B$43,2,0)</f>
        <v>31.36</v>
      </c>
      <c r="F23" s="27"/>
      <c r="G23" s="27"/>
      <c r="H23" s="25"/>
      <c r="I23" s="28"/>
    </row>
    <row r="24" spans="1:9" s="20" customFormat="1" ht="20.100000000000001" customHeight="1">
      <c r="A24" s="206" t="s">
        <v>22</v>
      </c>
      <c r="B24" s="91">
        <f>VLOOKUP(A24,'2015년도 실적'!$A$5:$G$45,7,0)</f>
        <v>1361162850</v>
      </c>
      <c r="C24" s="92">
        <f t="shared" si="1"/>
        <v>4.0953658760549052</v>
      </c>
      <c r="D24" s="75">
        <f t="shared" si="0"/>
        <v>6</v>
      </c>
      <c r="E24" s="76">
        <f>VLOOKUP(D24,환산점수!$A$4:$B$43,2,0)</f>
        <v>33.700000000000003</v>
      </c>
      <c r="F24" s="27"/>
      <c r="G24" s="27"/>
      <c r="H24" s="25"/>
      <c r="I24" s="28"/>
    </row>
    <row r="25" spans="1:9" s="20" customFormat="1" ht="20.100000000000001" customHeight="1">
      <c r="A25" s="206" t="s">
        <v>35</v>
      </c>
      <c r="B25" s="91">
        <f>VLOOKUP(A25,'2015년도 실적'!$A$5:$G$45,7,0)</f>
        <v>1171430630</v>
      </c>
      <c r="C25" s="92">
        <f t="shared" si="1"/>
        <v>3.5245136379291422</v>
      </c>
      <c r="D25" s="75">
        <f t="shared" si="0"/>
        <v>9</v>
      </c>
      <c r="E25" s="76">
        <f>VLOOKUP(D25,환산점수!$A$4:$B$43,2,0)</f>
        <v>32.92</v>
      </c>
      <c r="F25" s="27"/>
      <c r="G25" s="27"/>
      <c r="H25" s="25"/>
      <c r="I25" s="28"/>
    </row>
    <row r="26" spans="1:9" s="20" customFormat="1" ht="20.100000000000001" customHeight="1">
      <c r="A26" s="206" t="s">
        <v>24</v>
      </c>
      <c r="B26" s="91">
        <f>VLOOKUP(A26,'2015년도 실적'!$A$5:$G$45,7,0)</f>
        <v>634209070</v>
      </c>
      <c r="C26" s="92">
        <f t="shared" si="1"/>
        <v>1.9081612340231857</v>
      </c>
      <c r="D26" s="75">
        <f t="shared" si="0"/>
        <v>23</v>
      </c>
      <c r="E26" s="76">
        <f>VLOOKUP(D26,환산점수!$A$4:$B$43,2,0)</f>
        <v>29.28</v>
      </c>
      <c r="F26" s="27"/>
      <c r="G26" s="27"/>
      <c r="H26" s="25"/>
      <c r="I26" s="28"/>
    </row>
    <row r="27" spans="1:9" s="20" customFormat="1" ht="20.100000000000001" customHeight="1">
      <c r="A27" s="206" t="s">
        <v>36</v>
      </c>
      <c r="B27" s="91">
        <f>VLOOKUP(A27,'2015년도 실적'!$A$5:$G$45,7,0)</f>
        <v>648252390</v>
      </c>
      <c r="C27" s="92">
        <f t="shared" si="1"/>
        <v>1.9504137341663681</v>
      </c>
      <c r="D27" s="75">
        <f t="shared" si="0"/>
        <v>22</v>
      </c>
      <c r="E27" s="76">
        <f>VLOOKUP(D27,환산점수!$A$4:$B$43,2,0)</f>
        <v>29.54</v>
      </c>
      <c r="F27" s="27"/>
      <c r="G27" s="27"/>
      <c r="H27" s="25"/>
      <c r="I27" s="28"/>
    </row>
    <row r="28" spans="1:9" s="20" customFormat="1" ht="20.100000000000001" customHeight="1">
      <c r="A28" s="206" t="s">
        <v>25</v>
      </c>
      <c r="B28" s="91">
        <f>VLOOKUP(A28,'2015년도 실적'!$A$5:$G$45,7,0)</f>
        <v>624606090</v>
      </c>
      <c r="C28" s="92">
        <f t="shared" si="1"/>
        <v>1.8792684996964755</v>
      </c>
      <c r="D28" s="75">
        <f t="shared" si="0"/>
        <v>26</v>
      </c>
      <c r="E28" s="76">
        <f>VLOOKUP(D28,환산점수!$A$4:$B$43,2,0)</f>
        <v>28.5</v>
      </c>
      <c r="F28" s="27"/>
      <c r="G28" s="27"/>
      <c r="H28" s="25"/>
      <c r="I28" s="28"/>
    </row>
    <row r="29" spans="1:9" s="20" customFormat="1" ht="20.100000000000001" customHeight="1">
      <c r="A29" s="206" t="s">
        <v>125</v>
      </c>
      <c r="B29" s="91">
        <f>VLOOKUP(A29,'2015년도 실적'!$A$5:$G$45,7,0)</f>
        <v>965890650</v>
      </c>
      <c r="C29" s="92">
        <f t="shared" si="1"/>
        <v>2.9061001833913491</v>
      </c>
      <c r="D29" s="75">
        <f t="shared" si="0"/>
        <v>13</v>
      </c>
      <c r="E29" s="76">
        <f>VLOOKUP(D29,환산점수!$A$4:$B$43,2,0)</f>
        <v>31.88</v>
      </c>
      <c r="F29" s="27"/>
      <c r="G29" s="27"/>
      <c r="H29" s="25"/>
      <c r="I29" s="28"/>
    </row>
    <row r="30" spans="1:9" s="20" customFormat="1" ht="20.100000000000001" customHeight="1">
      <c r="A30" s="206" t="s">
        <v>19</v>
      </c>
      <c r="B30" s="91">
        <f>VLOOKUP(A30,'2015년도 실적'!$A$5:$G$45,7,0)</f>
        <v>1029019840</v>
      </c>
      <c r="C30" s="92">
        <f t="shared" si="1"/>
        <v>3.0960386103099111</v>
      </c>
      <c r="D30" s="75">
        <f t="shared" si="0"/>
        <v>11</v>
      </c>
      <c r="E30" s="76">
        <f>VLOOKUP(D30,환산점수!$A$4:$B$43,2,0)</f>
        <v>32.4</v>
      </c>
      <c r="F30" s="27"/>
      <c r="G30" s="27"/>
      <c r="H30" s="25"/>
      <c r="I30" s="28"/>
    </row>
    <row r="31" spans="1:9" s="20" customFormat="1" ht="20.100000000000001" customHeight="1">
      <c r="A31" s="206" t="s">
        <v>20</v>
      </c>
      <c r="B31" s="91">
        <f>VLOOKUP(A31,'2015년도 실적'!$A$5:$G$45,7,0)</f>
        <v>2141440170</v>
      </c>
      <c r="C31" s="92">
        <f t="shared" si="1"/>
        <v>6.4430064322070022</v>
      </c>
      <c r="D31" s="75">
        <f t="shared" si="0"/>
        <v>2</v>
      </c>
      <c r="E31" s="76">
        <f>VLOOKUP(D31,환산점수!$A$4:$B$43,2,0)</f>
        <v>34.74</v>
      </c>
      <c r="F31" s="27"/>
      <c r="G31" s="27"/>
      <c r="H31" s="25"/>
      <c r="I31" s="28"/>
    </row>
    <row r="32" spans="1:9" s="20" customFormat="1" ht="20.100000000000001" customHeight="1">
      <c r="A32" s="206" t="s">
        <v>29</v>
      </c>
      <c r="B32" s="91">
        <f>VLOOKUP(A32,'2015년도 실적'!$A$5:$G$45,7,0)</f>
        <v>233838060</v>
      </c>
      <c r="C32" s="92">
        <f t="shared" si="1"/>
        <v>0.70355461982148526</v>
      </c>
      <c r="D32" s="75">
        <f t="shared" si="0"/>
        <v>33</v>
      </c>
      <c r="E32" s="76">
        <f>VLOOKUP(D32,환산점수!$A$4:$B$43,2,0)</f>
        <v>26.68</v>
      </c>
      <c r="F32" s="27"/>
      <c r="G32" s="27"/>
      <c r="H32" s="25"/>
      <c r="I32" s="28"/>
    </row>
    <row r="33" spans="1:9" s="20" customFormat="1" ht="20.100000000000001" customHeight="1">
      <c r="A33" s="206" t="s">
        <v>26</v>
      </c>
      <c r="B33" s="91">
        <f>VLOOKUP(A33,'2015년도 실적'!$A$5:$G$45,7,0)</f>
        <v>307709260</v>
      </c>
      <c r="C33" s="92">
        <f t="shared" si="1"/>
        <v>0.92581281009109717</v>
      </c>
      <c r="D33" s="75">
        <f t="shared" si="0"/>
        <v>28</v>
      </c>
      <c r="E33" s="76">
        <f>VLOOKUP(D33,환산점수!$A$4:$B$43,2,0)</f>
        <v>27.98</v>
      </c>
      <c r="F33" s="27"/>
      <c r="G33" s="27"/>
      <c r="H33" s="25"/>
      <c r="I33" s="28"/>
    </row>
    <row r="34" spans="1:9" s="20" customFormat="1" ht="20.100000000000001" customHeight="1">
      <c r="A34" s="206" t="s">
        <v>34</v>
      </c>
      <c r="B34" s="91">
        <f>VLOOKUP(A34,'2015년도 실적'!$A$5:$G$45,7,0)</f>
        <v>272870230</v>
      </c>
      <c r="C34" s="92">
        <f t="shared" si="1"/>
        <v>0.82099171934736059</v>
      </c>
      <c r="D34" s="75">
        <f t="shared" si="0"/>
        <v>31</v>
      </c>
      <c r="E34" s="76">
        <f>VLOOKUP(D34,환산점수!$A$4:$B$43,2,0)</f>
        <v>27.2</v>
      </c>
      <c r="F34" s="27"/>
      <c r="G34" s="27"/>
      <c r="H34" s="25"/>
      <c r="I34" s="28"/>
    </row>
    <row r="35" spans="1:9" s="20" customFormat="1" ht="20.100000000000001" customHeight="1">
      <c r="A35" s="206" t="s">
        <v>21</v>
      </c>
      <c r="B35" s="91">
        <f>VLOOKUP(A35,'2015년도 실적'!$A$5:$G$45,7,0)</f>
        <v>65843140</v>
      </c>
      <c r="C35" s="92">
        <f t="shared" si="1"/>
        <v>0.19810395848542717</v>
      </c>
      <c r="D35" s="75">
        <f t="shared" si="0"/>
        <v>38</v>
      </c>
      <c r="E35" s="76">
        <f>VLOOKUP(D35,환산점수!$A$4:$B$43,2,0)</f>
        <v>25.38</v>
      </c>
      <c r="F35" s="27"/>
      <c r="G35" s="27"/>
      <c r="H35" s="25"/>
      <c r="I35" s="28"/>
    </row>
    <row r="36" spans="1:9" s="20" customFormat="1" ht="20.100000000000001" customHeight="1">
      <c r="A36" s="206" t="s">
        <v>32</v>
      </c>
      <c r="B36" s="91">
        <f>VLOOKUP(A36,'2015년도 실적'!$A$5:$G$45,7,0)</f>
        <v>72448100</v>
      </c>
      <c r="C36" s="92">
        <f t="shared" si="1"/>
        <v>0.21797647248822091</v>
      </c>
      <c r="D36" s="75">
        <f t="shared" si="0"/>
        <v>37</v>
      </c>
      <c r="E36" s="76">
        <f>VLOOKUP(D36,환산점수!$A$4:$B$43,2,0)</f>
        <v>25.64</v>
      </c>
      <c r="F36" s="27"/>
      <c r="G36" s="27"/>
      <c r="H36" s="25"/>
      <c r="I36" s="28"/>
    </row>
    <row r="37" spans="1:9" s="20" customFormat="1" ht="20.100000000000001" customHeight="1">
      <c r="A37" s="206" t="s">
        <v>31</v>
      </c>
      <c r="B37" s="91">
        <f>VLOOKUP(A37,'2015년도 실적'!$A$5:$G$45,7,0)</f>
        <v>127653920</v>
      </c>
      <c r="C37" s="92">
        <f t="shared" si="1"/>
        <v>0.38407565113361913</v>
      </c>
      <c r="D37" s="75">
        <f t="shared" si="0"/>
        <v>35</v>
      </c>
      <c r="E37" s="76">
        <f>VLOOKUP(D37,환산점수!$A$4:$B$43,2,0)</f>
        <v>26.16</v>
      </c>
      <c r="F37" s="27"/>
      <c r="G37" s="27"/>
      <c r="H37" s="25"/>
      <c r="I37" s="28"/>
    </row>
    <row r="38" spans="1:9" s="20" customFormat="1" ht="20.100000000000001" customHeight="1">
      <c r="A38" s="206" t="s">
        <v>27</v>
      </c>
      <c r="B38" s="91">
        <f>VLOOKUP(A38,'2015년도 실적'!$A$5:$G$45,7,0)</f>
        <v>461240880</v>
      </c>
      <c r="C38" s="92">
        <f t="shared" si="1"/>
        <v>1.3877473665943316</v>
      </c>
      <c r="D38" s="75">
        <f t="shared" si="0"/>
        <v>27</v>
      </c>
      <c r="E38" s="76">
        <f>VLOOKUP(D38,환산점수!$A$4:$B$43,2,0)</f>
        <v>28.24</v>
      </c>
      <c r="F38" s="27"/>
      <c r="G38" s="27"/>
      <c r="H38" s="25"/>
      <c r="I38" s="28"/>
    </row>
    <row r="39" spans="1:9" s="20" customFormat="1" ht="20.100000000000001" customHeight="1">
      <c r="A39" s="206" t="s">
        <v>30</v>
      </c>
      <c r="B39" s="91">
        <f>VLOOKUP(A39,'2015년도 실적'!$A$5:$G$45,7,0)</f>
        <v>93790830</v>
      </c>
      <c r="C39" s="92">
        <f t="shared" si="1"/>
        <v>0.28219089631256589</v>
      </c>
      <c r="D39" s="75">
        <f t="shared" si="0"/>
        <v>36</v>
      </c>
      <c r="E39" s="76">
        <f>VLOOKUP(D39,환산점수!$A$4:$B$43,2,0)</f>
        <v>25.9</v>
      </c>
      <c r="F39" s="27"/>
      <c r="G39" s="27"/>
      <c r="H39" s="25"/>
      <c r="I39" s="28"/>
    </row>
    <row r="40" spans="1:9" s="20" customFormat="1" ht="20.100000000000001" customHeight="1">
      <c r="A40" s="206" t="s">
        <v>33</v>
      </c>
      <c r="B40" s="91">
        <f>VLOOKUP(A40,'2015년도 실적'!$A$5:$G$45,7,0)</f>
        <v>222217380</v>
      </c>
      <c r="C40" s="92">
        <f t="shared" si="1"/>
        <v>0.66859117931283951</v>
      </c>
      <c r="D40" s="75">
        <f t="shared" si="0"/>
        <v>34</v>
      </c>
      <c r="E40" s="76">
        <f>VLOOKUP(D40,환산점수!$A$4:$B$43,2,0)</f>
        <v>26.42</v>
      </c>
      <c r="F40" s="27"/>
      <c r="G40" s="27"/>
      <c r="H40" s="25"/>
      <c r="I40" s="28"/>
    </row>
    <row r="41" spans="1:9" s="20" customFormat="1" ht="20.100000000000001" customHeight="1">
      <c r="A41" s="206" t="s">
        <v>40</v>
      </c>
      <c r="B41" s="91">
        <f>VLOOKUP(A41,'2015년도 실적'!$A$5:$G$45,7,0)</f>
        <v>30798370</v>
      </c>
      <c r="C41" s="92">
        <f t="shared" si="1"/>
        <v>9.2663852481804879E-2</v>
      </c>
      <c r="D41" s="75">
        <f t="shared" si="0"/>
        <v>39</v>
      </c>
      <c r="E41" s="76">
        <f>VLOOKUP(D41,환산점수!$A$4:$B$43,2,0)</f>
        <v>25.12</v>
      </c>
      <c r="F41" s="27"/>
      <c r="G41" s="27"/>
      <c r="H41" s="25"/>
      <c r="I41" s="28"/>
    </row>
    <row r="42" spans="1:9" s="20" customFormat="1" ht="20.100000000000001" customHeight="1">
      <c r="A42" s="206" t="s">
        <v>126</v>
      </c>
      <c r="B42" s="91">
        <f>VLOOKUP(A42,'2015년도 실적'!$A$5:$G$45,7,0)</f>
        <v>708950</v>
      </c>
      <c r="C42" s="92">
        <f t="shared" si="1"/>
        <v>2.1330362034411425E-3</v>
      </c>
      <c r="D42" s="75">
        <f t="shared" si="0"/>
        <v>40</v>
      </c>
      <c r="E42" s="76">
        <f>VLOOKUP(D42,환산점수!$A$4:$B$43,2,0)</f>
        <v>24.86</v>
      </c>
      <c r="F42" s="27"/>
      <c r="G42" s="27"/>
      <c r="H42" s="25"/>
      <c r="I42" s="28"/>
    </row>
    <row r="43" spans="1:9" s="20" customFormat="1" ht="20.100000000000001" customHeight="1">
      <c r="A43" s="206" t="s">
        <v>23</v>
      </c>
      <c r="B43" s="91">
        <f>VLOOKUP(A43,'2015년도 실적'!$A$5:$G$45,7,0)</f>
        <v>307325450</v>
      </c>
      <c r="C43" s="92">
        <f t="shared" si="1"/>
        <v>0.92465803101606669</v>
      </c>
      <c r="D43" s="75">
        <f t="shared" si="0"/>
        <v>29</v>
      </c>
      <c r="E43" s="76">
        <f>VLOOKUP(D43,환산점수!$A$4:$B$43,2,0)</f>
        <v>27.72</v>
      </c>
      <c r="F43" s="27"/>
      <c r="G43" s="27"/>
      <c r="H43" s="25"/>
      <c r="I43" s="29"/>
    </row>
    <row r="44" spans="1:9" s="20" customFormat="1" ht="20.100000000000001" customHeight="1">
      <c r="A44" s="206" t="s">
        <v>28</v>
      </c>
      <c r="B44" s="91">
        <f>VLOOKUP(A44,'2015년도 실적'!$A$5:$G$45,7,0)</f>
        <v>777752370</v>
      </c>
      <c r="C44" s="92">
        <f t="shared" si="1"/>
        <v>2.3400436737741033</v>
      </c>
      <c r="D44" s="75">
        <f t="shared" si="0"/>
        <v>18</v>
      </c>
      <c r="E44" s="76">
        <f>VLOOKUP(D44,환산점수!$A$4:$B$43,2,0)</f>
        <v>30.58</v>
      </c>
      <c r="F44" s="27"/>
      <c r="G44" s="27"/>
      <c r="H44" s="25"/>
      <c r="I44" s="28"/>
    </row>
    <row r="45" spans="1:9" s="20" customFormat="1" ht="20.100000000000001" customHeight="1">
      <c r="A45" s="206" t="s">
        <v>17</v>
      </c>
      <c r="B45" s="91">
        <f>VLOOKUP(A45,'2015년도 실적'!$A$5:$G$45,7,0)</f>
        <v>240029980</v>
      </c>
      <c r="C45" s="92">
        <f t="shared" si="1"/>
        <v>0.72218440969215492</v>
      </c>
      <c r="D45" s="75">
        <f t="shared" si="0"/>
        <v>32</v>
      </c>
      <c r="E45" s="76">
        <f>VLOOKUP(D45,환산점수!$A$4:$B$43,2,0)</f>
        <v>26.94</v>
      </c>
      <c r="H45" s="25"/>
    </row>
    <row r="46" spans="1:9" ht="20.100000000000001" customHeight="1">
      <c r="A46" s="116" t="s">
        <v>58</v>
      </c>
      <c r="B46" s="91">
        <f>VLOOKUP(A46,'2015년도 실적'!$A$5:$G$45,7,0)</f>
        <v>2146200</v>
      </c>
      <c r="C46" s="92">
        <f t="shared" si="1"/>
        <v>6.4573274558507362E-3</v>
      </c>
      <c r="D46" s="75"/>
      <c r="E46" s="76"/>
      <c r="H46" s="25"/>
    </row>
  </sheetData>
  <mergeCells count="1">
    <mergeCell ref="A1:E1"/>
  </mergeCells>
  <phoneticPr fontId="3" type="noConversion"/>
  <printOptions horizontalCentered="1"/>
  <pageMargins left="0.35433070866141736" right="0.39370078740157483" top="0.74803149606299213" bottom="0.43307086614173229" header="0.31496062992125984" footer="0.31496062992125984"/>
  <pageSetup paperSize="9" scale="8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M50"/>
  <sheetViews>
    <sheetView workbookViewId="0">
      <selection sqref="A1:F1"/>
    </sheetView>
  </sheetViews>
  <sheetFormatPr defaultRowHeight="18.75"/>
  <cols>
    <col min="1" max="1" width="18.77734375" style="2" customWidth="1"/>
    <col min="2" max="2" width="18.77734375" style="24" customWidth="1"/>
    <col min="3" max="3" width="23" style="2" customWidth="1"/>
    <col min="4" max="6" width="15.77734375" style="2" customWidth="1"/>
    <col min="7" max="7" width="8.77734375" style="2" customWidth="1"/>
    <col min="8" max="8" width="8.77734375" style="45" customWidth="1"/>
    <col min="9" max="10" width="8.77734375" style="2" customWidth="1"/>
    <col min="11" max="11" width="8.77734375" style="34" customWidth="1"/>
    <col min="12" max="12" width="8.77734375" style="35" customWidth="1"/>
    <col min="13" max="36" width="8.77734375" style="2" customWidth="1"/>
    <col min="37" max="16384" width="8.88671875" style="2"/>
  </cols>
  <sheetData>
    <row r="1" spans="1:13" ht="30" customHeight="1">
      <c r="A1" s="327" t="s">
        <v>131</v>
      </c>
      <c r="B1" s="327"/>
      <c r="C1" s="327"/>
      <c r="D1" s="327"/>
      <c r="E1" s="327"/>
      <c r="F1" s="327"/>
      <c r="G1" s="33"/>
      <c r="H1" s="44"/>
      <c r="I1" s="33"/>
    </row>
    <row r="2" spans="1:13" ht="24.95" customHeight="1">
      <c r="A2" s="17"/>
      <c r="B2" s="97"/>
      <c r="C2"/>
    </row>
    <row r="3" spans="1:13" ht="24.95" customHeight="1">
      <c r="A3" s="17"/>
      <c r="B3" s="98"/>
      <c r="C3" s="17"/>
      <c r="E3" s="328" t="s">
        <v>44</v>
      </c>
      <c r="F3" s="328"/>
      <c r="G3" s="31"/>
      <c r="H3" s="46"/>
      <c r="I3" s="31"/>
    </row>
    <row r="4" spans="1:13" ht="24.95" customHeight="1">
      <c r="A4" s="243" t="s">
        <v>75</v>
      </c>
      <c r="B4" s="237" t="s">
        <v>129</v>
      </c>
      <c r="C4" s="101" t="s">
        <v>167</v>
      </c>
      <c r="D4" s="106" t="s">
        <v>72</v>
      </c>
      <c r="E4" s="106" t="s">
        <v>73</v>
      </c>
      <c r="F4" s="106" t="s">
        <v>74</v>
      </c>
      <c r="G4" s="49"/>
      <c r="H4" s="50"/>
      <c r="I4" s="49"/>
    </row>
    <row r="5" spans="1:13" ht="24.95" customHeight="1">
      <c r="A5" s="244" t="s">
        <v>38</v>
      </c>
      <c r="B5" s="99">
        <f>SUM(B6:B47)</f>
        <v>141578000000</v>
      </c>
      <c r="C5" s="99">
        <f>SUM(C6:C47)</f>
        <v>68103417350</v>
      </c>
      <c r="D5" s="107">
        <f t="shared" ref="D5:D45" si="0">C5/B5*100</f>
        <v>48.103107368376442</v>
      </c>
      <c r="E5" s="100"/>
      <c r="F5" s="100"/>
      <c r="G5" s="49"/>
      <c r="H5" s="50"/>
      <c r="I5" s="49"/>
    </row>
    <row r="6" spans="1:13" ht="20.100000000000001" customHeight="1">
      <c r="A6" s="206" t="s">
        <v>2</v>
      </c>
      <c r="B6" s="108">
        <f>VLOOKUP(A6,'2015년도 목표'!$A$4:$B$46,2,0)*1000</f>
        <v>19429000000</v>
      </c>
      <c r="C6" s="109">
        <f>VLOOKUP(A6,'2015년도 실적'!$A$5:$C$45,3,0)</f>
        <v>10191712960</v>
      </c>
      <c r="D6" s="110">
        <f t="shared" si="0"/>
        <v>52.456188995830978</v>
      </c>
      <c r="E6" s="111">
        <f>RANK(D6,$D$6:$D$45)</f>
        <v>6</v>
      </c>
      <c r="F6" s="112">
        <f>VLOOKUP(E6,환산점수!$D$4:$E$43,2,0)</f>
        <v>19.25</v>
      </c>
      <c r="G6" s="51"/>
      <c r="H6" s="47"/>
      <c r="I6" s="42"/>
      <c r="K6" s="36"/>
      <c r="L6" s="37"/>
      <c r="M6" s="38"/>
    </row>
    <row r="7" spans="1:13" ht="20.100000000000001" customHeight="1">
      <c r="A7" s="206" t="s">
        <v>3</v>
      </c>
      <c r="B7" s="108">
        <f>VLOOKUP(A7,'2015년도 목표'!$A$4:$B$46,2,0)*1000</f>
        <v>3330000000</v>
      </c>
      <c r="C7" s="109">
        <f>VLOOKUP(A7,'2015년도 실적'!$A$5:$C$45,3,0)</f>
        <v>1437363460</v>
      </c>
      <c r="D7" s="110">
        <f t="shared" si="0"/>
        <v>43.164067867867864</v>
      </c>
      <c r="E7" s="111">
        <f t="shared" ref="E7:E45" si="1">RANK(D7,$D$6:$D$45)</f>
        <v>32</v>
      </c>
      <c r="F7" s="112">
        <f>VLOOKUP(E7,환산점수!$D$4:$E$43,2,0)</f>
        <v>15.35</v>
      </c>
      <c r="G7" s="51"/>
      <c r="H7" s="47"/>
      <c r="I7" s="42"/>
      <c r="K7" s="36"/>
      <c r="L7" s="37"/>
      <c r="M7" s="38"/>
    </row>
    <row r="8" spans="1:13" ht="20.100000000000001" customHeight="1">
      <c r="A8" s="206" t="s">
        <v>5</v>
      </c>
      <c r="B8" s="108">
        <f>VLOOKUP(A8,'2015년도 목표'!$A$4:$B$46,2,0)*1000</f>
        <v>5130000000</v>
      </c>
      <c r="C8" s="109">
        <f>VLOOKUP(A8,'2015년도 실적'!$A$5:$C$45,3,0)</f>
        <v>2132196470</v>
      </c>
      <c r="D8" s="110">
        <f t="shared" si="0"/>
        <v>41.56328401559454</v>
      </c>
      <c r="E8" s="111">
        <f t="shared" si="1"/>
        <v>35</v>
      </c>
      <c r="F8" s="112">
        <f>VLOOKUP(E8,환산점수!$D$4:$E$43,2,0)</f>
        <v>14.9</v>
      </c>
      <c r="G8" s="51"/>
      <c r="H8" s="47"/>
      <c r="I8" s="42"/>
      <c r="K8" s="36"/>
      <c r="L8" s="37"/>
      <c r="M8" s="38"/>
    </row>
    <row r="9" spans="1:13" ht="20.100000000000001" customHeight="1">
      <c r="A9" s="206" t="s">
        <v>4</v>
      </c>
      <c r="B9" s="108">
        <f>VLOOKUP(A9,'2015년도 목표'!$A$4:$B$46,2,0)*1000</f>
        <v>6502000000</v>
      </c>
      <c r="C9" s="109">
        <f>VLOOKUP(A9,'2015년도 실적'!$A$5:$C$45,3,0)</f>
        <v>2323013260</v>
      </c>
      <c r="D9" s="110">
        <f t="shared" si="0"/>
        <v>35.727672408489695</v>
      </c>
      <c r="E9" s="111">
        <f t="shared" si="1"/>
        <v>39</v>
      </c>
      <c r="F9" s="112">
        <f>VLOOKUP(E9,환산점수!$D$4:$E$43,2,0)</f>
        <v>14.3</v>
      </c>
      <c r="G9" s="51"/>
      <c r="H9" s="47"/>
      <c r="I9" s="42"/>
      <c r="K9" s="36"/>
      <c r="L9" s="37"/>
      <c r="M9" s="38"/>
    </row>
    <row r="10" spans="1:13" ht="20.100000000000001" customHeight="1">
      <c r="A10" s="206" t="s">
        <v>123</v>
      </c>
      <c r="B10" s="108">
        <f>VLOOKUP(A10,'2015년도 목표'!$A$4:$B$46,2,0)*1000</f>
        <v>3207000000</v>
      </c>
      <c r="C10" s="109">
        <f>VLOOKUP(A10,'2015년도 실적'!$A$5:$C$45,3,0)</f>
        <v>1621809120</v>
      </c>
      <c r="D10" s="110">
        <f t="shared" si="0"/>
        <v>50.570911131898967</v>
      </c>
      <c r="E10" s="111">
        <f t="shared" si="1"/>
        <v>11</v>
      </c>
      <c r="F10" s="112">
        <f>VLOOKUP(E10,환산점수!$D$4:$E$43,2,0)</f>
        <v>18.5</v>
      </c>
      <c r="G10" s="51"/>
      <c r="H10" s="47"/>
      <c r="I10" s="42"/>
      <c r="K10" s="36"/>
      <c r="L10" s="37"/>
      <c r="M10" s="38"/>
    </row>
    <row r="11" spans="1:13" ht="20.100000000000001" customHeight="1">
      <c r="A11" s="206" t="s">
        <v>18</v>
      </c>
      <c r="B11" s="108">
        <f>VLOOKUP(A11,'2015년도 목표'!$A$4:$B$46,2,0)*1000</f>
        <v>2743000000</v>
      </c>
      <c r="C11" s="109">
        <f>VLOOKUP(A11,'2015년도 실적'!$A$5:$C$45,3,0)</f>
        <v>1279193620</v>
      </c>
      <c r="D11" s="110">
        <f t="shared" si="0"/>
        <v>46.634838497994899</v>
      </c>
      <c r="E11" s="111">
        <f t="shared" si="1"/>
        <v>25</v>
      </c>
      <c r="F11" s="112">
        <f>VLOOKUP(E11,환산점수!$D$4:$E$43,2,0)</f>
        <v>16.399999999999999</v>
      </c>
      <c r="G11" s="51"/>
      <c r="H11" s="47"/>
      <c r="I11" s="42"/>
      <c r="K11" s="36"/>
      <c r="L11" s="37"/>
      <c r="M11" s="38"/>
    </row>
    <row r="12" spans="1:13" ht="20.100000000000001" customHeight="1">
      <c r="A12" s="206" t="s">
        <v>13</v>
      </c>
      <c r="B12" s="108">
        <f>VLOOKUP(A12,'2015년도 목표'!$A$4:$B$46,2,0)*1000</f>
        <v>3064000000</v>
      </c>
      <c r="C12" s="109">
        <f>VLOOKUP(A12,'2015년도 실적'!$A$5:$C$45,3,0)</f>
        <v>1500866470</v>
      </c>
      <c r="D12" s="110">
        <f t="shared" si="0"/>
        <v>48.983892624020889</v>
      </c>
      <c r="E12" s="111">
        <f t="shared" si="1"/>
        <v>16</v>
      </c>
      <c r="F12" s="112">
        <f>VLOOKUP(E12,환산점수!$D$4:$E$43,2,0)</f>
        <v>17.75</v>
      </c>
      <c r="G12" s="51"/>
      <c r="H12" s="47"/>
      <c r="I12" s="42"/>
      <c r="K12" s="36"/>
      <c r="L12" s="37"/>
      <c r="M12" s="38"/>
    </row>
    <row r="13" spans="1:13" ht="20.100000000000001" customHeight="1">
      <c r="A13" s="206" t="s">
        <v>14</v>
      </c>
      <c r="B13" s="108">
        <f>VLOOKUP(A13,'2015년도 목표'!$A$4:$B$46,2,0)*1000</f>
        <v>2862000000</v>
      </c>
      <c r="C13" s="109">
        <f>VLOOKUP(A13,'2015년도 실적'!$A$5:$C$45,3,0)</f>
        <v>1392272290</v>
      </c>
      <c r="D13" s="110">
        <f t="shared" si="0"/>
        <v>48.646830538085254</v>
      </c>
      <c r="E13" s="111">
        <f t="shared" si="1"/>
        <v>17</v>
      </c>
      <c r="F13" s="112">
        <f>VLOOKUP(E13,환산점수!$D$4:$E$43,2,0)</f>
        <v>17.600000000000001</v>
      </c>
      <c r="G13" s="51"/>
      <c r="H13" s="47"/>
      <c r="I13" s="42"/>
      <c r="K13" s="36"/>
      <c r="L13" s="37"/>
      <c r="M13" s="38"/>
    </row>
    <row r="14" spans="1:13" ht="20.100000000000001" customHeight="1">
      <c r="A14" s="206" t="s">
        <v>124</v>
      </c>
      <c r="B14" s="108">
        <f>VLOOKUP(A14,'2015년도 목표'!$A$4:$B$46,2,0)*1000</f>
        <v>1299000000</v>
      </c>
      <c r="C14" s="109">
        <f>VLOOKUP(A14,'2015년도 실적'!$A$5:$C$45,3,0)</f>
        <v>616146870</v>
      </c>
      <c r="D14" s="110">
        <f t="shared" si="0"/>
        <v>47.432399538106232</v>
      </c>
      <c r="E14" s="111">
        <f t="shared" si="1"/>
        <v>20</v>
      </c>
      <c r="F14" s="112">
        <f>VLOOKUP(E14,환산점수!$D$4:$E$43,2,0)</f>
        <v>17.149999999999999</v>
      </c>
      <c r="G14" s="51"/>
      <c r="H14" s="47"/>
      <c r="I14" s="42"/>
      <c r="K14" s="36"/>
      <c r="L14" s="37"/>
      <c r="M14" s="38"/>
    </row>
    <row r="15" spans="1:13" ht="20.100000000000001" customHeight="1">
      <c r="A15" s="206" t="s">
        <v>12</v>
      </c>
      <c r="B15" s="108">
        <f>VLOOKUP(A15,'2015년도 목표'!$A$4:$B$46,2,0)*1000</f>
        <v>2994000000</v>
      </c>
      <c r="C15" s="109">
        <f>VLOOKUP(A15,'2015년도 실적'!$A$5:$C$45,3,0)</f>
        <v>1296923870</v>
      </c>
      <c r="D15" s="110">
        <f t="shared" si="0"/>
        <v>43.317430527722109</v>
      </c>
      <c r="E15" s="111">
        <f t="shared" si="1"/>
        <v>31</v>
      </c>
      <c r="F15" s="112">
        <f>VLOOKUP(E15,환산점수!$D$4:$E$43,2,0)</f>
        <v>15.5</v>
      </c>
      <c r="G15" s="51"/>
      <c r="H15" s="47"/>
      <c r="I15" s="42"/>
      <c r="K15" s="36"/>
      <c r="L15" s="37"/>
      <c r="M15" s="38"/>
    </row>
    <row r="16" spans="1:13" ht="20.100000000000001" customHeight="1">
      <c r="A16" s="206" t="s">
        <v>11</v>
      </c>
      <c r="B16" s="108">
        <f>VLOOKUP(A16,'2015년도 목표'!$A$4:$B$46,2,0)*1000</f>
        <v>4821000000</v>
      </c>
      <c r="C16" s="109">
        <f>VLOOKUP(A16,'2015년도 실적'!$A$5:$C$45,3,0)</f>
        <v>2195873860</v>
      </c>
      <c r="D16" s="110">
        <f t="shared" si="0"/>
        <v>45.548099149554034</v>
      </c>
      <c r="E16" s="111">
        <f t="shared" si="1"/>
        <v>27</v>
      </c>
      <c r="F16" s="112">
        <f>VLOOKUP(E16,환산점수!$D$4:$E$43,2,0)</f>
        <v>16.100000000000001</v>
      </c>
      <c r="G16" s="51"/>
      <c r="H16" s="47"/>
      <c r="I16" s="42"/>
      <c r="K16" s="36"/>
      <c r="L16" s="37"/>
      <c r="M16" s="38"/>
    </row>
    <row r="17" spans="1:13" ht="20.100000000000001" customHeight="1">
      <c r="A17" s="206" t="s">
        <v>15</v>
      </c>
      <c r="B17" s="108">
        <f>VLOOKUP(A17,'2015년도 목표'!$A$4:$B$46,2,0)*1000</f>
        <v>3667000000</v>
      </c>
      <c r="C17" s="109">
        <f>VLOOKUP(A17,'2015년도 실적'!$A$5:$C$45,3,0)</f>
        <v>1734795010</v>
      </c>
      <c r="D17" s="110">
        <f t="shared" si="0"/>
        <v>47.308290428142897</v>
      </c>
      <c r="E17" s="111">
        <f t="shared" si="1"/>
        <v>22</v>
      </c>
      <c r="F17" s="112">
        <f>VLOOKUP(E17,환산점수!$D$4:$E$43,2,0)</f>
        <v>16.850000000000001</v>
      </c>
      <c r="G17" s="51"/>
      <c r="H17" s="47"/>
      <c r="I17" s="42"/>
      <c r="K17" s="36"/>
      <c r="L17" s="37"/>
      <c r="M17" s="38"/>
    </row>
    <row r="18" spans="1:13" ht="20.100000000000001" customHeight="1">
      <c r="A18" s="206" t="s">
        <v>16</v>
      </c>
      <c r="B18" s="108">
        <f>VLOOKUP(A18,'2015년도 목표'!$A$4:$B$46,2,0)*1000</f>
        <v>6096000000</v>
      </c>
      <c r="C18" s="109">
        <f>VLOOKUP(A18,'2015년도 실적'!$A$5:$C$45,3,0)</f>
        <v>2755921290</v>
      </c>
      <c r="D18" s="110">
        <f t="shared" si="0"/>
        <v>45.208682578740152</v>
      </c>
      <c r="E18" s="111">
        <f t="shared" si="1"/>
        <v>28</v>
      </c>
      <c r="F18" s="112">
        <f>VLOOKUP(E18,환산점수!$D$4:$E$43,2,0)</f>
        <v>15.95</v>
      </c>
      <c r="G18" s="51"/>
      <c r="H18" s="47"/>
      <c r="I18" s="42"/>
      <c r="K18" s="36"/>
      <c r="L18" s="37"/>
      <c r="M18" s="38"/>
    </row>
    <row r="19" spans="1:13" ht="20.100000000000001" customHeight="1">
      <c r="A19" s="206" t="s">
        <v>8</v>
      </c>
      <c r="B19" s="108">
        <f>VLOOKUP(A19,'2015년도 목표'!$A$4:$B$46,2,0)*1000</f>
        <v>6904000000</v>
      </c>
      <c r="C19" s="109">
        <f>VLOOKUP(A19,'2015년도 실적'!$A$5:$C$45,3,0)</f>
        <v>3326284860</v>
      </c>
      <c r="D19" s="110">
        <f t="shared" si="0"/>
        <v>48.179097045191192</v>
      </c>
      <c r="E19" s="111">
        <f t="shared" si="1"/>
        <v>18</v>
      </c>
      <c r="F19" s="112">
        <f>VLOOKUP(E19,환산점수!$D$4:$E$43,2,0)</f>
        <v>17.45</v>
      </c>
      <c r="G19" s="51"/>
      <c r="H19" s="47"/>
      <c r="I19" s="42"/>
      <c r="K19" s="36"/>
      <c r="L19" s="37"/>
      <c r="M19" s="38"/>
    </row>
    <row r="20" spans="1:13" ht="20.100000000000001" customHeight="1">
      <c r="A20" s="206" t="s">
        <v>9</v>
      </c>
      <c r="B20" s="108">
        <f>VLOOKUP(A20,'2015년도 목표'!$A$4:$B$46,2,0)*1000</f>
        <v>6337000000</v>
      </c>
      <c r="C20" s="109">
        <f>VLOOKUP(A20,'2015년도 실적'!$A$5:$C$45,3,0)</f>
        <v>3266483170</v>
      </c>
      <c r="D20" s="110">
        <f t="shared" si="0"/>
        <v>51.546207511440741</v>
      </c>
      <c r="E20" s="111">
        <f t="shared" si="1"/>
        <v>9</v>
      </c>
      <c r="F20" s="112">
        <f>VLOOKUP(E20,환산점수!$D$4:$E$43,2,0)</f>
        <v>18.8</v>
      </c>
      <c r="G20" s="51"/>
      <c r="H20" s="47"/>
      <c r="I20" s="42"/>
      <c r="K20" s="36"/>
      <c r="L20" s="37"/>
      <c r="M20" s="38"/>
    </row>
    <row r="21" spans="1:13" ht="20.100000000000001" customHeight="1">
      <c r="A21" s="206" t="s">
        <v>6</v>
      </c>
      <c r="B21" s="108">
        <f>VLOOKUP(A21,'2015년도 목표'!$A$4:$B$46,2,0)*1000</f>
        <v>8213000000</v>
      </c>
      <c r="C21" s="109">
        <f>VLOOKUP(A21,'2015년도 실적'!$A$5:$C$45,3,0)</f>
        <v>3383829010</v>
      </c>
      <c r="D21" s="110">
        <f t="shared" si="0"/>
        <v>41.200888956532324</v>
      </c>
      <c r="E21" s="111">
        <f t="shared" si="1"/>
        <v>36</v>
      </c>
      <c r="F21" s="112">
        <f>VLOOKUP(E21,환산점수!$D$4:$E$43,2,0)</f>
        <v>14.75</v>
      </c>
      <c r="G21" s="51"/>
      <c r="H21" s="47"/>
      <c r="I21" s="42"/>
      <c r="K21" s="36"/>
      <c r="L21" s="37"/>
      <c r="M21" s="38"/>
    </row>
    <row r="22" spans="1:13" ht="20.100000000000001" customHeight="1">
      <c r="A22" s="206" t="s">
        <v>7</v>
      </c>
      <c r="B22" s="108">
        <f>VLOOKUP(A22,'2015년도 목표'!$A$4:$B$46,2,0)*1000</f>
        <v>4666000000</v>
      </c>
      <c r="C22" s="109">
        <f>VLOOKUP(A22,'2015년도 실적'!$A$5:$C$45,3,0)</f>
        <v>2413875930</v>
      </c>
      <c r="D22" s="110">
        <f t="shared" si="0"/>
        <v>51.733303257608235</v>
      </c>
      <c r="E22" s="111">
        <f t="shared" si="1"/>
        <v>8</v>
      </c>
      <c r="F22" s="112">
        <f>VLOOKUP(E22,환산점수!$D$4:$E$43,2,0)</f>
        <v>18.95</v>
      </c>
      <c r="G22" s="51"/>
      <c r="H22" s="47"/>
      <c r="I22" s="42"/>
      <c r="K22" s="36"/>
      <c r="L22" s="37"/>
      <c r="M22" s="38"/>
    </row>
    <row r="23" spans="1:13" ht="20.100000000000001" customHeight="1">
      <c r="A23" s="206" t="s">
        <v>10</v>
      </c>
      <c r="B23" s="108">
        <f>VLOOKUP(A23,'2015년도 목표'!$A$4:$B$46,2,0)*1000</f>
        <v>3660000000</v>
      </c>
      <c r="C23" s="109">
        <f>VLOOKUP(A23,'2015년도 실적'!$A$5:$C$45,3,0)</f>
        <v>1820005870</v>
      </c>
      <c r="D23" s="110">
        <f t="shared" si="0"/>
        <v>49.72693633879782</v>
      </c>
      <c r="E23" s="111">
        <f t="shared" si="1"/>
        <v>12</v>
      </c>
      <c r="F23" s="112">
        <f>VLOOKUP(E23,환산점수!$D$4:$E$43,2,0)</f>
        <v>18.350000000000001</v>
      </c>
      <c r="G23" s="51"/>
      <c r="H23" s="47"/>
      <c r="I23" s="42"/>
      <c r="K23" s="36"/>
      <c r="L23" s="37"/>
      <c r="M23" s="38"/>
    </row>
    <row r="24" spans="1:13" ht="20.100000000000001" customHeight="1">
      <c r="A24" s="206" t="s">
        <v>22</v>
      </c>
      <c r="B24" s="108">
        <f>VLOOKUP(A24,'2015년도 목표'!$A$4:$B$46,2,0)*1000</f>
        <v>4322000000</v>
      </c>
      <c r="C24" s="109">
        <f>VLOOKUP(A24,'2015년도 실적'!$A$5:$C$45,3,0)</f>
        <v>2743290060</v>
      </c>
      <c r="D24" s="110">
        <f t="shared" si="0"/>
        <v>63.472699213327168</v>
      </c>
      <c r="E24" s="111">
        <f t="shared" si="1"/>
        <v>1</v>
      </c>
      <c r="F24" s="112">
        <f>VLOOKUP(E24,환산점수!$D$4:$E$43,2,0)</f>
        <v>20</v>
      </c>
      <c r="G24" s="51"/>
      <c r="H24" s="47"/>
      <c r="I24" s="42"/>
      <c r="K24" s="36"/>
      <c r="L24" s="37"/>
      <c r="M24" s="38"/>
    </row>
    <row r="25" spans="1:13" ht="20.100000000000001" customHeight="1">
      <c r="A25" s="206" t="s">
        <v>35</v>
      </c>
      <c r="B25" s="108">
        <f>VLOOKUP(A25,'2015년도 목표'!$A$4:$B$46,2,0)*1000</f>
        <v>5523000000</v>
      </c>
      <c r="C25" s="109">
        <f>VLOOKUP(A25,'2015년도 실적'!$A$5:$C$45,3,0)</f>
        <v>2466717740</v>
      </c>
      <c r="D25" s="110">
        <f t="shared" si="0"/>
        <v>44.662642404490313</v>
      </c>
      <c r="E25" s="111">
        <f t="shared" si="1"/>
        <v>30</v>
      </c>
      <c r="F25" s="112">
        <f>VLOOKUP(E25,환산점수!$D$4:$E$43,2,0)</f>
        <v>15.65</v>
      </c>
      <c r="G25" s="51"/>
      <c r="H25" s="47"/>
      <c r="I25" s="42"/>
      <c r="K25" s="36"/>
      <c r="L25" s="37"/>
      <c r="M25" s="38"/>
    </row>
    <row r="26" spans="1:13" ht="20.100000000000001" customHeight="1">
      <c r="A26" s="206" t="s">
        <v>24</v>
      </c>
      <c r="B26" s="108">
        <f>VLOOKUP(A26,'2015년도 목표'!$A$4:$B$46,2,0)*1000</f>
        <v>2514000000</v>
      </c>
      <c r="C26" s="109">
        <f>VLOOKUP(A26,'2015년도 실적'!$A$5:$C$45,3,0)</f>
        <v>1210164250</v>
      </c>
      <c r="D26" s="110">
        <f t="shared" si="0"/>
        <v>48.137002784407315</v>
      </c>
      <c r="E26" s="111">
        <f t="shared" si="1"/>
        <v>19</v>
      </c>
      <c r="F26" s="112">
        <f>VLOOKUP(E26,환산점수!$D$4:$E$43,2,0)</f>
        <v>17.3</v>
      </c>
      <c r="G26" s="51"/>
      <c r="H26" s="47"/>
      <c r="I26" s="42"/>
      <c r="K26" s="36"/>
      <c r="L26" s="37"/>
      <c r="M26" s="38"/>
    </row>
    <row r="27" spans="1:13" ht="20.100000000000001" customHeight="1">
      <c r="A27" s="206" t="s">
        <v>36</v>
      </c>
      <c r="B27" s="108">
        <f>VLOOKUP(A27,'2015년도 목표'!$A$4:$B$46,2,0)*1000</f>
        <v>2806000000</v>
      </c>
      <c r="C27" s="109">
        <f>VLOOKUP(A27,'2015년도 실적'!$A$5:$C$45,3,0)</f>
        <v>1329021140</v>
      </c>
      <c r="D27" s="110">
        <f t="shared" si="0"/>
        <v>47.363547398431933</v>
      </c>
      <c r="E27" s="111">
        <f t="shared" si="1"/>
        <v>21</v>
      </c>
      <c r="F27" s="112">
        <f>VLOOKUP(E27,환산점수!$D$4:$E$43,2,0)</f>
        <v>17</v>
      </c>
      <c r="G27" s="51"/>
      <c r="H27" s="47"/>
      <c r="I27" s="42"/>
      <c r="K27" s="36"/>
      <c r="L27" s="37"/>
      <c r="M27" s="38"/>
    </row>
    <row r="28" spans="1:13" ht="20.100000000000001" customHeight="1">
      <c r="A28" s="206" t="s">
        <v>25</v>
      </c>
      <c r="B28" s="108">
        <f>VLOOKUP(A28,'2015년도 목표'!$A$4:$B$46,2,0)*1000</f>
        <v>2535000000</v>
      </c>
      <c r="C28" s="109">
        <f>VLOOKUP(A28,'2015년도 실적'!$A$5:$C$45,3,0)</f>
        <v>1255536530</v>
      </c>
      <c r="D28" s="110">
        <f t="shared" si="0"/>
        <v>49.528068244575934</v>
      </c>
      <c r="E28" s="111">
        <f t="shared" si="1"/>
        <v>13</v>
      </c>
      <c r="F28" s="112">
        <f>VLOOKUP(E28,환산점수!$D$4:$E$43,2,0)</f>
        <v>18.2</v>
      </c>
      <c r="G28" s="51"/>
      <c r="H28" s="47"/>
      <c r="I28" s="42"/>
      <c r="K28" s="36"/>
      <c r="L28" s="37"/>
      <c r="M28" s="38"/>
    </row>
    <row r="29" spans="1:13" ht="20.100000000000001" customHeight="1">
      <c r="A29" s="206" t="s">
        <v>125</v>
      </c>
      <c r="B29" s="108">
        <f>VLOOKUP(A29,'2015년도 목표'!$A$4:$B$46,2,0)*1000</f>
        <v>3944000000</v>
      </c>
      <c r="C29" s="109">
        <f>VLOOKUP(A29,'2015년도 실적'!$A$5:$C$45,3,0)</f>
        <v>1933630590</v>
      </c>
      <c r="D29" s="110">
        <f t="shared" si="0"/>
        <v>49.02714477687627</v>
      </c>
      <c r="E29" s="111">
        <f t="shared" si="1"/>
        <v>15</v>
      </c>
      <c r="F29" s="112">
        <f>VLOOKUP(E29,환산점수!$D$4:$E$43,2,0)</f>
        <v>17.899999999999999</v>
      </c>
      <c r="G29" s="51"/>
      <c r="H29" s="47"/>
      <c r="I29" s="42"/>
      <c r="K29" s="36"/>
      <c r="L29" s="37"/>
      <c r="M29" s="38"/>
    </row>
    <row r="30" spans="1:13" ht="20.100000000000001" customHeight="1">
      <c r="A30" s="206" t="s">
        <v>19</v>
      </c>
      <c r="B30" s="108">
        <f>VLOOKUP(A30,'2015년도 목표'!$A$4:$B$46,2,0)*1000</f>
        <v>4761000000</v>
      </c>
      <c r="C30" s="109">
        <f>VLOOKUP(A30,'2015년도 실적'!$A$5:$C$45,3,0)</f>
        <v>2023732860</v>
      </c>
      <c r="D30" s="110">
        <f t="shared" si="0"/>
        <v>42.506466288594837</v>
      </c>
      <c r="E30" s="111">
        <f t="shared" si="1"/>
        <v>34</v>
      </c>
      <c r="F30" s="112">
        <f>VLOOKUP(E30,환산점수!$D$4:$E$43,2,0)</f>
        <v>15.05</v>
      </c>
      <c r="G30" s="51"/>
      <c r="H30" s="47"/>
      <c r="I30" s="42"/>
      <c r="K30" s="36"/>
      <c r="L30" s="37"/>
      <c r="M30" s="38"/>
    </row>
    <row r="31" spans="1:13" ht="20.100000000000001" customHeight="1">
      <c r="A31" s="206" t="s">
        <v>20</v>
      </c>
      <c r="B31" s="108">
        <f>VLOOKUP(A31,'2015년도 목표'!$A$4:$B$46,2,0)*1000</f>
        <v>6398000000</v>
      </c>
      <c r="C31" s="109">
        <f>VLOOKUP(A31,'2015년도 실적'!$A$5:$C$45,3,0)</f>
        <v>4038995800</v>
      </c>
      <c r="D31" s="110">
        <f t="shared" si="0"/>
        <v>63.129037199124724</v>
      </c>
      <c r="E31" s="111">
        <f t="shared" si="1"/>
        <v>2</v>
      </c>
      <c r="F31" s="112">
        <f>VLOOKUP(E31,환산점수!$D$4:$E$43,2,0)</f>
        <v>19.850000000000001</v>
      </c>
      <c r="G31" s="51"/>
      <c r="H31" s="47"/>
      <c r="I31" s="42"/>
      <c r="K31" s="36"/>
      <c r="L31" s="37"/>
      <c r="M31" s="38"/>
    </row>
    <row r="32" spans="1:13" ht="20.100000000000001" customHeight="1">
      <c r="A32" s="206" t="s">
        <v>29</v>
      </c>
      <c r="B32" s="108">
        <f>VLOOKUP(A32,'2015년도 목표'!$A$4:$B$46,2,0)*1000</f>
        <v>882000000</v>
      </c>
      <c r="C32" s="109">
        <f>VLOOKUP(A32,'2015년도 실적'!$A$5:$C$45,3,0)</f>
        <v>485323090</v>
      </c>
      <c r="D32" s="110">
        <f t="shared" si="0"/>
        <v>55.02529365079365</v>
      </c>
      <c r="E32" s="111">
        <f t="shared" si="1"/>
        <v>3</v>
      </c>
      <c r="F32" s="112">
        <f>VLOOKUP(E32,환산점수!$D$4:$E$43,2,0)</f>
        <v>19.7</v>
      </c>
      <c r="G32" s="51"/>
      <c r="H32" s="47"/>
      <c r="I32" s="42"/>
      <c r="K32" s="36"/>
      <c r="L32" s="37"/>
      <c r="M32" s="38"/>
    </row>
    <row r="33" spans="1:13" ht="20.100000000000001" customHeight="1">
      <c r="A33" s="206" t="s">
        <v>26</v>
      </c>
      <c r="B33" s="108">
        <f>VLOOKUP(A33,'2015년도 목표'!$A$4:$B$46,2,0)*1000</f>
        <v>1170000000</v>
      </c>
      <c r="C33" s="109">
        <f>VLOOKUP(A33,'2015년도 실적'!$A$5:$C$45,3,0)</f>
        <v>600143120</v>
      </c>
      <c r="D33" s="110">
        <f t="shared" si="0"/>
        <v>51.294283760683754</v>
      </c>
      <c r="E33" s="111">
        <f t="shared" si="1"/>
        <v>10</v>
      </c>
      <c r="F33" s="112">
        <f>VLOOKUP(E33,환산점수!$D$4:$E$43,2,0)</f>
        <v>18.649999999999999</v>
      </c>
      <c r="G33" s="51"/>
      <c r="H33" s="47"/>
      <c r="I33" s="42"/>
      <c r="K33" s="36"/>
      <c r="L33" s="37"/>
      <c r="M33" s="38"/>
    </row>
    <row r="34" spans="1:13" ht="20.100000000000001" customHeight="1">
      <c r="A34" s="206" t="s">
        <v>34</v>
      </c>
      <c r="B34" s="108">
        <f>VLOOKUP(A34,'2015년도 목표'!$A$4:$B$46,2,0)*1000</f>
        <v>1004000000</v>
      </c>
      <c r="C34" s="109">
        <f>VLOOKUP(A34,'2015년도 실적'!$A$5:$C$45,3,0)</f>
        <v>532400220</v>
      </c>
      <c r="D34" s="110">
        <f t="shared" si="0"/>
        <v>53.027910358565734</v>
      </c>
      <c r="E34" s="111">
        <f t="shared" si="1"/>
        <v>5</v>
      </c>
      <c r="F34" s="112">
        <f>VLOOKUP(E34,환산점수!$D$4:$E$43,2,0)</f>
        <v>19.399999999999999</v>
      </c>
      <c r="G34" s="51"/>
      <c r="H34" s="47"/>
      <c r="I34" s="42"/>
      <c r="K34" s="36"/>
      <c r="L34" s="37"/>
      <c r="M34" s="38"/>
    </row>
    <row r="35" spans="1:13" ht="20.100000000000001" customHeight="1">
      <c r="A35" s="206" t="s">
        <v>21</v>
      </c>
      <c r="B35" s="108">
        <f>VLOOKUP(A35,'2015년도 목표'!$A$4:$B$46,2,0)*1000</f>
        <v>316000000</v>
      </c>
      <c r="C35" s="109">
        <f>VLOOKUP(A35,'2015년도 실적'!$A$5:$C$45,3,0)</f>
        <v>134667580</v>
      </c>
      <c r="D35" s="110">
        <f t="shared" si="0"/>
        <v>42.61632278481013</v>
      </c>
      <c r="E35" s="111">
        <f t="shared" si="1"/>
        <v>33</v>
      </c>
      <c r="F35" s="112">
        <f>VLOOKUP(E35,환산점수!$D$4:$E$43,2,0)</f>
        <v>15.2</v>
      </c>
      <c r="G35" s="52"/>
      <c r="H35" s="47"/>
      <c r="I35" s="42"/>
      <c r="K35" s="39"/>
      <c r="L35" s="37"/>
      <c r="M35" s="38"/>
    </row>
    <row r="36" spans="1:13" ht="20.100000000000001" customHeight="1">
      <c r="A36" s="206" t="s">
        <v>32</v>
      </c>
      <c r="B36" s="108">
        <f>VLOOKUP(A36,'2015년도 목표'!$A$4:$B$46,2,0)*1000</f>
        <v>342000000</v>
      </c>
      <c r="C36" s="109">
        <f>VLOOKUP(A36,'2015년도 실적'!$A$5:$C$45,3,0)</f>
        <v>160832180</v>
      </c>
      <c r="D36" s="110">
        <f t="shared" si="0"/>
        <v>47.026953216374267</v>
      </c>
      <c r="E36" s="111">
        <f t="shared" si="1"/>
        <v>23</v>
      </c>
      <c r="F36" s="112">
        <f>VLOOKUP(E36,환산점수!$D$4:$E$43,2,0)</f>
        <v>16.7</v>
      </c>
      <c r="G36" s="52"/>
      <c r="H36" s="47"/>
      <c r="I36" s="42"/>
      <c r="K36" s="39"/>
      <c r="L36" s="37"/>
      <c r="M36" s="38"/>
    </row>
    <row r="37" spans="1:13" ht="20.100000000000001" customHeight="1">
      <c r="A37" s="206" t="s">
        <v>31</v>
      </c>
      <c r="B37" s="108">
        <f>VLOOKUP(A37,'2015년도 목표'!$A$4:$B$46,2,0)*1000</f>
        <v>512000000</v>
      </c>
      <c r="C37" s="109">
        <f>VLOOKUP(A37,'2015년도 실적'!$A$5:$C$45,3,0)</f>
        <v>252126570</v>
      </c>
      <c r="D37" s="110">
        <f t="shared" si="0"/>
        <v>49.243470703124999</v>
      </c>
      <c r="E37" s="111">
        <f t="shared" si="1"/>
        <v>14</v>
      </c>
      <c r="F37" s="112">
        <f>VLOOKUP(E37,환산점수!$D$4:$E$43,2,0)</f>
        <v>18.05</v>
      </c>
      <c r="G37" s="52"/>
      <c r="H37" s="47"/>
      <c r="I37" s="42"/>
      <c r="K37" s="39"/>
      <c r="L37" s="37"/>
      <c r="M37" s="38"/>
    </row>
    <row r="38" spans="1:13" ht="20.100000000000001" customHeight="1">
      <c r="A38" s="206" t="s">
        <v>27</v>
      </c>
      <c r="B38" s="108">
        <f>VLOOKUP(A38,'2015년도 목표'!$A$4:$B$46,2,0)*1000</f>
        <v>1966000000</v>
      </c>
      <c r="C38" s="109">
        <f>VLOOKUP(A38,'2015년도 실적'!$A$5:$C$45,3,0)</f>
        <v>921126530</v>
      </c>
      <c r="D38" s="110">
        <f t="shared" si="0"/>
        <v>46.852824516785354</v>
      </c>
      <c r="E38" s="111">
        <f t="shared" si="1"/>
        <v>24</v>
      </c>
      <c r="F38" s="112">
        <f>VLOOKUP(E38,환산점수!$D$4:$E$43,2,0)</f>
        <v>16.55</v>
      </c>
      <c r="G38" s="52"/>
      <c r="H38" s="47"/>
      <c r="I38" s="42"/>
      <c r="K38" s="39"/>
      <c r="L38" s="37"/>
      <c r="M38" s="38"/>
    </row>
    <row r="39" spans="1:13" ht="20.100000000000001" customHeight="1">
      <c r="A39" s="206" t="s">
        <v>30</v>
      </c>
      <c r="B39" s="108">
        <f>VLOOKUP(A39,'2015년도 목표'!$A$4:$B$46,2,0)*1000</f>
        <v>356000000</v>
      </c>
      <c r="C39" s="109">
        <f>VLOOKUP(A39,'2015년도 실적'!$A$5:$C$45,3,0)</f>
        <v>192980360</v>
      </c>
      <c r="D39" s="110">
        <f t="shared" si="0"/>
        <v>54.207966292134834</v>
      </c>
      <c r="E39" s="111">
        <f t="shared" si="1"/>
        <v>4</v>
      </c>
      <c r="F39" s="112">
        <f>VLOOKUP(E39,환산점수!$D$4:$E$43,2,0)</f>
        <v>19.55</v>
      </c>
      <c r="G39" s="52"/>
      <c r="H39" s="47"/>
      <c r="I39" s="42"/>
      <c r="K39" s="39"/>
      <c r="L39" s="37"/>
      <c r="M39" s="38"/>
    </row>
    <row r="40" spans="1:13" ht="20.100000000000001" customHeight="1">
      <c r="A40" s="206" t="s">
        <v>33</v>
      </c>
      <c r="B40" s="108">
        <f>VLOOKUP(A40,'2015년도 목표'!$A$4:$B$46,2,0)*1000</f>
        <v>982000000</v>
      </c>
      <c r="C40" s="109">
        <f>VLOOKUP(A40,'2015년도 실적'!$A$5:$C$45,3,0)</f>
        <v>457786730</v>
      </c>
      <c r="D40" s="110">
        <f t="shared" si="0"/>
        <v>46.617793279022401</v>
      </c>
      <c r="E40" s="111">
        <f t="shared" si="1"/>
        <v>26</v>
      </c>
      <c r="F40" s="112">
        <f>VLOOKUP(E40,환산점수!$D$4:$E$43,2,0)</f>
        <v>16.25</v>
      </c>
      <c r="G40" s="52"/>
      <c r="H40" s="47"/>
      <c r="I40" s="42"/>
      <c r="K40" s="39"/>
      <c r="L40" s="37"/>
      <c r="M40" s="38"/>
    </row>
    <row r="41" spans="1:13" ht="20.100000000000001" customHeight="1">
      <c r="A41" s="206" t="s">
        <v>40</v>
      </c>
      <c r="B41" s="108">
        <f>VLOOKUP(A41,'2015년도 목표'!$A$4:$B$46,2,0)*1000</f>
        <v>179000000</v>
      </c>
      <c r="C41" s="109">
        <f>VLOOKUP(A41,'2015년도 실적'!$A$5:$C$45,3,0)</f>
        <v>73120220</v>
      </c>
      <c r="D41" s="110">
        <f t="shared" si="0"/>
        <v>40.849284916201114</v>
      </c>
      <c r="E41" s="111">
        <f t="shared" si="1"/>
        <v>37</v>
      </c>
      <c r="F41" s="112">
        <f>VLOOKUP(E41,환산점수!$D$4:$E$43,2,0)</f>
        <v>14.6</v>
      </c>
      <c r="G41" s="52"/>
      <c r="H41" s="47"/>
      <c r="I41" s="42"/>
      <c r="K41" s="39"/>
      <c r="L41" s="37"/>
      <c r="M41" s="38"/>
    </row>
    <row r="42" spans="1:13" ht="20.100000000000001" customHeight="1">
      <c r="A42" s="206" t="s">
        <v>126</v>
      </c>
      <c r="B42" s="108">
        <f>VLOOKUP(A42,'2015년도 목표'!$A$4:$B$46,2,0)*1000</f>
        <v>8000000</v>
      </c>
      <c r="C42" s="109">
        <f>VLOOKUP(A42,'2015년도 실적'!$A$5:$C$45,3,0)</f>
        <v>2797010</v>
      </c>
      <c r="D42" s="110">
        <f t="shared" si="0"/>
        <v>34.962625000000003</v>
      </c>
      <c r="E42" s="111">
        <f t="shared" si="1"/>
        <v>40</v>
      </c>
      <c r="F42" s="112">
        <f>VLOOKUP(E42,환산점수!$D$4:$E$43,2,0)</f>
        <v>14.15</v>
      </c>
      <c r="G42" s="52"/>
      <c r="H42" s="47"/>
      <c r="I42" s="42"/>
      <c r="K42" s="39"/>
      <c r="L42" s="37"/>
      <c r="M42" s="38"/>
    </row>
    <row r="43" spans="1:13" ht="20.100000000000001" customHeight="1">
      <c r="A43" s="206" t="s">
        <v>23</v>
      </c>
      <c r="B43" s="108">
        <f>VLOOKUP(A43,'2015년도 목표'!$A$4:$B$46,2,0)*1000</f>
        <v>1160000000</v>
      </c>
      <c r="C43" s="109">
        <f>VLOOKUP(A43,'2015년도 실적'!$A$5:$C$45,3,0)</f>
        <v>604234030</v>
      </c>
      <c r="D43" s="110">
        <f t="shared" si="0"/>
        <v>52.089140517241383</v>
      </c>
      <c r="E43" s="111">
        <f t="shared" si="1"/>
        <v>7</v>
      </c>
      <c r="F43" s="112">
        <f>VLOOKUP(E43,환산점수!$D$4:$E$43,2,0)</f>
        <v>19.100000000000001</v>
      </c>
      <c r="G43" s="51"/>
      <c r="H43" s="47"/>
      <c r="I43" s="42"/>
      <c r="K43" s="36"/>
      <c r="L43" s="37"/>
      <c r="M43" s="38"/>
    </row>
    <row r="44" spans="1:13" ht="20.100000000000001" customHeight="1">
      <c r="A44" s="206" t="s">
        <v>28</v>
      </c>
      <c r="B44" s="108">
        <f>VLOOKUP(A44,'2015년도 목표'!$A$4:$B$46,2,0)*1000</f>
        <v>3850000000</v>
      </c>
      <c r="C44" s="109">
        <f>VLOOKUP(A44,'2015년도 실적'!$A$5:$C$45,3,0)</f>
        <v>1483582130</v>
      </c>
      <c r="D44" s="110">
        <f t="shared" si="0"/>
        <v>38.534600779220781</v>
      </c>
      <c r="E44" s="111">
        <f t="shared" si="1"/>
        <v>38</v>
      </c>
      <c r="F44" s="112">
        <f>VLOOKUP(E44,환산점수!$D$4:$E$43,2,0)</f>
        <v>14.45</v>
      </c>
      <c r="G44" s="52"/>
      <c r="H44" s="47"/>
      <c r="I44" s="42"/>
      <c r="K44" s="39"/>
      <c r="L44" s="37"/>
      <c r="M44" s="38"/>
    </row>
    <row r="45" spans="1:13" ht="20.100000000000001" customHeight="1">
      <c r="A45" s="206" t="s">
        <v>17</v>
      </c>
      <c r="B45" s="108">
        <f>VLOOKUP(A45,'2015년도 목표'!$A$4:$B$46,2,0)*1000</f>
        <v>1124000000</v>
      </c>
      <c r="C45" s="109">
        <f>VLOOKUP(A45,'2015년도 실적'!$A$5:$C$45,3,0)</f>
        <v>507973370</v>
      </c>
      <c r="D45" s="110">
        <f t="shared" si="0"/>
        <v>45.193360320284697</v>
      </c>
      <c r="E45" s="111">
        <f t="shared" si="1"/>
        <v>29</v>
      </c>
      <c r="F45" s="112">
        <f>VLOOKUP(E45,환산점수!$D$4:$E$43,2,0)</f>
        <v>15.8</v>
      </c>
      <c r="G45" s="53"/>
      <c r="H45" s="48"/>
      <c r="I45" s="43"/>
      <c r="K45" s="40"/>
      <c r="L45" s="37"/>
      <c r="M45" s="41"/>
    </row>
    <row r="46" spans="1:13" ht="20.100000000000001" customHeight="1">
      <c r="A46" s="113" t="s">
        <v>58</v>
      </c>
      <c r="B46" s="108"/>
      <c r="C46" s="109">
        <f>VLOOKUP(A46,'2015년도 실적'!$A$5:$C$45,3,0)</f>
        <v>4667850</v>
      </c>
      <c r="D46" s="110"/>
      <c r="E46" s="111"/>
      <c r="F46" s="112"/>
      <c r="G46" s="27"/>
      <c r="K46" s="40"/>
      <c r="L46" s="37"/>
      <c r="M46" s="41"/>
    </row>
    <row r="47" spans="1:13" ht="20.100000000000001" customHeight="1">
      <c r="A47" s="113" t="s">
        <v>59</v>
      </c>
      <c r="B47" s="108"/>
      <c r="C47" s="109"/>
      <c r="D47" s="110"/>
      <c r="E47" s="111"/>
      <c r="F47" s="112"/>
      <c r="G47" s="27"/>
      <c r="K47" s="40"/>
      <c r="L47" s="37"/>
      <c r="M47" s="41"/>
    </row>
    <row r="48" spans="1:13" ht="20.100000000000001" customHeight="1"/>
    <row r="49" ht="20.100000000000001" customHeight="1"/>
    <row r="50" ht="20.100000000000001" customHeight="1"/>
  </sheetData>
  <mergeCells count="2">
    <mergeCell ref="A1:F1"/>
    <mergeCell ref="E3:F3"/>
  </mergeCells>
  <phoneticPr fontId="3" type="noConversion"/>
  <printOptions horizontalCentered="1"/>
  <pageMargins left="0.51181102362204722" right="0.51181102362204722" top="0.86614173228346458" bottom="0.43307086614173229" header="0.31496062992125984" footer="0.31496062992125984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C000"/>
  </sheetPr>
  <dimension ref="A1:K46"/>
  <sheetViews>
    <sheetView zoomScaleSheetLayoutView="75" workbookViewId="0">
      <pane xSplit="1" topLeftCell="B1" activePane="topRight" state="frozen"/>
      <selection activeCell="A4" sqref="A4"/>
      <selection pane="topRight" sqref="A1:K1"/>
    </sheetView>
  </sheetViews>
  <sheetFormatPr defaultRowHeight="18.75"/>
  <cols>
    <col min="1" max="1" width="8.88671875" style="2"/>
    <col min="2" max="2" width="13.109375" style="2" customWidth="1"/>
    <col min="3" max="7" width="6.77734375" style="2" customWidth="1"/>
    <col min="8" max="9" width="8.88671875" style="2"/>
    <col min="10" max="11" width="8.77734375" style="2" customWidth="1"/>
    <col min="12" max="16384" width="8.88671875" style="2"/>
  </cols>
  <sheetData>
    <row r="1" spans="1:11" ht="30" customHeight="1">
      <c r="A1" s="327" t="s">
        <v>163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</row>
    <row r="2" spans="1:11" ht="24.95" customHeight="1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ht="24.95" customHeight="1">
      <c r="A3" s="56"/>
      <c r="B3" s="56"/>
      <c r="C3" s="56"/>
      <c r="D3" s="56"/>
      <c r="E3" s="56"/>
      <c r="F3" s="56"/>
      <c r="G3" s="56"/>
      <c r="H3" s="329" t="s">
        <v>66</v>
      </c>
      <c r="I3" s="329"/>
      <c r="J3" s="329"/>
      <c r="K3" s="329"/>
    </row>
    <row r="4" spans="1:11" s="19" customFormat="1" ht="35.25" customHeight="1">
      <c r="A4" s="243" t="s">
        <v>75</v>
      </c>
      <c r="B4" s="77" t="s">
        <v>61</v>
      </c>
      <c r="C4" s="78" t="s">
        <v>62</v>
      </c>
      <c r="D4" s="78" t="s">
        <v>63</v>
      </c>
      <c r="E4" s="78" t="s">
        <v>67</v>
      </c>
      <c r="F4" s="78" t="s">
        <v>68</v>
      </c>
      <c r="G4" s="78" t="s">
        <v>69</v>
      </c>
      <c r="H4" s="79" t="s">
        <v>64</v>
      </c>
      <c r="I4" s="79" t="s">
        <v>65</v>
      </c>
      <c r="J4" s="81" t="s">
        <v>70</v>
      </c>
      <c r="K4" s="81" t="s">
        <v>71</v>
      </c>
    </row>
    <row r="5" spans="1:11" s="19" customFormat="1" ht="24.95" customHeight="1">
      <c r="A5" s="244" t="s">
        <v>38</v>
      </c>
      <c r="B5" s="82">
        <f t="shared" ref="B5:H5" si="0">SUM(B6:B45)</f>
        <v>1037923</v>
      </c>
      <c r="C5" s="82">
        <f t="shared" si="0"/>
        <v>140</v>
      </c>
      <c r="D5" s="82">
        <f t="shared" si="0"/>
        <v>494</v>
      </c>
      <c r="E5" s="82">
        <f t="shared" si="0"/>
        <v>94</v>
      </c>
      <c r="F5" s="82">
        <f t="shared" si="0"/>
        <v>136</v>
      </c>
      <c r="G5" s="82">
        <f t="shared" si="0"/>
        <v>3</v>
      </c>
      <c r="H5" s="82">
        <f t="shared" si="0"/>
        <v>867</v>
      </c>
      <c r="I5" s="83">
        <f t="shared" ref="I5:I45" si="1">H5/B5%</f>
        <v>8.3532208073238579E-2</v>
      </c>
      <c r="J5" s="84"/>
      <c r="K5" s="84"/>
    </row>
    <row r="6" spans="1:11" s="19" customFormat="1" ht="20.100000000000001" customHeight="1">
      <c r="A6" s="206" t="s">
        <v>2</v>
      </c>
      <c r="B6" s="85">
        <f>VLOOKUP(A6,'2분기 과오평가'!$A$19:$M$58,11,0)</f>
        <v>159351</v>
      </c>
      <c r="C6" s="85">
        <f>VLOOKUP(A6,'2분기 과오평가'!$A$19:$M$58,2,0)</f>
        <v>7</v>
      </c>
      <c r="D6" s="85">
        <f>VLOOKUP(A6,'2분기 과오평가'!$A$19:$C$58,3,0)</f>
        <v>42</v>
      </c>
      <c r="E6" s="85">
        <f>VLOOKUP(A6,'2분기 과오평가'!$A$19:$M$58,4,0)</f>
        <v>2</v>
      </c>
      <c r="F6" s="85">
        <f>VLOOKUP(A6,'2분기 과오평가'!$A$19:$E$58,5,0)</f>
        <v>19</v>
      </c>
      <c r="G6" s="85">
        <f>VLOOKUP(A6,'2분기 과오평가'!$A$19:$G$58,6,0)</f>
        <v>0</v>
      </c>
      <c r="H6" s="73">
        <f t="shared" ref="H6:H45" si="2">SUM(C6:G6)</f>
        <v>70</v>
      </c>
      <c r="I6" s="74">
        <f t="shared" si="1"/>
        <v>4.3928183695113303E-2</v>
      </c>
      <c r="J6" s="86">
        <f t="shared" ref="J6:J45" si="3">RANK(I6,$I$6:$I$45,1)</f>
        <v>5</v>
      </c>
      <c r="K6" s="87">
        <f>VLOOKUP(J6,환산점수!$G$4:$H$43,2,0)</f>
        <v>9.7200000000000006</v>
      </c>
    </row>
    <row r="7" spans="1:11" s="19" customFormat="1" ht="20.100000000000001" customHeight="1">
      <c r="A7" s="206" t="s">
        <v>3</v>
      </c>
      <c r="B7" s="85">
        <f>VLOOKUP(A7,'2분기 과오평가'!$A$19:$M$58,11,0)</f>
        <v>17699</v>
      </c>
      <c r="C7" s="85">
        <f>VLOOKUP(A7,'2분기 과오평가'!$A$19:$M$58,2,0)</f>
        <v>0</v>
      </c>
      <c r="D7" s="85">
        <f>VLOOKUP(A7,'2분기 과오평가'!$A$19:$C$58,3,0)</f>
        <v>6</v>
      </c>
      <c r="E7" s="85">
        <f>VLOOKUP(A7,'2분기 과오평가'!$A$19:$M$58,4,0)</f>
        <v>1</v>
      </c>
      <c r="F7" s="85">
        <f>VLOOKUP(A7,'2분기 과오평가'!$A$19:$E$58,5,0)</f>
        <v>3</v>
      </c>
      <c r="G7" s="85">
        <f>VLOOKUP(A7,'2분기 과오평가'!$A$19:$G$58,6,0)</f>
        <v>0</v>
      </c>
      <c r="H7" s="73">
        <f t="shared" si="2"/>
        <v>10</v>
      </c>
      <c r="I7" s="74">
        <f t="shared" si="1"/>
        <v>5.6500367252387135E-2</v>
      </c>
      <c r="J7" s="86">
        <f t="shared" si="3"/>
        <v>8</v>
      </c>
      <c r="K7" s="87">
        <f>VLOOKUP(J7,환산점수!$G$4:$H$43,2,0)</f>
        <v>9.51</v>
      </c>
    </row>
    <row r="8" spans="1:11" s="19" customFormat="1" ht="20.100000000000001" customHeight="1">
      <c r="A8" s="206" t="s">
        <v>5</v>
      </c>
      <c r="B8" s="85">
        <f>VLOOKUP(A8,'2분기 과오평가'!$A$19:$M$58,11,0)</f>
        <v>47349</v>
      </c>
      <c r="C8" s="85">
        <f>VLOOKUP(A8,'2분기 과오평가'!$A$19:$M$58,2,0)</f>
        <v>1</v>
      </c>
      <c r="D8" s="85">
        <f>VLOOKUP(A8,'2분기 과오평가'!$A$19:$C$58,3,0)</f>
        <v>20</v>
      </c>
      <c r="E8" s="85">
        <f>VLOOKUP(A8,'2분기 과오평가'!$A$19:$M$58,4,0)</f>
        <v>3</v>
      </c>
      <c r="F8" s="85">
        <f>VLOOKUP(A8,'2분기 과오평가'!$A$19:$E$58,5,0)</f>
        <v>2</v>
      </c>
      <c r="G8" s="85">
        <f>VLOOKUP(A8,'2분기 과오평가'!$A$19:$G$58,6,0)</f>
        <v>0</v>
      </c>
      <c r="H8" s="73">
        <f t="shared" si="2"/>
        <v>26</v>
      </c>
      <c r="I8" s="74">
        <f t="shared" si="1"/>
        <v>5.4911402563940101E-2</v>
      </c>
      <c r="J8" s="86">
        <f t="shared" si="3"/>
        <v>6</v>
      </c>
      <c r="K8" s="87">
        <f>VLOOKUP(J8,환산점수!$G$4:$H$43,2,0)</f>
        <v>9.65</v>
      </c>
    </row>
    <row r="9" spans="1:11" s="19" customFormat="1" ht="20.100000000000001" customHeight="1">
      <c r="A9" s="206" t="s">
        <v>4</v>
      </c>
      <c r="B9" s="85">
        <f>VLOOKUP(A9,'2분기 과오평가'!$A$19:$M$58,11,0)</f>
        <v>38387</v>
      </c>
      <c r="C9" s="85">
        <f>VLOOKUP(A9,'2분기 과오평가'!$A$19:$M$58,2,0)</f>
        <v>10</v>
      </c>
      <c r="D9" s="85">
        <f>VLOOKUP(A9,'2분기 과오평가'!$A$19:$C$58,3,0)</f>
        <v>17</v>
      </c>
      <c r="E9" s="85">
        <f>VLOOKUP(A9,'2분기 과오평가'!$A$19:$M$58,4,0)</f>
        <v>4</v>
      </c>
      <c r="F9" s="85">
        <f>VLOOKUP(A9,'2분기 과오평가'!$A$19:$E$58,5,0)</f>
        <v>11</v>
      </c>
      <c r="G9" s="85">
        <f>VLOOKUP(A9,'2분기 과오평가'!$A$19:$G$58,6,0)</f>
        <v>0</v>
      </c>
      <c r="H9" s="73">
        <f t="shared" si="2"/>
        <v>42</v>
      </c>
      <c r="I9" s="74">
        <f t="shared" si="1"/>
        <v>0.10941204053455597</v>
      </c>
      <c r="J9" s="140">
        <f t="shared" si="3"/>
        <v>26</v>
      </c>
      <c r="K9" s="141">
        <f>VLOOKUP(J9,환산점수!$G$4:$H$43,2,0)</f>
        <v>8.25</v>
      </c>
    </row>
    <row r="10" spans="1:11" s="19" customFormat="1" ht="20.100000000000001" customHeight="1">
      <c r="A10" s="206" t="s">
        <v>123</v>
      </c>
      <c r="B10" s="85">
        <f>VLOOKUP(A10,'2분기 과오평가'!$A$19:$M$58,11,0)</f>
        <v>22339</v>
      </c>
      <c r="C10" s="85">
        <f>VLOOKUP(A10,'2분기 과오평가'!$A$19:$M$58,2,0)</f>
        <v>4</v>
      </c>
      <c r="D10" s="85">
        <f>VLOOKUP(A10,'2분기 과오평가'!$A$19:$C$58,3,0)</f>
        <v>8</v>
      </c>
      <c r="E10" s="85">
        <f>VLOOKUP(A10,'2분기 과오평가'!$A$19:$M$58,4,0)</f>
        <v>1</v>
      </c>
      <c r="F10" s="85">
        <f>VLOOKUP(A10,'2분기 과오평가'!$A$19:$E$58,5,0)</f>
        <v>4</v>
      </c>
      <c r="G10" s="85">
        <f>VLOOKUP(A10,'2분기 과오평가'!$A$19:$G$58,6,0)</f>
        <v>1</v>
      </c>
      <c r="H10" s="73">
        <f t="shared" si="2"/>
        <v>18</v>
      </c>
      <c r="I10" s="74">
        <f t="shared" si="1"/>
        <v>8.0576570123998395E-2</v>
      </c>
      <c r="J10" s="140">
        <f t="shared" si="3"/>
        <v>17</v>
      </c>
      <c r="K10" s="141">
        <f>VLOOKUP(J10,환산점수!$G$4:$H$43,2,0)</f>
        <v>8.8800000000000008</v>
      </c>
    </row>
    <row r="11" spans="1:11" s="19" customFormat="1" ht="20.100000000000001" customHeight="1">
      <c r="A11" s="206" t="s">
        <v>18</v>
      </c>
      <c r="B11" s="85">
        <f>VLOOKUP(A11,'2분기 과오평가'!$A$19:$M$58,11,0)</f>
        <v>16573</v>
      </c>
      <c r="C11" s="85">
        <f>VLOOKUP(A11,'2분기 과오평가'!$A$19:$M$58,2,0)</f>
        <v>11</v>
      </c>
      <c r="D11" s="85">
        <f>VLOOKUP(A11,'2분기 과오평가'!$A$19:$C$58,3,0)</f>
        <v>16</v>
      </c>
      <c r="E11" s="85">
        <f>VLOOKUP(A11,'2분기 과오평가'!$A$19:$M$58,4,0)</f>
        <v>2</v>
      </c>
      <c r="F11" s="85">
        <f>VLOOKUP(A11,'2분기 과오평가'!$A$19:$E$58,5,0)</f>
        <v>1</v>
      </c>
      <c r="G11" s="85">
        <f>VLOOKUP(A11,'2분기 과오평가'!$A$19:$G$58,6,0)</f>
        <v>0</v>
      </c>
      <c r="H11" s="73">
        <f t="shared" si="2"/>
        <v>30</v>
      </c>
      <c r="I11" s="74">
        <f t="shared" si="1"/>
        <v>0.18101731732335727</v>
      </c>
      <c r="J11" s="140">
        <f t="shared" si="3"/>
        <v>37</v>
      </c>
      <c r="K11" s="141">
        <f>VLOOKUP(J11,환산점수!$G$4:$H$43,2,0)</f>
        <v>7.48</v>
      </c>
    </row>
    <row r="12" spans="1:11" s="19" customFormat="1" ht="20.100000000000001" customHeight="1">
      <c r="A12" s="206" t="s">
        <v>13</v>
      </c>
      <c r="B12" s="85">
        <f>VLOOKUP(A12,'2분기 과오평가'!$A$19:$M$58,11,0)</f>
        <v>19395</v>
      </c>
      <c r="C12" s="85">
        <f>VLOOKUP(A12,'2분기 과오평가'!$A$19:$M$58,2,0)</f>
        <v>5</v>
      </c>
      <c r="D12" s="85">
        <f>VLOOKUP(A12,'2분기 과오평가'!$A$19:$C$58,3,0)</f>
        <v>13</v>
      </c>
      <c r="E12" s="85">
        <f>VLOOKUP(A12,'2분기 과오평가'!$A$19:$M$58,4,0)</f>
        <v>0</v>
      </c>
      <c r="F12" s="85">
        <f>VLOOKUP(A12,'2분기 과오평가'!$A$19:$E$58,5,0)</f>
        <v>5</v>
      </c>
      <c r="G12" s="85">
        <f>VLOOKUP(A12,'2분기 과오평가'!$A$19:$G$58,6,0)</f>
        <v>0</v>
      </c>
      <c r="H12" s="73">
        <f t="shared" si="2"/>
        <v>23</v>
      </c>
      <c r="I12" s="74">
        <f t="shared" si="1"/>
        <v>0.1185872647589585</v>
      </c>
      <c r="J12" s="140">
        <f t="shared" si="3"/>
        <v>28</v>
      </c>
      <c r="K12" s="141">
        <f>VLOOKUP(J12,환산점수!$G$4:$H$43,2,0)</f>
        <v>8.11</v>
      </c>
    </row>
    <row r="13" spans="1:11" s="19" customFormat="1" ht="20.100000000000001" customHeight="1">
      <c r="A13" s="206" t="s">
        <v>14</v>
      </c>
      <c r="B13" s="85">
        <f>VLOOKUP(A13,'2분기 과오평가'!$A$19:$M$58,11,0)</f>
        <v>18748</v>
      </c>
      <c r="C13" s="85">
        <f>VLOOKUP(A13,'2분기 과오평가'!$A$19:$M$58,2,0)</f>
        <v>4</v>
      </c>
      <c r="D13" s="85">
        <f>VLOOKUP(A13,'2분기 과오평가'!$A$19:$C$58,3,0)</f>
        <v>7</v>
      </c>
      <c r="E13" s="85">
        <f>VLOOKUP(A13,'2분기 과오평가'!$A$19:$M$58,4,0)</f>
        <v>3</v>
      </c>
      <c r="F13" s="85">
        <f>VLOOKUP(A13,'2분기 과오평가'!$A$19:$E$58,5,0)</f>
        <v>1</v>
      </c>
      <c r="G13" s="85">
        <f>VLOOKUP(A13,'2분기 과오평가'!$A$19:$G$58,6,0)</f>
        <v>0</v>
      </c>
      <c r="H13" s="73">
        <f t="shared" si="2"/>
        <v>15</v>
      </c>
      <c r="I13" s="74">
        <f t="shared" si="1"/>
        <v>8.000853424365266E-2</v>
      </c>
      <c r="J13" s="140">
        <f t="shared" si="3"/>
        <v>16</v>
      </c>
      <c r="K13" s="141">
        <f>VLOOKUP(J13,환산점수!$G$4:$H$43,2,0)</f>
        <v>8.9499999999999993</v>
      </c>
    </row>
    <row r="14" spans="1:11" ht="20.100000000000001" customHeight="1">
      <c r="A14" s="206" t="s">
        <v>124</v>
      </c>
      <c r="B14" s="85">
        <f>VLOOKUP(A14,'2분기 과오평가'!$A$19:$M$58,11,0)</f>
        <v>7198</v>
      </c>
      <c r="C14" s="85">
        <f>VLOOKUP(A14,'2분기 과오평가'!$A$19:$M$58,2,0)</f>
        <v>3</v>
      </c>
      <c r="D14" s="85">
        <f>VLOOKUP(A14,'2분기 과오평가'!$A$19:$C$58,3,0)</f>
        <v>7</v>
      </c>
      <c r="E14" s="85">
        <f>VLOOKUP(A14,'2분기 과오평가'!$A$19:$M$58,4,0)</f>
        <v>0</v>
      </c>
      <c r="F14" s="85">
        <f>VLOOKUP(A14,'2분기 과오평가'!$A$19:$E$58,5,0)</f>
        <v>3</v>
      </c>
      <c r="G14" s="85">
        <f>VLOOKUP(A14,'2분기 과오평가'!$A$19:$G$58,6,0)</f>
        <v>0</v>
      </c>
      <c r="H14" s="73">
        <f t="shared" ref="H14" si="4">SUM(C14:G14)</f>
        <v>13</v>
      </c>
      <c r="I14" s="74">
        <f t="shared" ref="I14" si="5">H14/B14%</f>
        <v>0.18060572381217005</v>
      </c>
      <c r="J14" s="140">
        <f t="shared" si="3"/>
        <v>36</v>
      </c>
      <c r="K14" s="141">
        <f>VLOOKUP(J14,환산점수!$G$4:$H$43,2,0)</f>
        <v>7.55</v>
      </c>
    </row>
    <row r="15" spans="1:11" s="19" customFormat="1" ht="20.100000000000001" customHeight="1">
      <c r="A15" s="206" t="s">
        <v>12</v>
      </c>
      <c r="B15" s="85">
        <f>VLOOKUP(A15,'2분기 과오평가'!$A$19:$M$58,11,0)</f>
        <v>20303</v>
      </c>
      <c r="C15" s="85">
        <f>VLOOKUP(A15,'2분기 과오평가'!$A$19:$M$58,2,0)</f>
        <v>10</v>
      </c>
      <c r="D15" s="85">
        <f>VLOOKUP(A15,'2분기 과오평가'!$A$19:$C$58,3,0)</f>
        <v>13</v>
      </c>
      <c r="E15" s="85">
        <f>VLOOKUP(A15,'2분기 과오평가'!$A$19:$M$58,4,0)</f>
        <v>0</v>
      </c>
      <c r="F15" s="85">
        <f>VLOOKUP(A15,'2분기 과오평가'!$A$19:$E$58,5,0)</f>
        <v>6</v>
      </c>
      <c r="G15" s="85">
        <f>VLOOKUP(A15,'2분기 과오평가'!$A$19:$G$58,6,0)</f>
        <v>0</v>
      </c>
      <c r="H15" s="73">
        <f t="shared" si="2"/>
        <v>29</v>
      </c>
      <c r="I15" s="74">
        <f t="shared" si="1"/>
        <v>0.14283603408363296</v>
      </c>
      <c r="J15" s="140">
        <f t="shared" si="3"/>
        <v>31</v>
      </c>
      <c r="K15" s="141">
        <f>VLOOKUP(J15,환산점수!$G$4:$H$43,2,0)</f>
        <v>7.9</v>
      </c>
    </row>
    <row r="16" spans="1:11" s="19" customFormat="1" ht="20.100000000000001" customHeight="1">
      <c r="A16" s="206" t="s">
        <v>11</v>
      </c>
      <c r="B16" s="85">
        <f>VLOOKUP(A16,'2분기 과오평가'!$A$19:$M$58,11,0)</f>
        <v>28101</v>
      </c>
      <c r="C16" s="85">
        <f>VLOOKUP(A16,'2분기 과오평가'!$A$19:$M$58,2,0)</f>
        <v>4</v>
      </c>
      <c r="D16" s="85">
        <f>VLOOKUP(A16,'2분기 과오평가'!$A$19:$C$58,3,0)</f>
        <v>16</v>
      </c>
      <c r="E16" s="85">
        <f>VLOOKUP(A16,'2분기 과오평가'!$A$19:$M$58,4,0)</f>
        <v>3</v>
      </c>
      <c r="F16" s="85">
        <f>VLOOKUP(A16,'2분기 과오평가'!$A$19:$E$58,5,0)</f>
        <v>4</v>
      </c>
      <c r="G16" s="85">
        <f>VLOOKUP(A16,'2분기 과오평가'!$A$19:$G$58,6,0)</f>
        <v>0</v>
      </c>
      <c r="H16" s="73">
        <f t="shared" si="2"/>
        <v>27</v>
      </c>
      <c r="I16" s="74">
        <f t="shared" si="1"/>
        <v>9.6081989964769937E-2</v>
      </c>
      <c r="J16" s="140">
        <f t="shared" si="3"/>
        <v>23</v>
      </c>
      <c r="K16" s="141">
        <f>VLOOKUP(J16,환산점수!$G$4:$H$43,2,0)</f>
        <v>8.4600000000000009</v>
      </c>
    </row>
    <row r="17" spans="1:11" s="19" customFormat="1" ht="20.100000000000001" customHeight="1">
      <c r="A17" s="206" t="s">
        <v>15</v>
      </c>
      <c r="B17" s="85">
        <f>VLOOKUP(A17,'2분기 과오평가'!$A$19:$M$58,11,0)</f>
        <v>21787</v>
      </c>
      <c r="C17" s="85">
        <f>VLOOKUP(A17,'2분기 과오평가'!$A$19:$M$58,2,0)</f>
        <v>4</v>
      </c>
      <c r="D17" s="85">
        <f>VLOOKUP(A17,'2분기 과오평가'!$A$19:$C$58,3,0)</f>
        <v>13</v>
      </c>
      <c r="E17" s="85">
        <f>VLOOKUP(A17,'2분기 과오평가'!$A$19:$M$58,4,0)</f>
        <v>0</v>
      </c>
      <c r="F17" s="85">
        <f>VLOOKUP(A17,'2분기 과오평가'!$A$19:$E$58,5,0)</f>
        <v>1</v>
      </c>
      <c r="G17" s="85">
        <f>VLOOKUP(A17,'2분기 과오평가'!$A$19:$G$58,6,0)</f>
        <v>0</v>
      </c>
      <c r="H17" s="73">
        <f t="shared" si="2"/>
        <v>18</v>
      </c>
      <c r="I17" s="74">
        <f t="shared" si="1"/>
        <v>8.2618074998852528E-2</v>
      </c>
      <c r="J17" s="140">
        <f t="shared" si="3"/>
        <v>19</v>
      </c>
      <c r="K17" s="141">
        <f>VLOOKUP(J17,환산점수!$G$4:$H$43,2,0)</f>
        <v>8.74</v>
      </c>
    </row>
    <row r="18" spans="1:11" s="19" customFormat="1" ht="20.100000000000001" customHeight="1">
      <c r="A18" s="206" t="s">
        <v>16</v>
      </c>
      <c r="B18" s="85">
        <f>VLOOKUP(A18,'2분기 과오평가'!$A$19:$M$58,11,0)</f>
        <v>41086</v>
      </c>
      <c r="C18" s="85">
        <f>VLOOKUP(A18,'2분기 과오평가'!$A$19:$M$58,2,0)</f>
        <v>1</v>
      </c>
      <c r="D18" s="85">
        <f>VLOOKUP(A18,'2분기 과오평가'!$A$19:$C$58,3,0)</f>
        <v>32</v>
      </c>
      <c r="E18" s="85">
        <f>VLOOKUP(A18,'2분기 과오평가'!$A$19:$M$58,4,0)</f>
        <v>1</v>
      </c>
      <c r="F18" s="85">
        <f>VLOOKUP(A18,'2분기 과오평가'!$A$19:$E$58,5,0)</f>
        <v>0</v>
      </c>
      <c r="G18" s="85">
        <f>VLOOKUP(A18,'2분기 과오평가'!$A$19:$G$58,6,0)</f>
        <v>1</v>
      </c>
      <c r="H18" s="73">
        <f t="shared" si="2"/>
        <v>35</v>
      </c>
      <c r="I18" s="74">
        <f t="shared" si="1"/>
        <v>8.5187168378523095E-2</v>
      </c>
      <c r="J18" s="140">
        <f t="shared" si="3"/>
        <v>20</v>
      </c>
      <c r="K18" s="141">
        <f>VLOOKUP(J18,환산점수!$G$4:$H$43,2,0)</f>
        <v>8.67</v>
      </c>
    </row>
    <row r="19" spans="1:11" s="19" customFormat="1" ht="20.100000000000001" customHeight="1">
      <c r="A19" s="206" t="s">
        <v>8</v>
      </c>
      <c r="B19" s="85">
        <f>VLOOKUP(A19,'2분기 과오평가'!$A$19:$M$58,11,0)</f>
        <v>47402</v>
      </c>
      <c r="C19" s="85">
        <f>VLOOKUP(A19,'2분기 과오평가'!$A$19:$M$58,2,0)</f>
        <v>13</v>
      </c>
      <c r="D19" s="85">
        <f>VLOOKUP(A19,'2분기 과오평가'!$A$19:$C$58,3,0)</f>
        <v>28</v>
      </c>
      <c r="E19" s="85">
        <f>VLOOKUP(A19,'2분기 과오평가'!$A$19:$M$58,4,0)</f>
        <v>3</v>
      </c>
      <c r="F19" s="85">
        <f>VLOOKUP(A19,'2분기 과오평가'!$A$19:$E$58,5,0)</f>
        <v>11</v>
      </c>
      <c r="G19" s="85">
        <f>VLOOKUP(A19,'2분기 과오평가'!$A$19:$G$58,6,0)</f>
        <v>0</v>
      </c>
      <c r="H19" s="73">
        <f t="shared" si="2"/>
        <v>55</v>
      </c>
      <c r="I19" s="74">
        <f t="shared" si="1"/>
        <v>0.11602885954179148</v>
      </c>
      <c r="J19" s="140">
        <f t="shared" si="3"/>
        <v>27</v>
      </c>
      <c r="K19" s="141">
        <f>VLOOKUP(J19,환산점수!$G$4:$H$43,2,0)</f>
        <v>8.18</v>
      </c>
    </row>
    <row r="20" spans="1:11" s="19" customFormat="1" ht="20.100000000000001" customHeight="1">
      <c r="A20" s="206" t="s">
        <v>9</v>
      </c>
      <c r="B20" s="85">
        <f>VLOOKUP(A20,'2분기 과오평가'!$A$19:$M$58,11,0)</f>
        <v>44764</v>
      </c>
      <c r="C20" s="85">
        <f>VLOOKUP(A20,'2분기 과오평가'!$A$19:$M$58,2,0)</f>
        <v>6</v>
      </c>
      <c r="D20" s="85">
        <f>VLOOKUP(A20,'2분기 과오평가'!$A$19:$C$58,3,0)</f>
        <v>16</v>
      </c>
      <c r="E20" s="85">
        <f>VLOOKUP(A20,'2분기 과오평가'!$A$19:$M$58,4,0)</f>
        <v>33</v>
      </c>
      <c r="F20" s="85">
        <f>VLOOKUP(A20,'2분기 과오평가'!$A$19:$E$58,5,0)</f>
        <v>13</v>
      </c>
      <c r="G20" s="85">
        <f>VLOOKUP(A20,'2분기 과오평가'!$A$19:$G$58,6,0)</f>
        <v>0</v>
      </c>
      <c r="H20" s="73">
        <f t="shared" si="2"/>
        <v>68</v>
      </c>
      <c r="I20" s="74">
        <f t="shared" si="1"/>
        <v>0.15190778303994282</v>
      </c>
      <c r="J20" s="140">
        <f t="shared" si="3"/>
        <v>34</v>
      </c>
      <c r="K20" s="141">
        <f>VLOOKUP(J20,환산점수!$G$4:$H$43,2,0)</f>
        <v>7.69</v>
      </c>
    </row>
    <row r="21" spans="1:11" s="19" customFormat="1" ht="20.100000000000001" customHeight="1">
      <c r="A21" s="206" t="s">
        <v>6</v>
      </c>
      <c r="B21" s="85">
        <f>VLOOKUP(A21,'2분기 과오평가'!$A$19:$M$58,11,0)</f>
        <v>43078</v>
      </c>
      <c r="C21" s="85">
        <f>VLOOKUP(A21,'2분기 과오평가'!$A$19:$M$58,2,0)</f>
        <v>0</v>
      </c>
      <c r="D21" s="85">
        <f>VLOOKUP(A21,'2분기 과오평가'!$A$19:$C$58,3,0)</f>
        <v>21</v>
      </c>
      <c r="E21" s="85">
        <f>VLOOKUP(A21,'2분기 과오평가'!$A$19:$M$58,4,0)</f>
        <v>1</v>
      </c>
      <c r="F21" s="85">
        <f>VLOOKUP(A21,'2분기 과오평가'!$A$19:$E$58,5,0)</f>
        <v>2</v>
      </c>
      <c r="G21" s="85">
        <f>VLOOKUP(A21,'2분기 과오평가'!$A$19:$G$58,6,0)</f>
        <v>0</v>
      </c>
      <c r="H21" s="73">
        <f t="shared" si="2"/>
        <v>24</v>
      </c>
      <c r="I21" s="74">
        <f t="shared" si="1"/>
        <v>5.571289289196342E-2</v>
      </c>
      <c r="J21" s="140">
        <f t="shared" si="3"/>
        <v>7</v>
      </c>
      <c r="K21" s="141">
        <f>VLOOKUP(J21,환산점수!$G$4:$H$43,2,0)</f>
        <v>9.58</v>
      </c>
    </row>
    <row r="22" spans="1:11" s="19" customFormat="1" ht="20.100000000000001" customHeight="1">
      <c r="A22" s="206" t="s">
        <v>7</v>
      </c>
      <c r="B22" s="85">
        <f>VLOOKUP(A22,'2분기 과오평가'!$A$19:$M$58,11,0)</f>
        <v>48408</v>
      </c>
      <c r="C22" s="85">
        <f>VLOOKUP(A22,'2분기 과오평가'!$A$19:$M$58,2,0)</f>
        <v>3</v>
      </c>
      <c r="D22" s="85">
        <f>VLOOKUP(A22,'2분기 과오평가'!$A$19:$C$58,3,0)</f>
        <v>39</v>
      </c>
      <c r="E22" s="85">
        <f>VLOOKUP(A22,'2분기 과오평가'!$A$19:$M$58,4,0)</f>
        <v>5</v>
      </c>
      <c r="F22" s="85">
        <f>VLOOKUP(A22,'2분기 과오평가'!$A$19:$E$58,5,0)</f>
        <v>2</v>
      </c>
      <c r="G22" s="85">
        <f>VLOOKUP(A22,'2분기 과오평가'!$A$19:$G$58,6,0)</f>
        <v>0</v>
      </c>
      <c r="H22" s="73">
        <f t="shared" si="2"/>
        <v>49</v>
      </c>
      <c r="I22" s="74">
        <f t="shared" si="1"/>
        <v>0.10122293835729632</v>
      </c>
      <c r="J22" s="86">
        <f t="shared" si="3"/>
        <v>24</v>
      </c>
      <c r="K22" s="87">
        <f>VLOOKUP(J22,환산점수!$G$4:$H$43,2,0)</f>
        <v>8.39</v>
      </c>
    </row>
    <row r="23" spans="1:11" s="19" customFormat="1" ht="20.100000000000001" customHeight="1">
      <c r="A23" s="206" t="s">
        <v>10</v>
      </c>
      <c r="B23" s="85">
        <f>VLOOKUP(A23,'2분기 과오평가'!$A$19:$M$58,11,0)</f>
        <v>24648</v>
      </c>
      <c r="C23" s="85">
        <f>VLOOKUP(A23,'2분기 과오평가'!$A$19:$M$58,2,0)</f>
        <v>3</v>
      </c>
      <c r="D23" s="85">
        <f>VLOOKUP(A23,'2분기 과오평가'!$A$19:$C$58,3,0)</f>
        <v>8</v>
      </c>
      <c r="E23" s="85">
        <f>VLOOKUP(A23,'2분기 과오평가'!$A$19:$M$58,4,0)</f>
        <v>3</v>
      </c>
      <c r="F23" s="85">
        <f>VLOOKUP(A23,'2분기 과오평가'!$A$19:$E$58,5,0)</f>
        <v>5</v>
      </c>
      <c r="G23" s="85">
        <f>VLOOKUP(A23,'2분기 과오평가'!$A$19:$G$58,6,0)</f>
        <v>0</v>
      </c>
      <c r="H23" s="73">
        <f t="shared" si="2"/>
        <v>19</v>
      </c>
      <c r="I23" s="74">
        <f t="shared" si="1"/>
        <v>7.708536189548848E-2</v>
      </c>
      <c r="J23" s="86">
        <f t="shared" si="3"/>
        <v>14</v>
      </c>
      <c r="K23" s="87">
        <f>VLOOKUP(J23,환산점수!$G$4:$H$43,2,0)</f>
        <v>9.09</v>
      </c>
    </row>
    <row r="24" spans="1:11" s="19" customFormat="1" ht="20.100000000000001" customHeight="1">
      <c r="A24" s="206" t="s">
        <v>22</v>
      </c>
      <c r="B24" s="85">
        <f>VLOOKUP(A24,'2분기 과오평가'!$A$19:$M$58,11,0)</f>
        <v>37572</v>
      </c>
      <c r="C24" s="85">
        <f>VLOOKUP(A24,'2분기 과오평가'!$A$19:$M$58,2,0)</f>
        <v>2</v>
      </c>
      <c r="D24" s="85">
        <f>VLOOKUP(A24,'2분기 과오평가'!$A$19:$C$58,3,0)</f>
        <v>18</v>
      </c>
      <c r="E24" s="85">
        <f>VLOOKUP(A24,'2분기 과오평가'!$A$19:$M$58,4,0)</f>
        <v>6</v>
      </c>
      <c r="F24" s="85">
        <f>VLOOKUP(A24,'2분기 과오평가'!$A$19:$E$58,5,0)</f>
        <v>9</v>
      </c>
      <c r="G24" s="85">
        <f>VLOOKUP(A24,'2분기 과오평가'!$A$19:$G$58,6,0)</f>
        <v>0</v>
      </c>
      <c r="H24" s="73">
        <f t="shared" si="2"/>
        <v>35</v>
      </c>
      <c r="I24" s="74">
        <f t="shared" si="1"/>
        <v>9.3154476737996372E-2</v>
      </c>
      <c r="J24" s="86">
        <f t="shared" si="3"/>
        <v>22</v>
      </c>
      <c r="K24" s="87">
        <f>VLOOKUP(J24,환산점수!$G$4:$H$43,2,0)</f>
        <v>8.5299999999999994</v>
      </c>
    </row>
    <row r="25" spans="1:11" s="19" customFormat="1" ht="20.100000000000001" customHeight="1">
      <c r="A25" s="206" t="s">
        <v>35</v>
      </c>
      <c r="B25" s="85">
        <f>VLOOKUP(A25,'2분기 과오평가'!$A$19:$M$58,11,0)</f>
        <v>42575</v>
      </c>
      <c r="C25" s="85">
        <f>VLOOKUP(A25,'2분기 과오평가'!$A$19:$M$58,2,0)</f>
        <v>4</v>
      </c>
      <c r="D25" s="85">
        <f>VLOOKUP(A25,'2분기 과오평가'!$A$19:$C$58,3,0)</f>
        <v>22</v>
      </c>
      <c r="E25" s="85">
        <f>VLOOKUP(A25,'2분기 과오평가'!$A$19:$M$58,4,0)</f>
        <v>8</v>
      </c>
      <c r="F25" s="85">
        <f>VLOOKUP(A25,'2분기 과오평가'!$A$19:$E$58,5,0)</f>
        <v>1</v>
      </c>
      <c r="G25" s="85">
        <f>VLOOKUP(A25,'2분기 과오평가'!$A$19:$G$58,6,0)</f>
        <v>0</v>
      </c>
      <c r="H25" s="73">
        <f t="shared" si="2"/>
        <v>35</v>
      </c>
      <c r="I25" s="74">
        <f t="shared" si="1"/>
        <v>8.2207868467410447E-2</v>
      </c>
      <c r="J25" s="86">
        <f t="shared" si="3"/>
        <v>18</v>
      </c>
      <c r="K25" s="87">
        <f>VLOOKUP(J25,환산점수!$G$4:$H$43,2,0)</f>
        <v>8.81</v>
      </c>
    </row>
    <row r="26" spans="1:11" s="19" customFormat="1" ht="20.100000000000001" customHeight="1">
      <c r="A26" s="206" t="s">
        <v>24</v>
      </c>
      <c r="B26" s="85">
        <f>VLOOKUP(A26,'2분기 과오평가'!$A$19:$M$58,11,0)</f>
        <v>16749</v>
      </c>
      <c r="C26" s="85">
        <f>VLOOKUP(A26,'2분기 과오평가'!$A$19:$M$58,2,0)</f>
        <v>2</v>
      </c>
      <c r="D26" s="85">
        <f>VLOOKUP(A26,'2분기 과오평가'!$A$19:$C$58,3,0)</f>
        <v>1</v>
      </c>
      <c r="E26" s="85">
        <f>VLOOKUP(A26,'2분기 과오평가'!$A$19:$M$58,4,0)</f>
        <v>0</v>
      </c>
      <c r="F26" s="85">
        <f>VLOOKUP(A26,'2분기 과오평가'!$A$19:$E$58,5,0)</f>
        <v>0</v>
      </c>
      <c r="G26" s="85">
        <f>VLOOKUP(A26,'2분기 과오평가'!$A$19:$G$58,6,0)</f>
        <v>0</v>
      </c>
      <c r="H26" s="73">
        <f t="shared" si="2"/>
        <v>3</v>
      </c>
      <c r="I26" s="74">
        <f t="shared" si="1"/>
        <v>1.7911517105498834E-2</v>
      </c>
      <c r="J26" s="86">
        <f t="shared" si="3"/>
        <v>2</v>
      </c>
      <c r="K26" s="87">
        <f>VLOOKUP(J26,환산점수!$G$4:$H$43,2,0)</f>
        <v>9.93</v>
      </c>
    </row>
    <row r="27" spans="1:11" s="19" customFormat="1" ht="20.100000000000001" customHeight="1">
      <c r="A27" s="206" t="s">
        <v>36</v>
      </c>
      <c r="B27" s="85">
        <f>VLOOKUP(A27,'2분기 과오평가'!$A$19:$M$58,11,0)</f>
        <v>17482</v>
      </c>
      <c r="C27" s="85">
        <f>VLOOKUP(A27,'2분기 과오평가'!$A$19:$M$58,2,0)</f>
        <v>4</v>
      </c>
      <c r="D27" s="85">
        <f>VLOOKUP(A27,'2분기 과오평가'!$A$19:$C$58,3,0)</f>
        <v>17</v>
      </c>
      <c r="E27" s="85">
        <f>VLOOKUP(A27,'2분기 과오평가'!$A$19:$M$58,4,0)</f>
        <v>1</v>
      </c>
      <c r="F27" s="85">
        <f>VLOOKUP(A27,'2분기 과오평가'!$A$19:$E$58,5,0)</f>
        <v>3</v>
      </c>
      <c r="G27" s="85">
        <f>VLOOKUP(A27,'2분기 과오평가'!$A$19:$G$58,6,0)</f>
        <v>0</v>
      </c>
      <c r="H27" s="73">
        <f t="shared" si="2"/>
        <v>25</v>
      </c>
      <c r="I27" s="74">
        <f t="shared" si="1"/>
        <v>0.1430042329252946</v>
      </c>
      <c r="J27" s="86">
        <f t="shared" si="3"/>
        <v>32</v>
      </c>
      <c r="K27" s="87">
        <f>VLOOKUP(J27,환산점수!$G$4:$H$43,2,0)</f>
        <v>7.83</v>
      </c>
    </row>
    <row r="28" spans="1:11" s="19" customFormat="1" ht="20.100000000000001" customHeight="1">
      <c r="A28" s="206" t="s">
        <v>25</v>
      </c>
      <c r="B28" s="85">
        <f>VLOOKUP(A28,'2분기 과오평가'!$A$19:$M$58,11,0)</f>
        <v>15565</v>
      </c>
      <c r="C28" s="85">
        <f>VLOOKUP(A28,'2분기 과오평가'!$A$19:$M$58,2,0)</f>
        <v>1</v>
      </c>
      <c r="D28" s="85">
        <f>VLOOKUP(A28,'2분기 과오평가'!$A$19:$C$58,3,0)</f>
        <v>8</v>
      </c>
      <c r="E28" s="85">
        <f>VLOOKUP(A28,'2분기 과오평가'!$A$19:$M$58,4,0)</f>
        <v>0</v>
      </c>
      <c r="F28" s="85">
        <f>VLOOKUP(A28,'2분기 과오평가'!$A$19:$E$58,5,0)</f>
        <v>0</v>
      </c>
      <c r="G28" s="85">
        <f>VLOOKUP(A28,'2분기 과오평가'!$A$19:$G$58,6,0)</f>
        <v>0</v>
      </c>
      <c r="H28" s="73">
        <f t="shared" si="2"/>
        <v>9</v>
      </c>
      <c r="I28" s="74">
        <f t="shared" si="1"/>
        <v>5.7822036620623192E-2</v>
      </c>
      <c r="J28" s="86">
        <f t="shared" si="3"/>
        <v>9</v>
      </c>
      <c r="K28" s="87">
        <f>VLOOKUP(J28,환산점수!$G$4:$H$43,2,0)</f>
        <v>9.44</v>
      </c>
    </row>
    <row r="29" spans="1:11" s="19" customFormat="1" ht="20.100000000000001" customHeight="1">
      <c r="A29" s="206" t="s">
        <v>125</v>
      </c>
      <c r="B29" s="85">
        <f>VLOOKUP(A29,'2분기 과오평가'!$A$19:$M$58,11,0)</f>
        <v>24449</v>
      </c>
      <c r="C29" s="85">
        <f>VLOOKUP(A29,'2분기 과오평가'!$A$19:$M$58,2,0)</f>
        <v>12</v>
      </c>
      <c r="D29" s="85">
        <f>VLOOKUP(A29,'2분기 과오평가'!$A$19:$C$58,3,0)</f>
        <v>17</v>
      </c>
      <c r="E29" s="85">
        <f>VLOOKUP(A29,'2분기 과오평가'!$A$19:$M$58,4,0)</f>
        <v>8</v>
      </c>
      <c r="F29" s="85">
        <f>VLOOKUP(A29,'2분기 과오평가'!$A$19:$E$58,5,0)</f>
        <v>6</v>
      </c>
      <c r="G29" s="85">
        <f>VLOOKUP(A29,'2분기 과오평가'!$A$19:$G$58,6,0)</f>
        <v>0</v>
      </c>
      <c r="H29" s="73">
        <f t="shared" si="2"/>
        <v>43</v>
      </c>
      <c r="I29" s="74">
        <f t="shared" si="1"/>
        <v>0.17587631395967115</v>
      </c>
      <c r="J29" s="140">
        <f t="shared" si="3"/>
        <v>35</v>
      </c>
      <c r="K29" s="141">
        <f>VLOOKUP(J29,환산점수!$G$4:$H$43,2,0)</f>
        <v>7.62</v>
      </c>
    </row>
    <row r="30" spans="1:11" s="19" customFormat="1" ht="20.100000000000001" customHeight="1">
      <c r="A30" s="206" t="s">
        <v>19</v>
      </c>
      <c r="B30" s="85">
        <f>VLOOKUP(A30,'2분기 과오평가'!$A$19:$M$58,11,0)</f>
        <v>29658</v>
      </c>
      <c r="C30" s="85">
        <f>VLOOKUP(A30,'2분기 과오평가'!$A$19:$M$58,2,0)</f>
        <v>4</v>
      </c>
      <c r="D30" s="85">
        <f>VLOOKUP(A30,'2분기 과오평가'!$A$19:$C$58,3,0)</f>
        <v>18</v>
      </c>
      <c r="E30" s="85">
        <f>VLOOKUP(A30,'2분기 과오평가'!$A$19:$M$58,4,0)</f>
        <v>1</v>
      </c>
      <c r="F30" s="85">
        <f>VLOOKUP(A30,'2분기 과오평가'!$A$19:$E$58,5,0)</f>
        <v>8</v>
      </c>
      <c r="G30" s="85">
        <f>VLOOKUP(A30,'2분기 과오평가'!$A$19:$G$58,6,0)</f>
        <v>1</v>
      </c>
      <c r="H30" s="73">
        <f t="shared" si="2"/>
        <v>32</v>
      </c>
      <c r="I30" s="74">
        <f t="shared" si="1"/>
        <v>0.10789668892035877</v>
      </c>
      <c r="J30" s="140">
        <f t="shared" si="3"/>
        <v>25</v>
      </c>
      <c r="K30" s="141">
        <f>VLOOKUP(J30,환산점수!$G$4:$H$43,2,0)</f>
        <v>8.32</v>
      </c>
    </row>
    <row r="31" spans="1:11" s="19" customFormat="1" ht="20.100000000000001" customHeight="1">
      <c r="A31" s="206" t="s">
        <v>20</v>
      </c>
      <c r="B31" s="85">
        <f>VLOOKUP(A31,'2분기 과오평가'!$A$19:$M$58,11,0)</f>
        <v>73947</v>
      </c>
      <c r="C31" s="85">
        <f>VLOOKUP(A31,'2분기 과오평가'!$A$19:$M$58,2,0)</f>
        <v>1</v>
      </c>
      <c r="D31" s="85">
        <f>VLOOKUP(A31,'2분기 과오평가'!$A$19:$C$58,3,0)</f>
        <v>16</v>
      </c>
      <c r="E31" s="85">
        <f>VLOOKUP(A31,'2분기 과오평가'!$A$19:$M$58,4,0)</f>
        <v>0</v>
      </c>
      <c r="F31" s="85">
        <f>VLOOKUP(A31,'2분기 과오평가'!$A$19:$E$58,5,0)</f>
        <v>0</v>
      </c>
      <c r="G31" s="85">
        <f>VLOOKUP(A31,'2분기 과오평가'!$A$19:$G$58,6,0)</f>
        <v>0</v>
      </c>
      <c r="H31" s="73">
        <f t="shared" si="2"/>
        <v>17</v>
      </c>
      <c r="I31" s="74">
        <f t="shared" si="1"/>
        <v>2.2989438381543537E-2</v>
      </c>
      <c r="J31" s="140">
        <f t="shared" si="3"/>
        <v>3</v>
      </c>
      <c r="K31" s="141">
        <f>VLOOKUP(J31,환산점수!$G$4:$H$43,2,0)</f>
        <v>9.86</v>
      </c>
    </row>
    <row r="32" spans="1:11" s="19" customFormat="1" ht="20.100000000000001" customHeight="1">
      <c r="A32" s="206" t="s">
        <v>29</v>
      </c>
      <c r="B32" s="85">
        <f>VLOOKUP(A32,'2분기 과오평가'!$A$19:$M$58,11,0)</f>
        <v>5363</v>
      </c>
      <c r="C32" s="85">
        <f>VLOOKUP(A32,'2분기 과오평가'!$A$19:$M$58,2,0)</f>
        <v>0</v>
      </c>
      <c r="D32" s="85">
        <f>VLOOKUP(A32,'2분기 과오평가'!$A$19:$C$58,3,0)</f>
        <v>4</v>
      </c>
      <c r="E32" s="85">
        <f>VLOOKUP(A32,'2분기 과오평가'!$A$19:$M$58,4,0)</f>
        <v>0</v>
      </c>
      <c r="F32" s="85">
        <f>VLOOKUP(A32,'2분기 과오평가'!$A$19:$E$58,5,0)</f>
        <v>0</v>
      </c>
      <c r="G32" s="85">
        <f>VLOOKUP(A32,'2분기 과오평가'!$A$19:$G$58,6,0)</f>
        <v>0</v>
      </c>
      <c r="H32" s="73">
        <f t="shared" si="2"/>
        <v>4</v>
      </c>
      <c r="I32" s="74">
        <f t="shared" si="1"/>
        <v>7.458512026850643E-2</v>
      </c>
      <c r="J32" s="140">
        <f t="shared" si="3"/>
        <v>13</v>
      </c>
      <c r="K32" s="141">
        <f>VLOOKUP(J32,환산점수!$G$4:$H$43,2,0)</f>
        <v>9.16</v>
      </c>
    </row>
    <row r="33" spans="1:11" s="19" customFormat="1" ht="20.100000000000001" customHeight="1">
      <c r="A33" s="206" t="s">
        <v>26</v>
      </c>
      <c r="B33" s="85">
        <f>VLOOKUP(A33,'2분기 과오평가'!$A$19:$M$58,11,0)</f>
        <v>7446</v>
      </c>
      <c r="C33" s="85">
        <f>VLOOKUP(A33,'2분기 과오평가'!$A$19:$M$58,2,0)</f>
        <v>2</v>
      </c>
      <c r="D33" s="85">
        <f>VLOOKUP(A33,'2분기 과오평가'!$A$19:$C$58,3,0)</f>
        <v>5</v>
      </c>
      <c r="E33" s="85">
        <f>VLOOKUP(A33,'2분기 과오평가'!$A$19:$M$58,4,0)</f>
        <v>0</v>
      </c>
      <c r="F33" s="85">
        <f>VLOOKUP(A33,'2분기 과오평가'!$A$19:$E$58,5,0)</f>
        <v>2</v>
      </c>
      <c r="G33" s="85">
        <f>VLOOKUP(A33,'2분기 과오평가'!$A$19:$G$58,6,0)</f>
        <v>0</v>
      </c>
      <c r="H33" s="73">
        <f t="shared" si="2"/>
        <v>9</v>
      </c>
      <c r="I33" s="74">
        <f t="shared" si="1"/>
        <v>0.12087026591458502</v>
      </c>
      <c r="J33" s="140">
        <f t="shared" si="3"/>
        <v>29</v>
      </c>
      <c r="K33" s="141">
        <f>VLOOKUP(J33,환산점수!$G$4:$H$43,2,0)</f>
        <v>8.0399999999999991</v>
      </c>
    </row>
    <row r="34" spans="1:11" s="19" customFormat="1" ht="20.100000000000001" customHeight="1">
      <c r="A34" s="206" t="s">
        <v>34</v>
      </c>
      <c r="B34" s="85">
        <f>VLOOKUP(A34,'2분기 과오평가'!$A$19:$M$58,11,0)</f>
        <v>6154</v>
      </c>
      <c r="C34" s="85">
        <f>VLOOKUP(A34,'2분기 과오평가'!$A$19:$M$58,2,0)</f>
        <v>3</v>
      </c>
      <c r="D34" s="85">
        <f>VLOOKUP(A34,'2분기 과오평가'!$A$19:$C$58,3,0)</f>
        <v>6</v>
      </c>
      <c r="E34" s="85">
        <f>VLOOKUP(A34,'2분기 과오평가'!$A$19:$M$58,4,0)</f>
        <v>0</v>
      </c>
      <c r="F34" s="85">
        <f>VLOOKUP(A34,'2분기 과오평가'!$A$19:$E$58,5,0)</f>
        <v>0</v>
      </c>
      <c r="G34" s="85">
        <f>VLOOKUP(A34,'2분기 과오평가'!$A$19:$G$58,6,0)</f>
        <v>0</v>
      </c>
      <c r="H34" s="73">
        <f t="shared" si="2"/>
        <v>9</v>
      </c>
      <c r="I34" s="74">
        <f t="shared" si="1"/>
        <v>0.14624634384140398</v>
      </c>
      <c r="J34" s="140">
        <f t="shared" si="3"/>
        <v>33</v>
      </c>
      <c r="K34" s="141">
        <f>VLOOKUP(J34,환산점수!$G$4:$H$43,2,0)</f>
        <v>7.76</v>
      </c>
    </row>
    <row r="35" spans="1:11" s="19" customFormat="1" ht="20.100000000000001" customHeight="1">
      <c r="A35" s="206" t="s">
        <v>21</v>
      </c>
      <c r="B35" s="85">
        <f>VLOOKUP(A35,'2분기 과오평가'!$A$19:$M$58,11,0)</f>
        <v>1399</v>
      </c>
      <c r="C35" s="85">
        <f>VLOOKUP(A35,'2분기 과오평가'!$A$19:$M$58,2,0)</f>
        <v>0</v>
      </c>
      <c r="D35" s="85">
        <f>VLOOKUP(A35,'2분기 과오평가'!$A$19:$C$58,3,0)</f>
        <v>1</v>
      </c>
      <c r="E35" s="85">
        <f>VLOOKUP(A35,'2분기 과오평가'!$A$19:$M$58,4,0)</f>
        <v>0</v>
      </c>
      <c r="F35" s="85">
        <f>VLOOKUP(A35,'2분기 과오평가'!$A$19:$E$58,5,0)</f>
        <v>0</v>
      </c>
      <c r="G35" s="85">
        <f>VLOOKUP(A35,'2분기 과오평가'!$A$19:$G$58,6,0)</f>
        <v>0</v>
      </c>
      <c r="H35" s="73">
        <f t="shared" si="2"/>
        <v>1</v>
      </c>
      <c r="I35" s="74">
        <f t="shared" si="1"/>
        <v>7.147962830593281E-2</v>
      </c>
      <c r="J35" s="140">
        <f t="shared" si="3"/>
        <v>12</v>
      </c>
      <c r="K35" s="141">
        <f>VLOOKUP(J35,환산점수!$G$4:$H$43,2,0)</f>
        <v>9.23</v>
      </c>
    </row>
    <row r="36" spans="1:11" s="19" customFormat="1" ht="20.100000000000001" customHeight="1">
      <c r="A36" s="206" t="s">
        <v>32</v>
      </c>
      <c r="B36" s="85">
        <f>VLOOKUP(A36,'2분기 과오평가'!$A$19:$M$58,11,0)</f>
        <v>1659</v>
      </c>
      <c r="C36" s="85">
        <f>VLOOKUP(A36,'2분기 과오평가'!$A$19:$M$58,2,0)</f>
        <v>1</v>
      </c>
      <c r="D36" s="85">
        <f>VLOOKUP(A36,'2분기 과오평가'!$A$19:$C$58,3,0)</f>
        <v>4</v>
      </c>
      <c r="E36" s="85">
        <f>VLOOKUP(A36,'2분기 과오평가'!$A$19:$M$58,4,0)</f>
        <v>0</v>
      </c>
      <c r="F36" s="85">
        <f>VLOOKUP(A36,'2분기 과오평가'!$A$19:$E$58,5,0)</f>
        <v>0</v>
      </c>
      <c r="G36" s="85">
        <f>VLOOKUP(A36,'2분기 과오평가'!$A$19:$G$58,6,0)</f>
        <v>0</v>
      </c>
      <c r="H36" s="73">
        <f t="shared" si="2"/>
        <v>5</v>
      </c>
      <c r="I36" s="74">
        <f t="shared" si="1"/>
        <v>0.30138637733574442</v>
      </c>
      <c r="J36" s="140">
        <f t="shared" si="3"/>
        <v>40</v>
      </c>
      <c r="K36" s="141">
        <f>VLOOKUP(J36,환산점수!$G$4:$H$43,2,0)</f>
        <v>7.27</v>
      </c>
    </row>
    <row r="37" spans="1:11" s="19" customFormat="1" ht="20.100000000000001" customHeight="1">
      <c r="A37" s="206" t="s">
        <v>31</v>
      </c>
      <c r="B37" s="85">
        <f>VLOOKUP(A37,'2분기 과오평가'!$A$19:$M$58,11,0)</f>
        <v>5038</v>
      </c>
      <c r="C37" s="85">
        <f>VLOOKUP(A37,'2분기 과오평가'!$A$19:$M$58,2,0)</f>
        <v>1</v>
      </c>
      <c r="D37" s="85">
        <f>VLOOKUP(A37,'2분기 과오평가'!$A$19:$C$58,3,0)</f>
        <v>3</v>
      </c>
      <c r="E37" s="85">
        <f>VLOOKUP(A37,'2분기 과오평가'!$A$19:$M$58,4,0)</f>
        <v>0</v>
      </c>
      <c r="F37" s="85">
        <f>VLOOKUP(A37,'2분기 과오평가'!$A$19:$E$58,5,0)</f>
        <v>0</v>
      </c>
      <c r="G37" s="85">
        <f>VLOOKUP(A37,'2분기 과오평가'!$A$19:$G$58,6,0)</f>
        <v>0</v>
      </c>
      <c r="H37" s="73">
        <f t="shared" si="2"/>
        <v>4</v>
      </c>
      <c r="I37" s="74">
        <f t="shared" si="1"/>
        <v>7.9396585946804279E-2</v>
      </c>
      <c r="J37" s="140">
        <f t="shared" si="3"/>
        <v>15</v>
      </c>
      <c r="K37" s="141">
        <f>VLOOKUP(J37,환산점수!$G$4:$H$43,2,0)</f>
        <v>9.02</v>
      </c>
    </row>
    <row r="38" spans="1:11" s="19" customFormat="1" ht="20.100000000000001" customHeight="1">
      <c r="A38" s="206" t="s">
        <v>27</v>
      </c>
      <c r="B38" s="85">
        <f>VLOOKUP(A38,'2분기 과오평가'!$A$19:$M$58,11,0)</f>
        <v>11250</v>
      </c>
      <c r="C38" s="85">
        <f>VLOOKUP(A38,'2분기 과오평가'!$A$19:$M$58,2,0)</f>
        <v>0</v>
      </c>
      <c r="D38" s="85">
        <f>VLOOKUP(A38,'2분기 과오평가'!$A$19:$C$58,3,0)</f>
        <v>3</v>
      </c>
      <c r="E38" s="85">
        <f>VLOOKUP(A38,'2분기 과오평가'!$A$19:$M$58,4,0)</f>
        <v>1</v>
      </c>
      <c r="F38" s="85">
        <f>VLOOKUP(A38,'2분기 과오평가'!$A$19:$E$58,5,0)</f>
        <v>4</v>
      </c>
      <c r="G38" s="85">
        <f>VLOOKUP(A38,'2분기 과오평가'!$A$19:$G$58,6,0)</f>
        <v>0</v>
      </c>
      <c r="H38" s="73">
        <f t="shared" si="2"/>
        <v>8</v>
      </c>
      <c r="I38" s="74">
        <f t="shared" si="1"/>
        <v>7.1111111111111111E-2</v>
      </c>
      <c r="J38" s="86">
        <f t="shared" si="3"/>
        <v>11</v>
      </c>
      <c r="K38" s="87">
        <f>VLOOKUP(J38,환산점수!$G$4:$H$43,2,0)</f>
        <v>9.3000000000000007</v>
      </c>
    </row>
    <row r="39" spans="1:11" s="19" customFormat="1" ht="20.100000000000001" customHeight="1">
      <c r="A39" s="206" t="s">
        <v>30</v>
      </c>
      <c r="B39" s="85">
        <f>VLOOKUP(A39,'2분기 과오평가'!$A$19:$M$58,11,0)</f>
        <v>2030</v>
      </c>
      <c r="C39" s="85">
        <f>VLOOKUP(A39,'2분기 과오평가'!$A$19:$M$58,2,0)</f>
        <v>3</v>
      </c>
      <c r="D39" s="85">
        <f>VLOOKUP(A39,'2분기 과오평가'!$A$19:$C$58,3,0)</f>
        <v>2</v>
      </c>
      <c r="E39" s="85">
        <f>VLOOKUP(A39,'2분기 과오평가'!$A$19:$M$58,4,0)</f>
        <v>1</v>
      </c>
      <c r="F39" s="85">
        <f>VLOOKUP(A39,'2분기 과오평가'!$A$19:$E$58,5,0)</f>
        <v>0</v>
      </c>
      <c r="G39" s="85">
        <f>VLOOKUP(A39,'2분기 과오평가'!$A$19:$G$58,6,0)</f>
        <v>0</v>
      </c>
      <c r="H39" s="73">
        <f t="shared" si="2"/>
        <v>6</v>
      </c>
      <c r="I39" s="74">
        <f t="shared" si="1"/>
        <v>0.29556650246305416</v>
      </c>
      <c r="J39" s="86">
        <f t="shared" si="3"/>
        <v>38</v>
      </c>
      <c r="K39" s="87">
        <f>VLOOKUP(J39,환산점수!$G$4:$H$43,2,0)</f>
        <v>7.41</v>
      </c>
    </row>
    <row r="40" spans="1:11" s="19" customFormat="1" ht="20.100000000000001" customHeight="1">
      <c r="A40" s="206" t="s">
        <v>33</v>
      </c>
      <c r="B40" s="85">
        <f>VLOOKUP(A40,'2분기 과오평가'!$A$19:$M$58,11,0)</f>
        <v>6681</v>
      </c>
      <c r="C40" s="85">
        <f>VLOOKUP(A40,'2분기 과오평가'!$A$19:$M$58,2,0)</f>
        <v>2</v>
      </c>
      <c r="D40" s="85">
        <f>VLOOKUP(A40,'2분기 과오평가'!$A$19:$C$58,3,0)</f>
        <v>4</v>
      </c>
      <c r="E40" s="85">
        <f>VLOOKUP(A40,'2분기 과오평가'!$A$19:$M$58,4,0)</f>
        <v>0</v>
      </c>
      <c r="F40" s="85">
        <f>VLOOKUP(A40,'2분기 과오평가'!$A$19:$E$58,5,0)</f>
        <v>0</v>
      </c>
      <c r="G40" s="85">
        <f>VLOOKUP(A40,'2분기 과오평가'!$A$19:$G$58,6,0)</f>
        <v>0</v>
      </c>
      <c r="H40" s="73">
        <f t="shared" si="2"/>
        <v>6</v>
      </c>
      <c r="I40" s="74">
        <f t="shared" si="1"/>
        <v>8.9806915132465193E-2</v>
      </c>
      <c r="J40" s="86">
        <f t="shared" si="3"/>
        <v>21</v>
      </c>
      <c r="K40" s="87">
        <f>VLOOKUP(J40,환산점수!$G$4:$H$43,2,0)</f>
        <v>8.6</v>
      </c>
    </row>
    <row r="41" spans="1:11" s="19" customFormat="1" ht="20.100000000000001" customHeight="1">
      <c r="A41" s="206" t="s">
        <v>40</v>
      </c>
      <c r="B41" s="85">
        <f>VLOOKUP(A41,'2분기 과오평가'!$A$19:$M$58,11,0)</f>
        <v>666</v>
      </c>
      <c r="C41" s="85">
        <f>VLOOKUP(A41,'2분기 과오평가'!$A$19:$M$58,2,0)</f>
        <v>2</v>
      </c>
      <c r="D41" s="85">
        <f>VLOOKUP(A41,'2분기 과오평가'!$A$19:$C$58,3,0)</f>
        <v>0</v>
      </c>
      <c r="E41" s="85">
        <f>VLOOKUP(A41,'2분기 과오평가'!$A$19:$M$58,4,0)</f>
        <v>0</v>
      </c>
      <c r="F41" s="85">
        <f>VLOOKUP(A41,'2분기 과오평가'!$A$19:$E$58,5,0)</f>
        <v>0</v>
      </c>
      <c r="G41" s="85">
        <f>VLOOKUP(A41,'2분기 과오평가'!$A$19:$G$58,6,0)</f>
        <v>0</v>
      </c>
      <c r="H41" s="73">
        <f t="shared" si="2"/>
        <v>2</v>
      </c>
      <c r="I41" s="74">
        <f t="shared" si="1"/>
        <v>0.3003003003003003</v>
      </c>
      <c r="J41" s="86">
        <f t="shared" si="3"/>
        <v>39</v>
      </c>
      <c r="K41" s="87">
        <f>VLOOKUP(J41,환산점수!$G$4:$H$43,2,0)</f>
        <v>7.34</v>
      </c>
    </row>
    <row r="42" spans="1:11" s="19" customFormat="1" ht="20.100000000000001" customHeight="1">
      <c r="A42" s="206" t="s">
        <v>126</v>
      </c>
      <c r="B42" s="85">
        <f>VLOOKUP(A42,'2분기 과오평가'!$A$19:$M$58,11,0)</f>
        <v>16</v>
      </c>
      <c r="C42" s="85">
        <f>VLOOKUP(A42,'2분기 과오평가'!$A$19:$M$58,2,0)</f>
        <v>0</v>
      </c>
      <c r="D42" s="85">
        <f>VLOOKUP(A42,'2분기 과오평가'!$A$19:$C$58,3,0)</f>
        <v>0</v>
      </c>
      <c r="E42" s="85">
        <f>VLOOKUP(A42,'2분기 과오평가'!$A$19:$M$58,4,0)</f>
        <v>0</v>
      </c>
      <c r="F42" s="85">
        <f>VLOOKUP(A42,'2분기 과오평가'!$A$19:$E$58,5,0)</f>
        <v>0</v>
      </c>
      <c r="G42" s="85">
        <f>VLOOKUP(A42,'2분기 과오평가'!$A$19:$G$58,6,0)</f>
        <v>0</v>
      </c>
      <c r="H42" s="73">
        <f t="shared" si="2"/>
        <v>0</v>
      </c>
      <c r="I42" s="74">
        <f t="shared" si="1"/>
        <v>0</v>
      </c>
      <c r="J42" s="86">
        <f t="shared" si="3"/>
        <v>1</v>
      </c>
      <c r="K42" s="87">
        <f>VLOOKUP(J42,환산점수!$G$4:$H$43,2,0)</f>
        <v>10</v>
      </c>
    </row>
    <row r="43" spans="1:11" s="19" customFormat="1" ht="20.100000000000001" customHeight="1">
      <c r="A43" s="206" t="s">
        <v>23</v>
      </c>
      <c r="B43" s="85">
        <f>VLOOKUP(A43,'2분기 과오평가'!$A$19:$M$58,11,0)</f>
        <v>7963</v>
      </c>
      <c r="C43" s="85">
        <f>VLOOKUP(A43,'2분기 과오평가'!$A$19:$M$58,2,0)</f>
        <v>5</v>
      </c>
      <c r="D43" s="85">
        <f>VLOOKUP(A43,'2분기 과오평가'!$A$19:$C$58,3,0)</f>
        <v>4</v>
      </c>
      <c r="E43" s="85">
        <f>VLOOKUP(A43,'2분기 과오평가'!$A$19:$M$58,4,0)</f>
        <v>0</v>
      </c>
      <c r="F43" s="85">
        <f>VLOOKUP(A43,'2분기 과오평가'!$A$19:$E$58,5,0)</f>
        <v>2</v>
      </c>
      <c r="G43" s="85">
        <f>VLOOKUP(A43,'2분기 과오평가'!$A$19:$G$58,6,0)</f>
        <v>0</v>
      </c>
      <c r="H43" s="73">
        <f t="shared" si="2"/>
        <v>11</v>
      </c>
      <c r="I43" s="74">
        <f t="shared" si="1"/>
        <v>0.13813889237724478</v>
      </c>
      <c r="J43" s="86">
        <f t="shared" si="3"/>
        <v>30</v>
      </c>
      <c r="K43" s="87">
        <f>VLOOKUP(J43,환산점수!$G$4:$H$43,2,0)</f>
        <v>7.97</v>
      </c>
    </row>
    <row r="44" spans="1:11" s="19" customFormat="1" ht="20.100000000000001" customHeight="1">
      <c r="A44" s="206" t="s">
        <v>28</v>
      </c>
      <c r="B44" s="85">
        <f>VLOOKUP(A44,'2분기 과오평가'!$A$19:$M$58,11,0)</f>
        <v>51777</v>
      </c>
      <c r="C44" s="85">
        <f>VLOOKUP(A44,'2분기 과오평가'!$A$19:$M$58,2,0)</f>
        <v>2</v>
      </c>
      <c r="D44" s="85">
        <f>VLOOKUP(A44,'2분기 과오평가'!$A$19:$C$58,3,0)</f>
        <v>18</v>
      </c>
      <c r="E44" s="85">
        <f>VLOOKUP(A44,'2분기 과오평가'!$A$19:$M$58,4,0)</f>
        <v>3</v>
      </c>
      <c r="F44" s="85">
        <f>VLOOKUP(A44,'2분기 과오평가'!$A$19:$E$58,5,0)</f>
        <v>7</v>
      </c>
      <c r="G44" s="85">
        <f>VLOOKUP(A44,'2분기 과오평가'!$A$19:$G$58,6,0)</f>
        <v>0</v>
      </c>
      <c r="H44" s="73">
        <f t="shared" si="2"/>
        <v>30</v>
      </c>
      <c r="I44" s="74">
        <f t="shared" si="1"/>
        <v>5.7940784518222377E-2</v>
      </c>
      <c r="J44" s="86">
        <f t="shared" si="3"/>
        <v>10</v>
      </c>
      <c r="K44" s="87">
        <f>VLOOKUP(J44,환산점수!$G$4:$H$43,2,0)</f>
        <v>9.3699999999999992</v>
      </c>
    </row>
    <row r="45" spans="1:11" s="19" customFormat="1" ht="20.100000000000001" customHeight="1">
      <c r="A45" s="206" t="s">
        <v>17</v>
      </c>
      <c r="B45" s="85">
        <f>VLOOKUP(A45,'2분기 과오평가'!$A$19:$M$58,11,0)</f>
        <v>5868</v>
      </c>
      <c r="C45" s="85">
        <f>VLOOKUP(A45,'2분기 과오평가'!$A$19:$M$58,2,0)</f>
        <v>0</v>
      </c>
      <c r="D45" s="85">
        <f>VLOOKUP(A45,'2분기 과오평가'!$A$19:$C$58,3,0)</f>
        <v>1</v>
      </c>
      <c r="E45" s="85">
        <f>VLOOKUP(A45,'2분기 과오평가'!$A$19:$M$58,4,0)</f>
        <v>0</v>
      </c>
      <c r="F45" s="85">
        <f>VLOOKUP(A45,'2분기 과오평가'!$A$19:$E$58,5,0)</f>
        <v>1</v>
      </c>
      <c r="G45" s="85">
        <f>VLOOKUP(A45,'2분기 과오평가'!$A$19:$G$58,6,0)</f>
        <v>0</v>
      </c>
      <c r="H45" s="73">
        <f t="shared" si="2"/>
        <v>2</v>
      </c>
      <c r="I45" s="74">
        <f t="shared" si="1"/>
        <v>3.4083162917518749E-2</v>
      </c>
      <c r="J45" s="86">
        <f t="shared" si="3"/>
        <v>4</v>
      </c>
      <c r="K45" s="87">
        <f>VLOOKUP(J45,환산점수!$G$4:$H$43,2,0)</f>
        <v>9.7899999999999991</v>
      </c>
    </row>
    <row r="46" spans="1:11" ht="20.100000000000001" customHeight="1"/>
  </sheetData>
  <mergeCells count="2">
    <mergeCell ref="H3:K3"/>
    <mergeCell ref="A1:K1"/>
  </mergeCells>
  <phoneticPr fontId="3" type="noConversion"/>
  <printOptions horizontalCentered="1"/>
  <pageMargins left="0.27559055118110237" right="0.11811023622047245" top="0.55118110236220474" bottom="0.35433070866141736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O43"/>
  <sheetViews>
    <sheetView workbookViewId="0">
      <selection activeCell="B6" sqref="B6"/>
    </sheetView>
  </sheetViews>
  <sheetFormatPr defaultRowHeight="13.5"/>
  <cols>
    <col min="3" max="3" width="4" customWidth="1"/>
    <col min="6" max="6" width="3.88671875" customWidth="1"/>
    <col min="9" max="9" width="2.77734375" customWidth="1"/>
    <col min="12" max="12" width="3" customWidth="1"/>
    <col min="14" max="14" width="19.21875" customWidth="1"/>
  </cols>
  <sheetData>
    <row r="2" spans="1:15" ht="17.25">
      <c r="A2" s="57"/>
      <c r="B2" s="57"/>
      <c r="C2" s="58"/>
      <c r="D2" s="58"/>
      <c r="E2" s="58"/>
      <c r="F2" s="58"/>
      <c r="G2" s="58"/>
      <c r="H2" s="58"/>
      <c r="I2" s="58"/>
      <c r="J2" s="58"/>
      <c r="K2" s="58"/>
      <c r="M2" s="58"/>
      <c r="N2" s="58"/>
    </row>
    <row r="3" spans="1:15" ht="17.25">
      <c r="A3" s="330" t="s">
        <v>87</v>
      </c>
      <c r="B3" s="331"/>
      <c r="C3" s="58"/>
      <c r="D3" s="332" t="s">
        <v>88</v>
      </c>
      <c r="E3" s="333"/>
      <c r="F3" s="58"/>
      <c r="G3" s="334" t="s">
        <v>49</v>
      </c>
      <c r="H3" s="334"/>
      <c r="I3" s="58"/>
      <c r="J3" s="334" t="s">
        <v>89</v>
      </c>
      <c r="K3" s="334"/>
      <c r="M3" s="334" t="s">
        <v>90</v>
      </c>
      <c r="N3" s="334"/>
    </row>
    <row r="4" spans="1:15" ht="17.25">
      <c r="A4" s="59">
        <v>1</v>
      </c>
      <c r="B4" s="60">
        <v>35</v>
      </c>
      <c r="C4" s="61"/>
      <c r="D4" s="59">
        <v>1</v>
      </c>
      <c r="E4" s="60">
        <v>20</v>
      </c>
      <c r="F4" s="61"/>
      <c r="G4" s="59">
        <v>1</v>
      </c>
      <c r="H4" s="62">
        <v>10</v>
      </c>
      <c r="I4" s="57"/>
      <c r="J4" s="59">
        <v>1</v>
      </c>
      <c r="K4" s="62">
        <v>1.5</v>
      </c>
      <c r="M4" s="59">
        <v>1</v>
      </c>
      <c r="N4" s="62" t="s">
        <v>91</v>
      </c>
    </row>
    <row r="5" spans="1:15" ht="17.25">
      <c r="A5" s="59">
        <v>2</v>
      </c>
      <c r="B5" s="60">
        <v>34.74</v>
      </c>
      <c r="C5" s="61"/>
      <c r="D5" s="59">
        <v>2</v>
      </c>
      <c r="E5" s="60">
        <v>19.850000000000001</v>
      </c>
      <c r="F5" s="61"/>
      <c r="G5" s="59">
        <v>2</v>
      </c>
      <c r="H5" s="62">
        <v>9.93</v>
      </c>
      <c r="I5" s="57"/>
      <c r="J5" s="59">
        <v>2</v>
      </c>
      <c r="K5" s="62">
        <v>1.5</v>
      </c>
      <c r="M5" s="59">
        <v>2</v>
      </c>
      <c r="N5" s="62" t="s">
        <v>99</v>
      </c>
    </row>
    <row r="6" spans="1:15" ht="17.25">
      <c r="A6" s="59">
        <v>3</v>
      </c>
      <c r="B6" s="60">
        <v>34.78</v>
      </c>
      <c r="C6" s="61"/>
      <c r="D6" s="59">
        <v>3</v>
      </c>
      <c r="E6" s="60">
        <v>19.7</v>
      </c>
      <c r="F6" s="61"/>
      <c r="G6" s="59">
        <v>3</v>
      </c>
      <c r="H6" s="62">
        <v>9.86</v>
      </c>
      <c r="I6" s="57"/>
      <c r="J6" s="59">
        <v>3</v>
      </c>
      <c r="K6" s="62">
        <v>1.5</v>
      </c>
      <c r="M6" s="59">
        <v>3</v>
      </c>
      <c r="N6" s="62" t="s">
        <v>92</v>
      </c>
    </row>
    <row r="7" spans="1:15" ht="17.25">
      <c r="A7" s="59">
        <v>4</v>
      </c>
      <c r="B7" s="60">
        <v>34.22</v>
      </c>
      <c r="C7" s="61"/>
      <c r="D7" s="59">
        <v>4</v>
      </c>
      <c r="E7" s="60">
        <v>19.55</v>
      </c>
      <c r="F7" s="61"/>
      <c r="G7" s="59">
        <v>4</v>
      </c>
      <c r="H7" s="62">
        <v>9.7899999999999991</v>
      </c>
      <c r="I7" s="57"/>
      <c r="J7" s="59">
        <v>4</v>
      </c>
      <c r="K7" s="62">
        <v>1.5</v>
      </c>
      <c r="M7" s="59">
        <v>4</v>
      </c>
      <c r="N7" s="62" t="s">
        <v>93</v>
      </c>
    </row>
    <row r="8" spans="1:15" ht="17.25">
      <c r="A8" s="59">
        <v>5</v>
      </c>
      <c r="B8" s="60">
        <v>33.96</v>
      </c>
      <c r="C8" s="61"/>
      <c r="D8" s="59">
        <v>5</v>
      </c>
      <c r="E8" s="60">
        <v>19.399999999999999</v>
      </c>
      <c r="F8" s="61"/>
      <c r="G8" s="59">
        <v>5</v>
      </c>
      <c r="H8" s="62">
        <v>9.7200000000000006</v>
      </c>
      <c r="I8" s="57"/>
      <c r="J8" s="59">
        <v>5</v>
      </c>
      <c r="K8" s="62">
        <v>1.5</v>
      </c>
      <c r="M8" s="59">
        <v>5</v>
      </c>
      <c r="N8" s="62" t="s">
        <v>94</v>
      </c>
    </row>
    <row r="9" spans="1:15" ht="17.25">
      <c r="A9" s="59">
        <v>6</v>
      </c>
      <c r="B9" s="60">
        <v>33.700000000000003</v>
      </c>
      <c r="C9" s="61"/>
      <c r="D9" s="59">
        <v>6</v>
      </c>
      <c r="E9" s="60">
        <v>19.25</v>
      </c>
      <c r="F9" s="61"/>
      <c r="G9" s="59">
        <v>6</v>
      </c>
      <c r="H9" s="62">
        <v>9.65</v>
      </c>
      <c r="I9" s="57"/>
      <c r="J9" s="59">
        <v>6</v>
      </c>
      <c r="K9" s="62">
        <v>1.5</v>
      </c>
      <c r="M9" s="59">
        <v>6</v>
      </c>
      <c r="N9" s="62" t="s">
        <v>95</v>
      </c>
    </row>
    <row r="10" spans="1:15" ht="17.25">
      <c r="A10" s="59">
        <v>7</v>
      </c>
      <c r="B10" s="60">
        <v>33.44</v>
      </c>
      <c r="C10" s="61"/>
      <c r="D10" s="59">
        <v>7</v>
      </c>
      <c r="E10" s="60">
        <v>19.100000000000001</v>
      </c>
      <c r="F10" s="61"/>
      <c r="G10" s="59">
        <v>7</v>
      </c>
      <c r="H10" s="62">
        <v>9.58</v>
      </c>
      <c r="I10" s="57"/>
      <c r="J10" s="59">
        <v>7</v>
      </c>
      <c r="K10" s="62">
        <v>1.5</v>
      </c>
      <c r="M10" s="59">
        <v>7</v>
      </c>
      <c r="N10" s="62" t="s">
        <v>96</v>
      </c>
    </row>
    <row r="11" spans="1:15" ht="17.25">
      <c r="A11" s="59">
        <v>8</v>
      </c>
      <c r="B11" s="60">
        <v>33.18</v>
      </c>
      <c r="C11" s="61"/>
      <c r="D11" s="59">
        <v>8</v>
      </c>
      <c r="E11" s="60">
        <v>18.95</v>
      </c>
      <c r="F11" s="61"/>
      <c r="G11" s="59">
        <v>8</v>
      </c>
      <c r="H11" s="62">
        <v>9.51</v>
      </c>
      <c r="I11" s="57"/>
      <c r="J11" s="143">
        <v>8</v>
      </c>
      <c r="K11" s="144">
        <v>1.4</v>
      </c>
      <c r="M11" s="59">
        <v>8</v>
      </c>
      <c r="N11" s="62" t="s">
        <v>97</v>
      </c>
    </row>
    <row r="12" spans="1:15" ht="17.25">
      <c r="A12" s="59">
        <v>9</v>
      </c>
      <c r="B12" s="60">
        <v>32.92</v>
      </c>
      <c r="C12" s="61"/>
      <c r="D12" s="59">
        <v>9</v>
      </c>
      <c r="E12" s="60">
        <v>18.8</v>
      </c>
      <c r="F12" s="61"/>
      <c r="G12" s="59">
        <v>9</v>
      </c>
      <c r="H12" s="62">
        <v>9.44</v>
      </c>
      <c r="I12" s="57"/>
      <c r="J12" s="143">
        <v>9</v>
      </c>
      <c r="K12" s="144">
        <v>1.4</v>
      </c>
      <c r="M12" s="59">
        <v>9</v>
      </c>
      <c r="N12" s="62" t="s">
        <v>98</v>
      </c>
    </row>
    <row r="13" spans="1:15" ht="17.25">
      <c r="A13" s="59">
        <v>10</v>
      </c>
      <c r="B13" s="60">
        <v>32.659999999999997</v>
      </c>
      <c r="C13" s="61"/>
      <c r="D13" s="59">
        <v>10</v>
      </c>
      <c r="E13" s="60">
        <v>18.649999999999999</v>
      </c>
      <c r="F13" s="61"/>
      <c r="G13" s="59">
        <v>10</v>
      </c>
      <c r="H13" s="62">
        <v>9.3699999999999992</v>
      </c>
      <c r="I13" s="57"/>
      <c r="J13" s="143">
        <v>10</v>
      </c>
      <c r="K13" s="144">
        <v>1.4</v>
      </c>
      <c r="M13" s="146"/>
      <c r="N13" s="147"/>
      <c r="O13" s="148"/>
    </row>
    <row r="14" spans="1:15" ht="17.25">
      <c r="A14" s="63">
        <v>11</v>
      </c>
      <c r="B14" s="64">
        <v>32.4</v>
      </c>
      <c r="C14" s="61"/>
      <c r="D14" s="59">
        <v>11</v>
      </c>
      <c r="E14" s="64">
        <v>18.5</v>
      </c>
      <c r="F14" s="61"/>
      <c r="G14" s="59">
        <v>11</v>
      </c>
      <c r="H14" s="62">
        <v>9.3000000000000007</v>
      </c>
      <c r="I14" s="57"/>
      <c r="J14" s="143">
        <v>11</v>
      </c>
      <c r="K14" s="144">
        <v>1.4</v>
      </c>
      <c r="M14" s="149"/>
      <c r="N14" s="150"/>
      <c r="O14" s="148"/>
    </row>
    <row r="15" spans="1:15" ht="17.25">
      <c r="A15" s="59">
        <v>12</v>
      </c>
      <c r="B15" s="60">
        <v>32.14</v>
      </c>
      <c r="C15" s="61"/>
      <c r="D15" s="59">
        <v>12</v>
      </c>
      <c r="E15" s="60">
        <v>18.350000000000001</v>
      </c>
      <c r="F15" s="61"/>
      <c r="G15" s="59">
        <v>12</v>
      </c>
      <c r="H15" s="62">
        <v>9.23</v>
      </c>
      <c r="I15" s="57"/>
      <c r="J15" s="143">
        <v>12</v>
      </c>
      <c r="K15" s="144">
        <v>1.4</v>
      </c>
      <c r="M15" s="149"/>
      <c r="N15" s="150"/>
      <c r="O15" s="148"/>
    </row>
    <row r="16" spans="1:15" ht="17.25">
      <c r="A16" s="59">
        <v>13</v>
      </c>
      <c r="B16" s="60">
        <v>31.88</v>
      </c>
      <c r="C16" s="61"/>
      <c r="D16" s="59">
        <v>13</v>
      </c>
      <c r="E16" s="60">
        <v>18.2</v>
      </c>
      <c r="F16" s="61"/>
      <c r="G16" s="59">
        <v>13</v>
      </c>
      <c r="H16" s="62">
        <v>9.16</v>
      </c>
      <c r="I16" s="57"/>
      <c r="J16" s="143">
        <v>13</v>
      </c>
      <c r="K16" s="144">
        <v>1.4</v>
      </c>
      <c r="M16" s="149"/>
      <c r="N16" s="150"/>
      <c r="O16" s="148"/>
    </row>
    <row r="17" spans="1:15" ht="17.25">
      <c r="A17" s="59">
        <v>14</v>
      </c>
      <c r="B17" s="60">
        <v>31.62</v>
      </c>
      <c r="C17" s="61"/>
      <c r="D17" s="59">
        <v>14</v>
      </c>
      <c r="E17" s="60">
        <v>18.05</v>
      </c>
      <c r="F17" s="61"/>
      <c r="G17" s="59">
        <v>14</v>
      </c>
      <c r="H17" s="62">
        <v>9.09</v>
      </c>
      <c r="I17" s="57"/>
      <c r="J17" s="143">
        <v>14</v>
      </c>
      <c r="K17" s="144">
        <v>1.4</v>
      </c>
      <c r="M17" s="149"/>
      <c r="N17" s="150"/>
      <c r="O17" s="148"/>
    </row>
    <row r="18" spans="1:15" ht="17.25">
      <c r="A18" s="59">
        <v>15</v>
      </c>
      <c r="B18" s="64">
        <v>31.36</v>
      </c>
      <c r="C18" s="61"/>
      <c r="D18" s="59">
        <v>15</v>
      </c>
      <c r="E18" s="60">
        <v>17.899999999999999</v>
      </c>
      <c r="F18" s="61"/>
      <c r="G18" s="59">
        <v>15</v>
      </c>
      <c r="H18" s="62">
        <v>9.02</v>
      </c>
      <c r="I18" s="57"/>
      <c r="J18" s="59">
        <v>15</v>
      </c>
      <c r="K18" s="62">
        <v>1.3</v>
      </c>
      <c r="M18" s="149"/>
      <c r="N18" s="150"/>
      <c r="O18" s="148"/>
    </row>
    <row r="19" spans="1:15" ht="17.25">
      <c r="A19" s="59">
        <v>16</v>
      </c>
      <c r="B19" s="60">
        <v>31.1</v>
      </c>
      <c r="C19" s="61"/>
      <c r="D19" s="59">
        <v>16</v>
      </c>
      <c r="E19" s="60">
        <v>17.75</v>
      </c>
      <c r="F19" s="61"/>
      <c r="G19" s="59">
        <v>16</v>
      </c>
      <c r="H19" s="62">
        <v>8.9499999999999993</v>
      </c>
      <c r="I19" s="57"/>
      <c r="J19" s="59">
        <v>16</v>
      </c>
      <c r="K19" s="62">
        <v>1.3</v>
      </c>
      <c r="M19" s="149"/>
      <c r="N19" s="150"/>
      <c r="O19" s="148"/>
    </row>
    <row r="20" spans="1:15" ht="17.25">
      <c r="A20" s="59">
        <v>17</v>
      </c>
      <c r="B20" s="60">
        <v>30.84</v>
      </c>
      <c r="C20" s="61"/>
      <c r="D20" s="59">
        <v>17</v>
      </c>
      <c r="E20" s="60">
        <v>17.600000000000001</v>
      </c>
      <c r="F20" s="61"/>
      <c r="G20" s="59">
        <v>17</v>
      </c>
      <c r="H20" s="62">
        <v>8.8800000000000008</v>
      </c>
      <c r="I20" s="57"/>
      <c r="J20" s="59">
        <v>17</v>
      </c>
      <c r="K20" s="62">
        <v>1.3</v>
      </c>
      <c r="M20" s="149"/>
      <c r="N20" s="150"/>
      <c r="O20" s="148"/>
    </row>
    <row r="21" spans="1:15" ht="17.25">
      <c r="A21" s="59">
        <v>18</v>
      </c>
      <c r="B21" s="60">
        <v>30.58</v>
      </c>
      <c r="C21" s="61"/>
      <c r="D21" s="59">
        <v>18</v>
      </c>
      <c r="E21" s="60">
        <v>17.45</v>
      </c>
      <c r="F21" s="61"/>
      <c r="G21" s="59">
        <v>18</v>
      </c>
      <c r="H21" s="62">
        <v>8.81</v>
      </c>
      <c r="I21" s="57"/>
      <c r="J21" s="59">
        <v>18</v>
      </c>
      <c r="K21" s="62">
        <v>1.3</v>
      </c>
      <c r="M21" s="149"/>
      <c r="N21" s="150"/>
      <c r="O21" s="148"/>
    </row>
    <row r="22" spans="1:15" ht="17.25">
      <c r="A22" s="59">
        <v>19</v>
      </c>
      <c r="B22" s="60">
        <v>30.32</v>
      </c>
      <c r="C22" s="61"/>
      <c r="D22" s="59">
        <v>19</v>
      </c>
      <c r="E22" s="60">
        <v>17.3</v>
      </c>
      <c r="F22" s="61"/>
      <c r="G22" s="59">
        <v>19</v>
      </c>
      <c r="H22" s="62">
        <v>8.74</v>
      </c>
      <c r="I22" s="57"/>
      <c r="J22" s="59">
        <v>19</v>
      </c>
      <c r="K22" s="62">
        <v>1.3</v>
      </c>
      <c r="M22" s="149"/>
      <c r="N22" s="150"/>
      <c r="O22" s="148"/>
    </row>
    <row r="23" spans="1:15" ht="17.25">
      <c r="A23" s="59">
        <v>20</v>
      </c>
      <c r="B23" s="60">
        <v>30.06</v>
      </c>
      <c r="C23" s="61"/>
      <c r="D23" s="59">
        <v>20</v>
      </c>
      <c r="E23" s="60">
        <v>17.149999999999999</v>
      </c>
      <c r="F23" s="61"/>
      <c r="G23" s="59">
        <v>20</v>
      </c>
      <c r="H23" s="62">
        <v>8.67</v>
      </c>
      <c r="I23" s="57"/>
      <c r="J23" s="59">
        <v>20</v>
      </c>
      <c r="K23" s="62">
        <v>1.3</v>
      </c>
      <c r="M23" s="149"/>
      <c r="N23" s="150"/>
      <c r="O23" s="148"/>
    </row>
    <row r="24" spans="1:15" ht="17.25">
      <c r="A24" s="59">
        <v>21</v>
      </c>
      <c r="B24" s="60">
        <v>29.8</v>
      </c>
      <c r="C24" s="61"/>
      <c r="D24" s="59">
        <v>21</v>
      </c>
      <c r="E24" s="60">
        <v>17</v>
      </c>
      <c r="F24" s="61"/>
      <c r="G24" s="59">
        <v>21</v>
      </c>
      <c r="H24" s="62">
        <v>8.6</v>
      </c>
      <c r="I24" s="57"/>
      <c r="J24" s="59">
        <v>21</v>
      </c>
      <c r="K24" s="62">
        <v>1.3</v>
      </c>
      <c r="M24" s="149"/>
      <c r="N24" s="150"/>
      <c r="O24" s="148"/>
    </row>
    <row r="25" spans="1:15" ht="17.25">
      <c r="A25" s="59">
        <v>22</v>
      </c>
      <c r="B25" s="60">
        <v>29.54</v>
      </c>
      <c r="C25" s="61"/>
      <c r="D25" s="59">
        <v>22</v>
      </c>
      <c r="E25" s="60">
        <v>16.850000000000001</v>
      </c>
      <c r="F25" s="61"/>
      <c r="G25" s="59">
        <v>22</v>
      </c>
      <c r="H25" s="62">
        <v>8.5299999999999994</v>
      </c>
      <c r="I25" s="57"/>
      <c r="J25" s="143">
        <v>22</v>
      </c>
      <c r="K25" s="144">
        <v>1.2</v>
      </c>
      <c r="M25" s="149"/>
      <c r="N25" s="150"/>
      <c r="O25" s="148"/>
    </row>
    <row r="26" spans="1:15" ht="17.25">
      <c r="A26" s="59">
        <v>23</v>
      </c>
      <c r="B26" s="60">
        <v>29.28</v>
      </c>
      <c r="C26" s="61"/>
      <c r="D26" s="59">
        <v>23</v>
      </c>
      <c r="E26" s="60">
        <v>16.7</v>
      </c>
      <c r="F26" s="61"/>
      <c r="G26" s="59">
        <v>23</v>
      </c>
      <c r="H26" s="62">
        <v>8.4600000000000009</v>
      </c>
      <c r="I26" s="57"/>
      <c r="J26" s="143">
        <v>23</v>
      </c>
      <c r="K26" s="144">
        <v>1.2</v>
      </c>
      <c r="M26" s="149"/>
      <c r="N26" s="150"/>
      <c r="O26" s="148"/>
    </row>
    <row r="27" spans="1:15" ht="17.25">
      <c r="A27" s="59">
        <v>24</v>
      </c>
      <c r="B27" s="60">
        <v>29.02</v>
      </c>
      <c r="C27" s="61"/>
      <c r="D27" s="59">
        <v>24</v>
      </c>
      <c r="E27" s="60">
        <v>16.55</v>
      </c>
      <c r="F27" s="61"/>
      <c r="G27" s="59">
        <v>24</v>
      </c>
      <c r="H27" s="62">
        <v>8.39</v>
      </c>
      <c r="I27" s="57"/>
      <c r="J27" s="143">
        <v>24</v>
      </c>
      <c r="K27" s="144">
        <v>1.2</v>
      </c>
      <c r="M27" s="149"/>
      <c r="N27" s="150"/>
      <c r="O27" s="148"/>
    </row>
    <row r="28" spans="1:15" ht="17.25">
      <c r="A28" s="59">
        <v>25</v>
      </c>
      <c r="B28" s="60">
        <v>28.76</v>
      </c>
      <c r="C28" s="61"/>
      <c r="D28" s="59">
        <v>25</v>
      </c>
      <c r="E28" s="60">
        <v>16.399999999999999</v>
      </c>
      <c r="F28" s="61"/>
      <c r="G28" s="59">
        <v>25</v>
      </c>
      <c r="H28" s="62">
        <v>8.32</v>
      </c>
      <c r="I28" s="57"/>
      <c r="J28" s="143">
        <v>25</v>
      </c>
      <c r="K28" s="144">
        <v>1.2</v>
      </c>
      <c r="M28" s="149"/>
      <c r="N28" s="150"/>
      <c r="O28" s="148"/>
    </row>
    <row r="29" spans="1:15" ht="17.25">
      <c r="A29" s="59">
        <v>26</v>
      </c>
      <c r="B29" s="60">
        <v>28.5</v>
      </c>
      <c r="C29" s="61"/>
      <c r="D29" s="59">
        <v>26</v>
      </c>
      <c r="E29" s="60">
        <v>16.25</v>
      </c>
      <c r="F29" s="61"/>
      <c r="G29" s="59">
        <v>26</v>
      </c>
      <c r="H29" s="62">
        <v>8.25</v>
      </c>
      <c r="I29" s="57"/>
      <c r="J29" s="143">
        <v>26</v>
      </c>
      <c r="K29" s="144">
        <v>1.2</v>
      </c>
      <c r="M29" s="149"/>
      <c r="N29" s="150"/>
      <c r="O29" s="148"/>
    </row>
    <row r="30" spans="1:15" ht="17.25">
      <c r="A30" s="59">
        <v>27</v>
      </c>
      <c r="B30" s="60">
        <v>28.24</v>
      </c>
      <c r="C30" s="61"/>
      <c r="D30" s="59">
        <v>27</v>
      </c>
      <c r="E30" s="60">
        <v>16.100000000000001</v>
      </c>
      <c r="F30" s="61"/>
      <c r="G30" s="59">
        <v>27</v>
      </c>
      <c r="H30" s="62">
        <v>8.18</v>
      </c>
      <c r="I30" s="57"/>
      <c r="J30" s="143">
        <v>27</v>
      </c>
      <c r="K30" s="144">
        <v>1.2</v>
      </c>
      <c r="M30" s="149"/>
      <c r="N30" s="150"/>
      <c r="O30" s="148"/>
    </row>
    <row r="31" spans="1:15" ht="17.25">
      <c r="A31" s="59">
        <v>28</v>
      </c>
      <c r="B31" s="60">
        <v>27.98</v>
      </c>
      <c r="C31" s="61"/>
      <c r="D31" s="59">
        <v>28</v>
      </c>
      <c r="E31" s="60">
        <v>15.95</v>
      </c>
      <c r="F31" s="61"/>
      <c r="G31" s="59">
        <v>28</v>
      </c>
      <c r="H31" s="62">
        <v>8.11</v>
      </c>
      <c r="I31" s="57"/>
      <c r="J31" s="143">
        <v>28</v>
      </c>
      <c r="K31" s="144">
        <v>1.2</v>
      </c>
      <c r="M31" s="149"/>
      <c r="N31" s="150"/>
      <c r="O31" s="148"/>
    </row>
    <row r="32" spans="1:15" ht="17.25">
      <c r="A32" s="59">
        <v>29</v>
      </c>
      <c r="B32" s="60">
        <v>27.72</v>
      </c>
      <c r="C32" s="61"/>
      <c r="D32" s="59">
        <v>29</v>
      </c>
      <c r="E32" s="60">
        <v>15.8</v>
      </c>
      <c r="F32" s="61"/>
      <c r="G32" s="59">
        <v>29</v>
      </c>
      <c r="H32" s="62">
        <v>8.0399999999999991</v>
      </c>
      <c r="I32" s="57"/>
      <c r="J32" s="59">
        <v>29</v>
      </c>
      <c r="K32" s="62">
        <v>1.1000000000000001</v>
      </c>
      <c r="M32" s="149"/>
      <c r="N32" s="150"/>
      <c r="O32" s="148"/>
    </row>
    <row r="33" spans="1:15" ht="17.25">
      <c r="A33" s="59">
        <v>30</v>
      </c>
      <c r="B33" s="60">
        <v>27.46</v>
      </c>
      <c r="C33" s="61"/>
      <c r="D33" s="59">
        <v>30</v>
      </c>
      <c r="E33" s="60">
        <v>15.65</v>
      </c>
      <c r="F33" s="61"/>
      <c r="G33" s="59">
        <v>30</v>
      </c>
      <c r="H33" s="62">
        <v>7.97</v>
      </c>
      <c r="I33" s="57"/>
      <c r="J33" s="59">
        <v>30</v>
      </c>
      <c r="K33" s="62">
        <v>1.1000000000000001</v>
      </c>
      <c r="M33" s="149"/>
      <c r="N33" s="150"/>
      <c r="O33" s="148"/>
    </row>
    <row r="34" spans="1:15" ht="17.25">
      <c r="A34" s="59">
        <v>31</v>
      </c>
      <c r="B34" s="60">
        <v>27.2</v>
      </c>
      <c r="C34" s="61"/>
      <c r="D34" s="59">
        <v>31</v>
      </c>
      <c r="E34" s="60">
        <v>15.5</v>
      </c>
      <c r="F34" s="61"/>
      <c r="G34" s="59">
        <v>31</v>
      </c>
      <c r="H34" s="62">
        <v>7.9</v>
      </c>
      <c r="I34" s="57"/>
      <c r="J34" s="59">
        <v>31</v>
      </c>
      <c r="K34" s="62">
        <v>1.1000000000000001</v>
      </c>
      <c r="M34" s="149"/>
      <c r="N34" s="150"/>
      <c r="O34" s="148"/>
    </row>
    <row r="35" spans="1:15" ht="17.25">
      <c r="A35" s="59">
        <v>32</v>
      </c>
      <c r="B35" s="60">
        <v>26.94</v>
      </c>
      <c r="C35" s="61"/>
      <c r="D35" s="59">
        <v>32</v>
      </c>
      <c r="E35" s="60">
        <v>15.35</v>
      </c>
      <c r="F35" s="61"/>
      <c r="G35" s="59">
        <v>32</v>
      </c>
      <c r="H35" s="62">
        <v>7.83</v>
      </c>
      <c r="I35" s="57"/>
      <c r="J35" s="59">
        <v>32</v>
      </c>
      <c r="K35" s="62">
        <v>1.1000000000000001</v>
      </c>
      <c r="M35" s="149"/>
      <c r="N35" s="150"/>
      <c r="O35" s="148"/>
    </row>
    <row r="36" spans="1:15" ht="17.25">
      <c r="A36" s="59">
        <v>33</v>
      </c>
      <c r="B36" s="60">
        <v>26.68</v>
      </c>
      <c r="C36" s="61"/>
      <c r="D36" s="59">
        <v>33</v>
      </c>
      <c r="E36" s="60">
        <v>15.2</v>
      </c>
      <c r="F36" s="61"/>
      <c r="G36" s="59">
        <v>33</v>
      </c>
      <c r="H36" s="62">
        <v>7.76</v>
      </c>
      <c r="I36" s="57"/>
      <c r="J36" s="59">
        <v>33</v>
      </c>
      <c r="K36" s="62">
        <v>1.1000000000000001</v>
      </c>
      <c r="M36" s="149"/>
      <c r="N36" s="150"/>
      <c r="O36" s="148"/>
    </row>
    <row r="37" spans="1:15" ht="17.25">
      <c r="A37" s="59">
        <v>34</v>
      </c>
      <c r="B37" s="60">
        <v>26.42</v>
      </c>
      <c r="C37" s="61"/>
      <c r="D37" s="59">
        <v>34</v>
      </c>
      <c r="E37" s="60">
        <v>15.05</v>
      </c>
      <c r="F37" s="61"/>
      <c r="G37" s="59">
        <v>34</v>
      </c>
      <c r="H37" s="62">
        <v>7.69</v>
      </c>
      <c r="I37" s="57"/>
      <c r="J37" s="59">
        <v>34</v>
      </c>
      <c r="K37" s="62">
        <v>1.1000000000000001</v>
      </c>
      <c r="M37" s="149"/>
      <c r="N37" s="150"/>
      <c r="O37" s="148"/>
    </row>
    <row r="38" spans="1:15" ht="17.25">
      <c r="A38" s="59">
        <v>35</v>
      </c>
      <c r="B38" s="60">
        <v>26.16</v>
      </c>
      <c r="C38" s="61"/>
      <c r="D38" s="59">
        <v>35</v>
      </c>
      <c r="E38" s="60">
        <v>14.9</v>
      </c>
      <c r="F38" s="61"/>
      <c r="G38" s="59">
        <v>35</v>
      </c>
      <c r="H38" s="62">
        <v>7.62</v>
      </c>
      <c r="I38" s="57"/>
      <c r="J38" s="59">
        <v>35</v>
      </c>
      <c r="K38" s="62">
        <v>1.1000000000000001</v>
      </c>
      <c r="M38" s="149"/>
      <c r="N38" s="150"/>
      <c r="O38" s="148"/>
    </row>
    <row r="39" spans="1:15" ht="17.25">
      <c r="A39" s="59">
        <v>36</v>
      </c>
      <c r="B39" s="60">
        <v>25.9</v>
      </c>
      <c r="C39" s="61"/>
      <c r="D39" s="59">
        <v>36</v>
      </c>
      <c r="E39" s="60">
        <v>14.75</v>
      </c>
      <c r="F39" s="61"/>
      <c r="G39" s="59">
        <v>36</v>
      </c>
      <c r="H39" s="62">
        <v>7.55</v>
      </c>
      <c r="I39" s="57"/>
      <c r="J39" s="143">
        <v>36</v>
      </c>
      <c r="K39" s="144">
        <v>1</v>
      </c>
      <c r="M39" s="149"/>
      <c r="N39" s="150"/>
      <c r="O39" s="148"/>
    </row>
    <row r="40" spans="1:15" ht="17.25">
      <c r="A40" s="59">
        <v>37</v>
      </c>
      <c r="B40" s="60">
        <v>25.64</v>
      </c>
      <c r="C40" s="61"/>
      <c r="D40" s="59">
        <v>37</v>
      </c>
      <c r="E40" s="60">
        <v>14.6</v>
      </c>
      <c r="F40" s="61"/>
      <c r="G40" s="59">
        <v>37</v>
      </c>
      <c r="H40" s="62">
        <v>7.48</v>
      </c>
      <c r="I40" s="57"/>
      <c r="J40" s="143">
        <v>37</v>
      </c>
      <c r="K40" s="144">
        <v>1</v>
      </c>
      <c r="M40" s="149"/>
      <c r="N40" s="150"/>
      <c r="O40" s="148"/>
    </row>
    <row r="41" spans="1:15" ht="17.25">
      <c r="A41" s="59">
        <v>38</v>
      </c>
      <c r="B41" s="60">
        <v>25.38</v>
      </c>
      <c r="C41" s="61"/>
      <c r="D41" s="59">
        <v>38</v>
      </c>
      <c r="E41" s="60">
        <v>14.45</v>
      </c>
      <c r="F41" s="61"/>
      <c r="G41" s="59">
        <v>38</v>
      </c>
      <c r="H41" s="62">
        <v>7.41</v>
      </c>
      <c r="I41" s="57"/>
      <c r="J41" s="143">
        <v>38</v>
      </c>
      <c r="K41" s="144">
        <v>1</v>
      </c>
      <c r="M41" s="149"/>
      <c r="N41" s="150"/>
      <c r="O41" s="148"/>
    </row>
    <row r="42" spans="1:15" ht="17.25">
      <c r="A42" s="59">
        <v>39</v>
      </c>
      <c r="B42" s="60">
        <v>25.12</v>
      </c>
      <c r="C42" s="61"/>
      <c r="D42" s="59">
        <v>39</v>
      </c>
      <c r="E42" s="60">
        <v>14.3</v>
      </c>
      <c r="F42" s="61"/>
      <c r="G42" s="59">
        <v>39</v>
      </c>
      <c r="H42" s="62">
        <v>7.34</v>
      </c>
      <c r="I42" s="57"/>
      <c r="J42" s="143">
        <v>39</v>
      </c>
      <c r="K42" s="144">
        <v>1</v>
      </c>
      <c r="M42" s="149"/>
      <c r="N42" s="150"/>
      <c r="O42" s="148"/>
    </row>
    <row r="43" spans="1:15" ht="17.25">
      <c r="A43" s="59">
        <v>40</v>
      </c>
      <c r="B43" s="60">
        <v>24.86</v>
      </c>
      <c r="C43" s="58"/>
      <c r="D43" s="59">
        <v>40</v>
      </c>
      <c r="E43" s="60">
        <v>14.15</v>
      </c>
      <c r="F43" s="58"/>
      <c r="G43" s="59">
        <v>40</v>
      </c>
      <c r="H43" s="60">
        <v>7.27</v>
      </c>
      <c r="I43" s="58"/>
      <c r="J43" s="143">
        <v>40</v>
      </c>
      <c r="K43" s="145">
        <v>1</v>
      </c>
      <c r="M43" s="149"/>
      <c r="N43" s="151"/>
      <c r="O43" s="148"/>
    </row>
  </sheetData>
  <mergeCells count="5">
    <mergeCell ref="A3:B3"/>
    <mergeCell ref="D3:E3"/>
    <mergeCell ref="G3:H3"/>
    <mergeCell ref="J3:K3"/>
    <mergeCell ref="M3:N3"/>
  </mergeCells>
  <phoneticPr fontId="3" type="noConversion"/>
  <pageMargins left="0.35433070866141736" right="0.31496062992125984" top="0.74803149606299213" bottom="0.47244094488188981" header="0.31496062992125984" footer="0.31496062992125984"/>
  <pageSetup paperSize="9" scale="7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6"/>
  <sheetViews>
    <sheetView topLeftCell="C1" workbookViewId="0">
      <selection sqref="A1:K1"/>
    </sheetView>
  </sheetViews>
  <sheetFormatPr defaultRowHeight="13.5"/>
  <cols>
    <col min="1" max="1" width="14" customWidth="1"/>
    <col min="2" max="2" width="10.77734375" customWidth="1"/>
    <col min="3" max="3" width="17.77734375" customWidth="1"/>
    <col min="4" max="4" width="10.77734375" customWidth="1"/>
    <col min="5" max="5" width="17.77734375" customWidth="1"/>
    <col min="6" max="6" width="10.77734375" customWidth="1"/>
    <col min="7" max="7" width="17.77734375" customWidth="1"/>
    <col min="8" max="8" width="10.77734375" customWidth="1"/>
    <col min="9" max="9" width="17.77734375" customWidth="1"/>
    <col min="10" max="10" width="10.77734375" customWidth="1"/>
    <col min="11" max="11" width="17.77734375" customWidth="1"/>
  </cols>
  <sheetData>
    <row r="1" spans="1:11" ht="25.5">
      <c r="A1" s="335" t="s">
        <v>133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</row>
    <row r="2" spans="1:11" ht="12.75" customHeight="1">
      <c r="A2" s="336" t="s">
        <v>60</v>
      </c>
      <c r="B2" s="336"/>
      <c r="C2" s="336"/>
      <c r="D2" s="336"/>
      <c r="E2" s="336"/>
      <c r="F2" s="336"/>
      <c r="G2" s="336"/>
      <c r="H2" s="336"/>
      <c r="I2" s="336"/>
      <c r="J2" s="336"/>
      <c r="K2" s="336"/>
    </row>
    <row r="3" spans="1:11" ht="19.5" customHeight="1">
      <c r="A3" s="337" t="s">
        <v>41</v>
      </c>
      <c r="B3" s="338" t="s">
        <v>47</v>
      </c>
      <c r="C3" s="338"/>
      <c r="D3" s="339" t="s">
        <v>55</v>
      </c>
      <c r="E3" s="339"/>
      <c r="F3" s="339" t="s">
        <v>54</v>
      </c>
      <c r="G3" s="339"/>
      <c r="H3" s="339" t="s">
        <v>53</v>
      </c>
      <c r="I3" s="339"/>
      <c r="J3" s="338" t="s">
        <v>52</v>
      </c>
      <c r="K3" s="338"/>
    </row>
    <row r="4" spans="1:11" ht="19.5" customHeight="1">
      <c r="A4" s="337"/>
      <c r="B4" s="65" t="s">
        <v>56</v>
      </c>
      <c r="C4" s="65" t="s">
        <v>57</v>
      </c>
      <c r="D4" s="65" t="s">
        <v>56</v>
      </c>
      <c r="E4" s="65" t="s">
        <v>57</v>
      </c>
      <c r="F4" s="65" t="s">
        <v>56</v>
      </c>
      <c r="G4" s="65" t="s">
        <v>57</v>
      </c>
      <c r="H4" s="65" t="s">
        <v>56</v>
      </c>
      <c r="I4" s="65" t="s">
        <v>57</v>
      </c>
      <c r="J4" s="65" t="s">
        <v>56</v>
      </c>
      <c r="K4" s="65" t="s">
        <v>57</v>
      </c>
    </row>
    <row r="5" spans="1:11">
      <c r="A5" s="210" t="s">
        <v>2</v>
      </c>
      <c r="B5" s="67">
        <f>D5+F5+H5+J5</f>
        <v>387589</v>
      </c>
      <c r="C5" s="67">
        <f>E5+G5+I5+K5</f>
        <v>10191712960</v>
      </c>
      <c r="D5" s="211">
        <v>195301</v>
      </c>
      <c r="E5" s="211">
        <v>5294047080</v>
      </c>
      <c r="F5" s="69">
        <v>192288</v>
      </c>
      <c r="G5" s="69">
        <v>4897665880</v>
      </c>
      <c r="H5" s="69"/>
      <c r="I5" s="69"/>
      <c r="J5" s="68"/>
      <c r="K5" s="68"/>
    </row>
    <row r="6" spans="1:11">
      <c r="A6" s="210" t="s">
        <v>3</v>
      </c>
      <c r="B6" s="67">
        <f t="shared" ref="B6:C45" si="0">D6+F6+H6+J6</f>
        <v>72411</v>
      </c>
      <c r="C6" s="67">
        <f t="shared" si="0"/>
        <v>1437363460</v>
      </c>
      <c r="D6" s="211">
        <v>37110</v>
      </c>
      <c r="E6" s="211">
        <v>726939230</v>
      </c>
      <c r="F6" s="69">
        <v>35301</v>
      </c>
      <c r="G6" s="69">
        <v>710424230</v>
      </c>
      <c r="H6" s="69"/>
      <c r="I6" s="69"/>
      <c r="J6" s="68"/>
      <c r="K6" s="68"/>
    </row>
    <row r="7" spans="1:11">
      <c r="A7" s="210" t="s">
        <v>4</v>
      </c>
      <c r="B7" s="67">
        <f t="shared" si="0"/>
        <v>150643</v>
      </c>
      <c r="C7" s="67">
        <f t="shared" si="0"/>
        <v>2323013260</v>
      </c>
      <c r="D7" s="211">
        <v>76890</v>
      </c>
      <c r="E7" s="211">
        <v>1390718720</v>
      </c>
      <c r="F7" s="69">
        <v>73753</v>
      </c>
      <c r="G7" s="69">
        <v>932294540</v>
      </c>
      <c r="H7" s="69"/>
      <c r="I7" s="69"/>
      <c r="J7" s="68"/>
      <c r="K7" s="68"/>
    </row>
    <row r="8" spans="1:11">
      <c r="A8" s="210" t="s">
        <v>5</v>
      </c>
      <c r="B8" s="67">
        <f t="shared" si="0"/>
        <v>127476</v>
      </c>
      <c r="C8" s="67">
        <f t="shared" si="0"/>
        <v>2132196470</v>
      </c>
      <c r="D8" s="211">
        <v>62708</v>
      </c>
      <c r="E8" s="211">
        <v>1126732110</v>
      </c>
      <c r="F8" s="69">
        <v>64768</v>
      </c>
      <c r="G8" s="69">
        <v>1005464360</v>
      </c>
      <c r="H8" s="69"/>
      <c r="I8" s="69"/>
      <c r="J8" s="68"/>
      <c r="K8" s="68"/>
    </row>
    <row r="9" spans="1:11">
      <c r="A9" s="210" t="s">
        <v>6</v>
      </c>
      <c r="B9" s="67">
        <f t="shared" si="0"/>
        <v>279714</v>
      </c>
      <c r="C9" s="67">
        <f t="shared" si="0"/>
        <v>3383829010</v>
      </c>
      <c r="D9" s="211">
        <v>137880</v>
      </c>
      <c r="E9" s="211">
        <v>1718815410</v>
      </c>
      <c r="F9" s="69">
        <v>141834</v>
      </c>
      <c r="G9" s="69">
        <v>1665013600</v>
      </c>
      <c r="H9" s="69"/>
      <c r="I9" s="69"/>
      <c r="J9" s="68"/>
      <c r="K9" s="68"/>
    </row>
    <row r="10" spans="1:11">
      <c r="A10" s="210" t="s">
        <v>7</v>
      </c>
      <c r="B10" s="67">
        <f t="shared" si="0"/>
        <v>280385</v>
      </c>
      <c r="C10" s="67">
        <f t="shared" si="0"/>
        <v>2413875930</v>
      </c>
      <c r="D10" s="211">
        <v>124989</v>
      </c>
      <c r="E10" s="211">
        <v>1140637220</v>
      </c>
      <c r="F10" s="69">
        <v>155396</v>
      </c>
      <c r="G10" s="69">
        <v>1273238710</v>
      </c>
      <c r="H10" s="69"/>
      <c r="I10" s="69"/>
      <c r="J10" s="68"/>
      <c r="K10" s="68"/>
    </row>
    <row r="11" spans="1:11">
      <c r="A11" s="210" t="s">
        <v>8</v>
      </c>
      <c r="B11" s="67">
        <f t="shared" si="0"/>
        <v>145981</v>
      </c>
      <c r="C11" s="67">
        <f t="shared" si="0"/>
        <v>3326284860</v>
      </c>
      <c r="D11" s="211">
        <v>76713</v>
      </c>
      <c r="E11" s="211">
        <v>1755535410</v>
      </c>
      <c r="F11" s="69">
        <v>69268</v>
      </c>
      <c r="G11" s="69">
        <v>1570749450</v>
      </c>
      <c r="H11" s="69"/>
      <c r="I11" s="69"/>
      <c r="J11" s="68"/>
      <c r="K11" s="68"/>
    </row>
    <row r="12" spans="1:11">
      <c r="A12" s="210" t="s">
        <v>58</v>
      </c>
      <c r="B12" s="67">
        <f t="shared" si="0"/>
        <v>2093</v>
      </c>
      <c r="C12" s="67">
        <f t="shared" si="0"/>
        <v>4667850</v>
      </c>
      <c r="D12" s="211">
        <v>1071</v>
      </c>
      <c r="E12" s="211">
        <v>2521650</v>
      </c>
      <c r="F12" s="69">
        <v>1022</v>
      </c>
      <c r="G12" s="69">
        <v>2146200</v>
      </c>
      <c r="H12" s="69"/>
      <c r="I12" s="69"/>
      <c r="J12" s="68"/>
      <c r="K12" s="68"/>
    </row>
    <row r="13" spans="1:11">
      <c r="A13" s="210" t="s">
        <v>9</v>
      </c>
      <c r="B13" s="67">
        <f t="shared" si="0"/>
        <v>98483</v>
      </c>
      <c r="C13" s="67">
        <f t="shared" si="0"/>
        <v>3266483170</v>
      </c>
      <c r="D13" s="211">
        <v>51318</v>
      </c>
      <c r="E13" s="211">
        <v>1719619320</v>
      </c>
      <c r="F13" s="69">
        <v>47165</v>
      </c>
      <c r="G13" s="69">
        <v>1546863850</v>
      </c>
      <c r="H13" s="69"/>
      <c r="I13" s="69"/>
      <c r="J13" s="68"/>
      <c r="K13" s="68"/>
    </row>
    <row r="14" spans="1:11">
      <c r="A14" s="210" t="s">
        <v>10</v>
      </c>
      <c r="B14" s="67">
        <f t="shared" si="0"/>
        <v>57619</v>
      </c>
      <c r="C14" s="67">
        <f t="shared" si="0"/>
        <v>1820005870</v>
      </c>
      <c r="D14" s="211">
        <v>28797</v>
      </c>
      <c r="E14" s="211">
        <v>928921380</v>
      </c>
      <c r="F14" s="69">
        <v>28822</v>
      </c>
      <c r="G14" s="69">
        <v>891084490</v>
      </c>
      <c r="H14" s="69"/>
      <c r="I14" s="69"/>
      <c r="J14" s="68"/>
      <c r="K14" s="68"/>
    </row>
    <row r="15" spans="1:11">
      <c r="A15" s="210" t="s">
        <v>11</v>
      </c>
      <c r="B15" s="67">
        <f t="shared" si="0"/>
        <v>72545</v>
      </c>
      <c r="C15" s="67">
        <f t="shared" si="0"/>
        <v>2195873860</v>
      </c>
      <c r="D15" s="211">
        <v>37430</v>
      </c>
      <c r="E15" s="211">
        <v>1150507510</v>
      </c>
      <c r="F15" s="69">
        <v>35115</v>
      </c>
      <c r="G15" s="69">
        <v>1045366350</v>
      </c>
      <c r="H15" s="69"/>
      <c r="I15" s="69"/>
      <c r="J15" s="68"/>
      <c r="K15" s="68"/>
    </row>
    <row r="16" spans="1:11">
      <c r="A16" s="210" t="s">
        <v>12</v>
      </c>
      <c r="B16" s="67">
        <f t="shared" si="0"/>
        <v>58478</v>
      </c>
      <c r="C16" s="67">
        <f t="shared" si="0"/>
        <v>1296923870</v>
      </c>
      <c r="D16" s="211">
        <v>32988</v>
      </c>
      <c r="E16" s="211">
        <v>664199240</v>
      </c>
      <c r="F16" s="69">
        <v>25490</v>
      </c>
      <c r="G16" s="69">
        <v>632724630</v>
      </c>
      <c r="H16" s="69"/>
      <c r="I16" s="69"/>
      <c r="J16" s="68"/>
      <c r="K16" s="68"/>
    </row>
    <row r="17" spans="1:11">
      <c r="A17" s="210" t="s">
        <v>13</v>
      </c>
      <c r="B17" s="67">
        <f t="shared" si="0"/>
        <v>69077</v>
      </c>
      <c r="C17" s="67">
        <f t="shared" si="0"/>
        <v>1500866470</v>
      </c>
      <c r="D17" s="211">
        <v>42008</v>
      </c>
      <c r="E17" s="211">
        <v>769862900</v>
      </c>
      <c r="F17" s="69">
        <v>27069</v>
      </c>
      <c r="G17" s="69">
        <v>731003570</v>
      </c>
      <c r="H17" s="69"/>
      <c r="I17" s="69"/>
      <c r="J17" s="68"/>
      <c r="K17" s="68"/>
    </row>
    <row r="18" spans="1:11">
      <c r="A18" s="210" t="s">
        <v>14</v>
      </c>
      <c r="B18" s="67">
        <f t="shared" si="0"/>
        <v>64048</v>
      </c>
      <c r="C18" s="67">
        <f t="shared" si="0"/>
        <v>1392272290</v>
      </c>
      <c r="D18" s="211">
        <v>31718</v>
      </c>
      <c r="E18" s="211">
        <v>721207300</v>
      </c>
      <c r="F18" s="69">
        <v>32330</v>
      </c>
      <c r="G18" s="69">
        <v>671064990</v>
      </c>
      <c r="H18" s="69"/>
      <c r="I18" s="69"/>
      <c r="J18" s="68"/>
      <c r="K18" s="68"/>
    </row>
    <row r="19" spans="1:11">
      <c r="A19" s="210" t="s">
        <v>15</v>
      </c>
      <c r="B19" s="67">
        <f t="shared" si="0"/>
        <v>68772</v>
      </c>
      <c r="C19" s="67">
        <f t="shared" si="0"/>
        <v>1734795010</v>
      </c>
      <c r="D19" s="211">
        <v>35479</v>
      </c>
      <c r="E19" s="211">
        <v>856751500</v>
      </c>
      <c r="F19" s="69">
        <v>33293</v>
      </c>
      <c r="G19" s="69">
        <v>878043510</v>
      </c>
      <c r="H19" s="69"/>
      <c r="I19" s="69"/>
      <c r="J19" s="68"/>
      <c r="K19" s="68"/>
    </row>
    <row r="20" spans="1:11">
      <c r="A20" s="210" t="s">
        <v>16</v>
      </c>
      <c r="B20" s="67">
        <f t="shared" si="0"/>
        <v>132222</v>
      </c>
      <c r="C20" s="67">
        <f t="shared" si="0"/>
        <v>2755921290</v>
      </c>
      <c r="D20" s="211">
        <v>68524</v>
      </c>
      <c r="E20" s="211">
        <v>1484204350</v>
      </c>
      <c r="F20" s="69">
        <v>63698</v>
      </c>
      <c r="G20" s="69">
        <v>1271716940</v>
      </c>
      <c r="H20" s="69"/>
      <c r="I20" s="69"/>
      <c r="J20" s="68"/>
      <c r="K20" s="68"/>
    </row>
    <row r="21" spans="1:11">
      <c r="A21" s="210" t="s">
        <v>17</v>
      </c>
      <c r="B21" s="67">
        <f t="shared" si="0"/>
        <v>16803</v>
      </c>
      <c r="C21" s="67">
        <f t="shared" si="0"/>
        <v>507973370</v>
      </c>
      <c r="D21" s="211">
        <v>8730</v>
      </c>
      <c r="E21" s="211">
        <v>267943390</v>
      </c>
      <c r="F21" s="69">
        <v>8073</v>
      </c>
      <c r="G21" s="69">
        <v>240029980</v>
      </c>
      <c r="H21" s="69"/>
      <c r="I21" s="69"/>
      <c r="J21" s="68"/>
      <c r="K21" s="68"/>
    </row>
    <row r="22" spans="1:11">
      <c r="A22" s="210" t="s">
        <v>18</v>
      </c>
      <c r="B22" s="67">
        <f t="shared" si="0"/>
        <v>51828</v>
      </c>
      <c r="C22" s="67">
        <f t="shared" si="0"/>
        <v>1279193620</v>
      </c>
      <c r="D22" s="211">
        <v>26639</v>
      </c>
      <c r="E22" s="211">
        <v>649769980</v>
      </c>
      <c r="F22" s="69">
        <v>25189</v>
      </c>
      <c r="G22" s="69">
        <v>629423640</v>
      </c>
      <c r="H22" s="69"/>
      <c r="I22" s="69"/>
      <c r="J22" s="68"/>
      <c r="K22" s="68"/>
    </row>
    <row r="23" spans="1:11">
      <c r="A23" s="210" t="s">
        <v>39</v>
      </c>
      <c r="B23" s="67">
        <f t="shared" si="0"/>
        <v>70</v>
      </c>
      <c r="C23" s="67">
        <f t="shared" si="0"/>
        <v>2797010</v>
      </c>
      <c r="D23" s="211">
        <v>47</v>
      </c>
      <c r="E23" s="211">
        <v>2088060</v>
      </c>
      <c r="F23" s="69">
        <v>23</v>
      </c>
      <c r="G23" s="69">
        <v>708950</v>
      </c>
      <c r="H23" s="69"/>
      <c r="I23" s="69"/>
      <c r="J23" s="68"/>
      <c r="K23" s="68"/>
    </row>
    <row r="24" spans="1:11">
      <c r="A24" s="210" t="s">
        <v>19</v>
      </c>
      <c r="B24" s="67">
        <f t="shared" si="0"/>
        <v>87960</v>
      </c>
      <c r="C24" s="67">
        <f t="shared" si="0"/>
        <v>2023732860</v>
      </c>
      <c r="D24" s="211">
        <v>42139</v>
      </c>
      <c r="E24" s="211">
        <v>994713020</v>
      </c>
      <c r="F24" s="69">
        <v>45821</v>
      </c>
      <c r="G24" s="69">
        <v>1029019840</v>
      </c>
      <c r="H24" s="69"/>
      <c r="I24" s="69"/>
      <c r="J24" s="68"/>
      <c r="K24" s="68"/>
    </row>
    <row r="25" spans="1:11">
      <c r="A25" s="210" t="s">
        <v>20</v>
      </c>
      <c r="B25" s="67">
        <f t="shared" si="0"/>
        <v>145757</v>
      </c>
      <c r="C25" s="67">
        <f t="shared" si="0"/>
        <v>4038995800</v>
      </c>
      <c r="D25" s="211">
        <v>66961</v>
      </c>
      <c r="E25" s="211">
        <v>1897555630</v>
      </c>
      <c r="F25" s="69">
        <v>78796</v>
      </c>
      <c r="G25" s="69">
        <v>2141440170</v>
      </c>
      <c r="H25" s="69"/>
      <c r="I25" s="69"/>
      <c r="J25" s="68"/>
      <c r="K25" s="68"/>
    </row>
    <row r="26" spans="1:11">
      <c r="A26" s="210" t="s">
        <v>21</v>
      </c>
      <c r="B26" s="67">
        <f t="shared" si="0"/>
        <v>3568</v>
      </c>
      <c r="C26" s="67">
        <f t="shared" si="0"/>
        <v>134667580</v>
      </c>
      <c r="D26" s="211">
        <v>1836</v>
      </c>
      <c r="E26" s="211">
        <v>68824440</v>
      </c>
      <c r="F26" s="69">
        <v>1732</v>
      </c>
      <c r="G26" s="69">
        <v>65843140</v>
      </c>
      <c r="H26" s="69"/>
      <c r="I26" s="69"/>
      <c r="J26" s="68"/>
      <c r="K26" s="68"/>
    </row>
    <row r="27" spans="1:11">
      <c r="A27" s="210" t="s">
        <v>22</v>
      </c>
      <c r="B27" s="67">
        <f t="shared" si="0"/>
        <v>91277</v>
      </c>
      <c r="C27" s="67">
        <f t="shared" si="0"/>
        <v>2743290060</v>
      </c>
      <c r="D27" s="211">
        <v>41841</v>
      </c>
      <c r="E27" s="211">
        <v>1382127210</v>
      </c>
      <c r="F27" s="69">
        <v>49436</v>
      </c>
      <c r="G27" s="69">
        <v>1361162850</v>
      </c>
      <c r="H27" s="69"/>
      <c r="I27" s="69"/>
      <c r="J27" s="68"/>
      <c r="K27" s="68"/>
    </row>
    <row r="28" spans="1:11">
      <c r="A28" s="210" t="s">
        <v>23</v>
      </c>
      <c r="B28" s="67">
        <f t="shared" si="0"/>
        <v>28310</v>
      </c>
      <c r="C28" s="67">
        <f t="shared" si="0"/>
        <v>604234030</v>
      </c>
      <c r="D28" s="211">
        <v>13792</v>
      </c>
      <c r="E28" s="211">
        <v>296908580</v>
      </c>
      <c r="F28" s="69">
        <v>14518</v>
      </c>
      <c r="G28" s="69">
        <v>307325450</v>
      </c>
      <c r="H28" s="69"/>
      <c r="I28" s="69"/>
      <c r="J28" s="68"/>
      <c r="K28" s="68"/>
    </row>
    <row r="29" spans="1:11">
      <c r="A29" s="210" t="s">
        <v>24</v>
      </c>
      <c r="B29" s="67">
        <f t="shared" si="0"/>
        <v>41839</v>
      </c>
      <c r="C29" s="67">
        <f t="shared" si="0"/>
        <v>1210164250</v>
      </c>
      <c r="D29" s="211">
        <v>18027</v>
      </c>
      <c r="E29" s="211">
        <v>575955180</v>
      </c>
      <c r="F29" s="69">
        <v>23812</v>
      </c>
      <c r="G29" s="69">
        <v>634209070</v>
      </c>
      <c r="H29" s="69"/>
      <c r="I29" s="69"/>
      <c r="J29" s="68"/>
      <c r="K29" s="68"/>
    </row>
    <row r="30" spans="1:11">
      <c r="A30" s="210" t="s">
        <v>25</v>
      </c>
      <c r="B30" s="67">
        <f t="shared" si="0"/>
        <v>34542</v>
      </c>
      <c r="C30" s="67">
        <f t="shared" si="0"/>
        <v>1255536530</v>
      </c>
      <c r="D30" s="211">
        <v>17354</v>
      </c>
      <c r="E30" s="211">
        <v>630930440</v>
      </c>
      <c r="F30" s="69">
        <v>17188</v>
      </c>
      <c r="G30" s="69">
        <v>624606090</v>
      </c>
      <c r="H30" s="69"/>
      <c r="I30" s="69"/>
      <c r="J30" s="68"/>
      <c r="K30" s="68"/>
    </row>
    <row r="31" spans="1:11">
      <c r="A31" s="210" t="s">
        <v>26</v>
      </c>
      <c r="B31" s="67">
        <f t="shared" si="0"/>
        <v>15719</v>
      </c>
      <c r="C31" s="67">
        <f t="shared" si="0"/>
        <v>600143120</v>
      </c>
      <c r="D31" s="211">
        <v>7674</v>
      </c>
      <c r="E31" s="211">
        <v>292433860</v>
      </c>
      <c r="F31" s="69">
        <v>8045</v>
      </c>
      <c r="G31" s="69">
        <v>307709260</v>
      </c>
      <c r="H31" s="69"/>
      <c r="I31" s="69"/>
      <c r="J31" s="68"/>
      <c r="K31" s="68"/>
    </row>
    <row r="32" spans="1:11">
      <c r="A32" s="210" t="s">
        <v>27</v>
      </c>
      <c r="B32" s="67">
        <f t="shared" si="0"/>
        <v>31878</v>
      </c>
      <c r="C32" s="67">
        <f t="shared" si="0"/>
        <v>921126530</v>
      </c>
      <c r="D32" s="211">
        <v>16389</v>
      </c>
      <c r="E32" s="211">
        <v>459885650</v>
      </c>
      <c r="F32" s="69">
        <v>15489</v>
      </c>
      <c r="G32" s="69">
        <v>461240880</v>
      </c>
      <c r="H32" s="69"/>
      <c r="I32" s="69"/>
      <c r="J32" s="68"/>
      <c r="K32" s="68"/>
    </row>
    <row r="33" spans="1:11">
      <c r="A33" s="210" t="s">
        <v>28</v>
      </c>
      <c r="B33" s="67">
        <f t="shared" si="0"/>
        <v>115223</v>
      </c>
      <c r="C33" s="67">
        <f t="shared" si="0"/>
        <v>1483582130</v>
      </c>
      <c r="D33" s="211">
        <v>57348</v>
      </c>
      <c r="E33" s="211">
        <v>705829760</v>
      </c>
      <c r="F33" s="69">
        <v>57875</v>
      </c>
      <c r="G33" s="69">
        <v>777752370</v>
      </c>
      <c r="H33" s="69"/>
      <c r="I33" s="69"/>
      <c r="J33" s="68"/>
      <c r="K33" s="68"/>
    </row>
    <row r="34" spans="1:11">
      <c r="A34" s="210" t="s">
        <v>29</v>
      </c>
      <c r="B34" s="67">
        <f t="shared" si="0"/>
        <v>11566</v>
      </c>
      <c r="C34" s="67">
        <f t="shared" si="0"/>
        <v>485323090</v>
      </c>
      <c r="D34" s="211">
        <v>5870</v>
      </c>
      <c r="E34" s="211">
        <v>251485030</v>
      </c>
      <c r="F34" s="69">
        <v>5696</v>
      </c>
      <c r="G34" s="69">
        <v>233838060</v>
      </c>
      <c r="H34" s="69"/>
      <c r="I34" s="69"/>
      <c r="J34" s="68"/>
      <c r="K34" s="68"/>
    </row>
    <row r="35" spans="1:11">
      <c r="A35" s="210" t="s">
        <v>30</v>
      </c>
      <c r="B35" s="67">
        <f t="shared" si="0"/>
        <v>4685</v>
      </c>
      <c r="C35" s="67">
        <f t="shared" si="0"/>
        <v>192980360</v>
      </c>
      <c r="D35" s="211">
        <v>2485</v>
      </c>
      <c r="E35" s="211">
        <v>99189530</v>
      </c>
      <c r="F35" s="69">
        <v>2200</v>
      </c>
      <c r="G35" s="69">
        <v>93790830</v>
      </c>
      <c r="H35" s="69"/>
      <c r="I35" s="69"/>
      <c r="J35" s="68"/>
      <c r="K35" s="68"/>
    </row>
    <row r="36" spans="1:11">
      <c r="A36" s="210" t="s">
        <v>31</v>
      </c>
      <c r="B36" s="67">
        <f t="shared" si="0"/>
        <v>13140</v>
      </c>
      <c r="C36" s="67">
        <f t="shared" si="0"/>
        <v>252126570</v>
      </c>
      <c r="D36" s="211">
        <v>5803</v>
      </c>
      <c r="E36" s="211">
        <v>124472650</v>
      </c>
      <c r="F36" s="69">
        <v>7337</v>
      </c>
      <c r="G36" s="69">
        <v>127653920</v>
      </c>
      <c r="H36" s="69"/>
      <c r="I36" s="69"/>
      <c r="J36" s="68"/>
      <c r="K36" s="68"/>
    </row>
    <row r="37" spans="1:11">
      <c r="A37" s="210" t="s">
        <v>32</v>
      </c>
      <c r="B37" s="67">
        <f t="shared" si="0"/>
        <v>10549</v>
      </c>
      <c r="C37" s="67">
        <f t="shared" si="0"/>
        <v>160832180</v>
      </c>
      <c r="D37" s="211">
        <v>5832</v>
      </c>
      <c r="E37" s="211">
        <v>88384080</v>
      </c>
      <c r="F37" s="69">
        <v>4717</v>
      </c>
      <c r="G37" s="69">
        <v>72448100</v>
      </c>
      <c r="H37" s="69"/>
      <c r="I37" s="69"/>
      <c r="J37" s="68"/>
      <c r="K37" s="68"/>
    </row>
    <row r="38" spans="1:11">
      <c r="A38" s="210" t="s">
        <v>33</v>
      </c>
      <c r="B38" s="67">
        <f t="shared" si="0"/>
        <v>17834</v>
      </c>
      <c r="C38" s="67">
        <f t="shared" si="0"/>
        <v>457786730</v>
      </c>
      <c r="D38" s="211">
        <v>9110</v>
      </c>
      <c r="E38" s="211">
        <v>235569350</v>
      </c>
      <c r="F38" s="69">
        <v>8724</v>
      </c>
      <c r="G38" s="69">
        <v>222217380</v>
      </c>
      <c r="H38" s="69"/>
      <c r="I38" s="69"/>
      <c r="J38" s="68"/>
      <c r="K38" s="68"/>
    </row>
    <row r="39" spans="1:11">
      <c r="A39" s="210" t="s">
        <v>40</v>
      </c>
      <c r="B39" s="67">
        <f t="shared" si="0"/>
        <v>1608</v>
      </c>
      <c r="C39" s="67">
        <f t="shared" si="0"/>
        <v>73120220</v>
      </c>
      <c r="D39" s="211">
        <v>866</v>
      </c>
      <c r="E39" s="211">
        <v>42321850</v>
      </c>
      <c r="F39" s="69">
        <v>742</v>
      </c>
      <c r="G39" s="69">
        <v>30798370</v>
      </c>
      <c r="H39" s="69"/>
      <c r="I39" s="69"/>
      <c r="J39" s="68"/>
      <c r="K39" s="68"/>
    </row>
    <row r="40" spans="1:11">
      <c r="A40" s="210" t="s">
        <v>34</v>
      </c>
      <c r="B40" s="67">
        <f t="shared" si="0"/>
        <v>12250</v>
      </c>
      <c r="C40" s="67">
        <f t="shared" si="0"/>
        <v>532400220</v>
      </c>
      <c r="D40" s="211">
        <v>5851</v>
      </c>
      <c r="E40" s="211">
        <v>259529990</v>
      </c>
      <c r="F40" s="69">
        <v>6399</v>
      </c>
      <c r="G40" s="69">
        <v>272870230</v>
      </c>
      <c r="H40" s="69"/>
      <c r="I40" s="69"/>
      <c r="J40" s="68"/>
      <c r="K40" s="68"/>
    </row>
    <row r="41" spans="1:11">
      <c r="A41" s="210" t="s">
        <v>35</v>
      </c>
      <c r="B41" s="67">
        <f t="shared" si="0"/>
        <v>160697</v>
      </c>
      <c r="C41" s="67">
        <f t="shared" si="0"/>
        <v>2466717740</v>
      </c>
      <c r="D41" s="211">
        <v>83741</v>
      </c>
      <c r="E41" s="211">
        <v>1295287110</v>
      </c>
      <c r="F41" s="69">
        <v>76956</v>
      </c>
      <c r="G41" s="69">
        <v>1171430630</v>
      </c>
      <c r="H41" s="69"/>
      <c r="I41" s="69"/>
      <c r="J41" s="68"/>
      <c r="K41" s="68"/>
    </row>
    <row r="42" spans="1:11">
      <c r="A42" s="210" t="s">
        <v>36</v>
      </c>
      <c r="B42" s="67">
        <f t="shared" si="0"/>
        <v>49917</v>
      </c>
      <c r="C42" s="67">
        <f t="shared" si="0"/>
        <v>1329021140</v>
      </c>
      <c r="D42" s="211">
        <v>25097</v>
      </c>
      <c r="E42" s="211">
        <v>680768750</v>
      </c>
      <c r="F42" s="69">
        <v>24820</v>
      </c>
      <c r="G42" s="69">
        <v>648252390</v>
      </c>
      <c r="H42" s="69"/>
      <c r="I42" s="69"/>
      <c r="J42" s="68"/>
      <c r="K42" s="68"/>
    </row>
    <row r="43" spans="1:11">
      <c r="A43" s="210" t="s">
        <v>37</v>
      </c>
      <c r="B43" s="67">
        <f t="shared" si="0"/>
        <v>57301</v>
      </c>
      <c r="C43" s="67">
        <f t="shared" si="0"/>
        <v>1933630590</v>
      </c>
      <c r="D43" s="211">
        <v>27710</v>
      </c>
      <c r="E43" s="211">
        <v>967739940</v>
      </c>
      <c r="F43" s="69">
        <v>29591</v>
      </c>
      <c r="G43" s="69">
        <v>965890650</v>
      </c>
      <c r="H43" s="69"/>
      <c r="I43" s="69"/>
      <c r="J43" s="68"/>
      <c r="K43" s="68"/>
    </row>
    <row r="44" spans="1:11">
      <c r="A44" s="210" t="s">
        <v>46</v>
      </c>
      <c r="B44" s="67">
        <f t="shared" si="0"/>
        <v>63441</v>
      </c>
      <c r="C44" s="67">
        <f t="shared" si="0"/>
        <v>1621809120</v>
      </c>
      <c r="D44" s="211">
        <v>32709</v>
      </c>
      <c r="E44" s="211">
        <v>818429480</v>
      </c>
      <c r="F44" s="69">
        <v>30732</v>
      </c>
      <c r="G44" s="69">
        <v>803379640</v>
      </c>
      <c r="H44" s="69"/>
      <c r="I44" s="69"/>
      <c r="J44" s="68"/>
      <c r="K44" s="68"/>
    </row>
    <row r="45" spans="1:11">
      <c r="A45" s="210" t="s">
        <v>48</v>
      </c>
      <c r="B45" s="67">
        <f t="shared" si="0"/>
        <v>17654</v>
      </c>
      <c r="C45" s="67">
        <f t="shared" si="0"/>
        <v>616146870</v>
      </c>
      <c r="D45" s="211">
        <v>9330</v>
      </c>
      <c r="E45" s="211">
        <v>327393620</v>
      </c>
      <c r="F45" s="69">
        <v>8324</v>
      </c>
      <c r="G45" s="69">
        <v>288753250</v>
      </c>
      <c r="H45" s="69"/>
      <c r="I45" s="69"/>
      <c r="J45" s="68"/>
      <c r="K45" s="68"/>
    </row>
    <row r="46" spans="1:11" ht="22.5" customHeight="1">
      <c r="A46" s="70" t="s">
        <v>47</v>
      </c>
      <c r="B46" s="71">
        <f t="shared" ref="B46:K46" si="1">SUM(B5:B45)</f>
        <v>3152952</v>
      </c>
      <c r="C46" s="71">
        <f t="shared" si="1"/>
        <v>68103417350</v>
      </c>
      <c r="D46" s="71">
        <f t="shared" si="1"/>
        <v>1574105</v>
      </c>
      <c r="E46" s="71">
        <f t="shared" si="1"/>
        <v>34866756910</v>
      </c>
      <c r="F46" s="71">
        <f t="shared" si="1"/>
        <v>1578847</v>
      </c>
      <c r="G46" s="71">
        <f t="shared" si="1"/>
        <v>33236660440</v>
      </c>
      <c r="H46" s="71">
        <f t="shared" si="1"/>
        <v>0</v>
      </c>
      <c r="I46" s="71">
        <f t="shared" si="1"/>
        <v>0</v>
      </c>
      <c r="J46" s="71">
        <f t="shared" si="1"/>
        <v>0</v>
      </c>
      <c r="K46" s="71">
        <f t="shared" si="1"/>
        <v>0</v>
      </c>
    </row>
  </sheetData>
  <mergeCells count="8">
    <mergeCell ref="A1:K1"/>
    <mergeCell ref="A2:K2"/>
    <mergeCell ref="A3:A4"/>
    <mergeCell ref="B3:C3"/>
    <mergeCell ref="D3:E3"/>
    <mergeCell ref="F3:G3"/>
    <mergeCell ref="H3:I3"/>
    <mergeCell ref="J3:K3"/>
  </mergeCells>
  <phoneticPr fontId="3" type="noConversion"/>
  <pageMargins left="0.46" right="0.15748031496062992" top="0.65" bottom="0.43307086614173229" header="0.31496062992125984" footer="0.31496062992125984"/>
  <pageSetup paperSize="9" scale="7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47"/>
  <sheetViews>
    <sheetView workbookViewId="0">
      <selection sqref="A1:K1"/>
    </sheetView>
  </sheetViews>
  <sheetFormatPr defaultRowHeight="13.5"/>
  <cols>
    <col min="1" max="1" width="14" customWidth="1"/>
    <col min="2" max="2" width="10.77734375" customWidth="1"/>
    <col min="3" max="3" width="17.77734375" customWidth="1"/>
    <col min="4" max="4" width="10.77734375" customWidth="1"/>
    <col min="5" max="5" width="17.77734375" customWidth="1"/>
    <col min="6" max="6" width="10.77734375" customWidth="1"/>
    <col min="7" max="7" width="17.77734375" customWidth="1"/>
    <col min="8" max="8" width="10.77734375" customWidth="1"/>
    <col min="9" max="9" width="17.77734375" customWidth="1"/>
    <col min="10" max="10" width="10.77734375" customWidth="1"/>
    <col min="11" max="11" width="17.77734375" customWidth="1"/>
  </cols>
  <sheetData>
    <row r="1" spans="1:11" ht="25.5">
      <c r="A1" s="335" t="s">
        <v>51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</row>
    <row r="2" spans="1:11" ht="12.75" customHeight="1">
      <c r="A2" s="336" t="s">
        <v>60</v>
      </c>
      <c r="B2" s="336"/>
      <c r="C2" s="336"/>
      <c r="D2" s="336"/>
      <c r="E2" s="336"/>
      <c r="F2" s="336"/>
      <c r="G2" s="336"/>
      <c r="H2" s="336"/>
      <c r="I2" s="336"/>
      <c r="J2" s="336"/>
      <c r="K2" s="336"/>
    </row>
    <row r="3" spans="1:11" ht="19.5" customHeight="1">
      <c r="A3" s="337" t="s">
        <v>41</v>
      </c>
      <c r="B3" s="338" t="s">
        <v>47</v>
      </c>
      <c r="C3" s="338"/>
      <c r="D3" s="339" t="s">
        <v>55</v>
      </c>
      <c r="E3" s="339"/>
      <c r="F3" s="339" t="s">
        <v>54</v>
      </c>
      <c r="G3" s="339"/>
      <c r="H3" s="339" t="s">
        <v>53</v>
      </c>
      <c r="I3" s="339"/>
      <c r="J3" s="338" t="s">
        <v>52</v>
      </c>
      <c r="K3" s="338"/>
    </row>
    <row r="4" spans="1:11" ht="19.5" customHeight="1">
      <c r="A4" s="337"/>
      <c r="B4" s="65" t="s">
        <v>56</v>
      </c>
      <c r="C4" s="65" t="s">
        <v>57</v>
      </c>
      <c r="D4" s="65" t="s">
        <v>56</v>
      </c>
      <c r="E4" s="65" t="s">
        <v>57</v>
      </c>
      <c r="F4" s="65" t="s">
        <v>56</v>
      </c>
      <c r="G4" s="65" t="s">
        <v>57</v>
      </c>
      <c r="H4" s="65" t="s">
        <v>56</v>
      </c>
      <c r="I4" s="65" t="s">
        <v>57</v>
      </c>
      <c r="J4" s="65" t="s">
        <v>56</v>
      </c>
      <c r="K4" s="65" t="s">
        <v>57</v>
      </c>
    </row>
    <row r="5" spans="1:11">
      <c r="A5" s="66" t="s">
        <v>2</v>
      </c>
      <c r="B5" s="67">
        <f>D5+F5+H5+J5</f>
        <v>324001</v>
      </c>
      <c r="C5" s="67">
        <f>E5+G5+I5+K5</f>
        <v>5521065130</v>
      </c>
      <c r="D5" s="69">
        <v>60793</v>
      </c>
      <c r="E5" s="69">
        <v>1209847830</v>
      </c>
      <c r="F5" s="69">
        <v>71012</v>
      </c>
      <c r="G5" s="69">
        <v>1142832870</v>
      </c>
      <c r="H5" s="69">
        <v>89849</v>
      </c>
      <c r="I5" s="69">
        <v>1344149520</v>
      </c>
      <c r="J5" s="68">
        <v>102347</v>
      </c>
      <c r="K5" s="68">
        <v>1824234910</v>
      </c>
    </row>
    <row r="6" spans="1:11">
      <c r="A6" s="66" t="s">
        <v>3</v>
      </c>
      <c r="B6" s="67">
        <f t="shared" ref="B6:B46" si="0">D6+F6+H6+J6</f>
        <v>153544</v>
      </c>
      <c r="C6" s="67">
        <f t="shared" ref="C6:C46" si="1">E6+G6+I6+K6</f>
        <v>3051705490</v>
      </c>
      <c r="D6" s="69">
        <v>39234</v>
      </c>
      <c r="E6" s="69">
        <v>791506880</v>
      </c>
      <c r="F6" s="69">
        <v>34540</v>
      </c>
      <c r="G6" s="69">
        <v>723519730</v>
      </c>
      <c r="H6" s="69">
        <v>34351</v>
      </c>
      <c r="I6" s="69">
        <v>705296550</v>
      </c>
      <c r="J6" s="68">
        <v>45419</v>
      </c>
      <c r="K6" s="68">
        <v>831382330</v>
      </c>
    </row>
    <row r="7" spans="1:11">
      <c r="A7" s="66" t="s">
        <v>4</v>
      </c>
      <c r="B7" s="67">
        <f t="shared" si="0"/>
        <v>331023</v>
      </c>
      <c r="C7" s="67">
        <f t="shared" si="1"/>
        <v>5964625710</v>
      </c>
      <c r="D7" s="69">
        <v>89013</v>
      </c>
      <c r="E7" s="69">
        <v>1507047560</v>
      </c>
      <c r="F7" s="69">
        <v>86722</v>
      </c>
      <c r="G7" s="69">
        <v>1481170470</v>
      </c>
      <c r="H7" s="69">
        <v>74152</v>
      </c>
      <c r="I7" s="69">
        <v>1387882810</v>
      </c>
      <c r="J7" s="68">
        <v>81136</v>
      </c>
      <c r="K7" s="68">
        <v>1588524870</v>
      </c>
    </row>
    <row r="8" spans="1:11">
      <c r="A8" s="66" t="s">
        <v>5</v>
      </c>
      <c r="B8" s="67">
        <f t="shared" si="0"/>
        <v>232157</v>
      </c>
      <c r="C8" s="67">
        <f t="shared" si="1"/>
        <v>4529619790</v>
      </c>
      <c r="D8" s="69">
        <v>54489</v>
      </c>
      <c r="E8" s="69">
        <v>1112894600</v>
      </c>
      <c r="F8" s="69">
        <v>50665</v>
      </c>
      <c r="G8" s="69">
        <v>973606250</v>
      </c>
      <c r="H8" s="69">
        <v>58183</v>
      </c>
      <c r="I8" s="69">
        <v>1037713110</v>
      </c>
      <c r="J8" s="68">
        <v>68820</v>
      </c>
      <c r="K8" s="68">
        <v>1405405830</v>
      </c>
    </row>
    <row r="9" spans="1:11">
      <c r="A9" s="66" t="s">
        <v>6</v>
      </c>
      <c r="B9" s="67">
        <f t="shared" si="0"/>
        <v>659659</v>
      </c>
      <c r="C9" s="67">
        <f t="shared" si="1"/>
        <v>7676101560</v>
      </c>
      <c r="D9" s="69">
        <v>163519</v>
      </c>
      <c r="E9" s="69">
        <v>1894305460</v>
      </c>
      <c r="F9" s="69">
        <v>157208</v>
      </c>
      <c r="G9" s="69">
        <v>1736290680</v>
      </c>
      <c r="H9" s="69">
        <v>162863</v>
      </c>
      <c r="I9" s="69">
        <v>1919890750</v>
      </c>
      <c r="J9" s="68">
        <v>176069</v>
      </c>
      <c r="K9" s="68">
        <v>2125614670</v>
      </c>
    </row>
    <row r="10" spans="1:11">
      <c r="A10" s="66" t="s">
        <v>7</v>
      </c>
      <c r="B10" s="67">
        <f t="shared" si="0"/>
        <v>453210</v>
      </c>
      <c r="C10" s="67">
        <f t="shared" si="1"/>
        <v>4277334730</v>
      </c>
      <c r="D10" s="69">
        <v>109841</v>
      </c>
      <c r="E10" s="69">
        <v>1026724310</v>
      </c>
      <c r="F10" s="69">
        <v>102491</v>
      </c>
      <c r="G10" s="69">
        <v>906630930</v>
      </c>
      <c r="H10" s="69">
        <v>112513</v>
      </c>
      <c r="I10" s="69">
        <v>1022427660</v>
      </c>
      <c r="J10" s="68">
        <v>128365</v>
      </c>
      <c r="K10" s="68">
        <v>1321551830</v>
      </c>
    </row>
    <row r="11" spans="1:11">
      <c r="A11" s="66" t="s">
        <v>8</v>
      </c>
      <c r="B11" s="67">
        <f t="shared" si="0"/>
        <v>329276</v>
      </c>
      <c r="C11" s="67">
        <f t="shared" si="1"/>
        <v>6606649040</v>
      </c>
      <c r="D11" s="69">
        <v>88114</v>
      </c>
      <c r="E11" s="69">
        <v>1707971670</v>
      </c>
      <c r="F11" s="69">
        <v>77341</v>
      </c>
      <c r="G11" s="69">
        <v>1508232950</v>
      </c>
      <c r="H11" s="69">
        <v>71481</v>
      </c>
      <c r="I11" s="69">
        <v>1482347570</v>
      </c>
      <c r="J11" s="68">
        <v>92340</v>
      </c>
      <c r="K11" s="68">
        <v>1908096850</v>
      </c>
    </row>
    <row r="12" spans="1:11">
      <c r="A12" s="66" t="s">
        <v>58</v>
      </c>
      <c r="B12" s="67">
        <f t="shared" si="0"/>
        <v>1721</v>
      </c>
      <c r="C12" s="67">
        <f t="shared" si="1"/>
        <v>3614100</v>
      </c>
      <c r="D12" s="69">
        <v>0</v>
      </c>
      <c r="E12" s="69">
        <v>0</v>
      </c>
      <c r="F12" s="69">
        <v>0</v>
      </c>
      <c r="G12" s="69">
        <v>0</v>
      </c>
      <c r="H12" s="69">
        <v>692</v>
      </c>
      <c r="I12" s="69">
        <v>1453200</v>
      </c>
      <c r="J12" s="68">
        <v>1029</v>
      </c>
      <c r="K12" s="68">
        <v>2160900</v>
      </c>
    </row>
    <row r="13" spans="1:11">
      <c r="A13" s="66" t="s">
        <v>9</v>
      </c>
      <c r="B13" s="67">
        <f t="shared" si="0"/>
        <v>179790</v>
      </c>
      <c r="C13" s="67">
        <f t="shared" si="1"/>
        <v>5898366060</v>
      </c>
      <c r="D13" s="69">
        <v>40782</v>
      </c>
      <c r="E13" s="69">
        <v>1301209750</v>
      </c>
      <c r="F13" s="69">
        <v>41545</v>
      </c>
      <c r="G13" s="69">
        <v>1348084860</v>
      </c>
      <c r="H13" s="69">
        <v>41505</v>
      </c>
      <c r="I13" s="69">
        <v>1450237210</v>
      </c>
      <c r="J13" s="68">
        <v>55958</v>
      </c>
      <c r="K13" s="68">
        <v>1798834240</v>
      </c>
    </row>
    <row r="14" spans="1:11">
      <c r="A14" s="66" t="s">
        <v>10</v>
      </c>
      <c r="B14" s="67">
        <f t="shared" si="0"/>
        <v>97057</v>
      </c>
      <c r="C14" s="67">
        <f t="shared" si="1"/>
        <v>3340610500</v>
      </c>
      <c r="D14" s="69">
        <v>21450</v>
      </c>
      <c r="E14" s="69">
        <v>699483330</v>
      </c>
      <c r="F14" s="69">
        <v>21271</v>
      </c>
      <c r="G14" s="69">
        <v>760957280</v>
      </c>
      <c r="H14" s="69">
        <v>21853</v>
      </c>
      <c r="I14" s="69">
        <v>786912330</v>
      </c>
      <c r="J14" s="68">
        <v>32483</v>
      </c>
      <c r="K14" s="68">
        <v>1093257560</v>
      </c>
    </row>
    <row r="15" spans="1:11">
      <c r="A15" s="66" t="s">
        <v>11</v>
      </c>
      <c r="B15" s="67">
        <f t="shared" si="0"/>
        <v>165556</v>
      </c>
      <c r="C15" s="67">
        <f t="shared" si="1"/>
        <v>4681179850</v>
      </c>
      <c r="D15" s="69">
        <v>41453</v>
      </c>
      <c r="E15" s="69">
        <v>1161646260</v>
      </c>
      <c r="F15" s="69">
        <v>39576</v>
      </c>
      <c r="G15" s="69">
        <v>1049809080</v>
      </c>
      <c r="H15" s="69">
        <v>32890</v>
      </c>
      <c r="I15" s="69">
        <v>1026548130</v>
      </c>
      <c r="J15" s="68">
        <v>51637</v>
      </c>
      <c r="K15" s="68">
        <v>1443176380</v>
      </c>
    </row>
    <row r="16" spans="1:11">
      <c r="A16" s="66" t="s">
        <v>12</v>
      </c>
      <c r="B16" s="67">
        <f t="shared" si="0"/>
        <v>134748</v>
      </c>
      <c r="C16" s="67">
        <f t="shared" si="1"/>
        <v>2839921520</v>
      </c>
      <c r="D16" s="69">
        <v>30091</v>
      </c>
      <c r="E16" s="69">
        <v>732830420</v>
      </c>
      <c r="F16" s="69">
        <v>31666</v>
      </c>
      <c r="G16" s="69">
        <v>672474180</v>
      </c>
      <c r="H16" s="69">
        <v>33346</v>
      </c>
      <c r="I16" s="69">
        <v>643686040</v>
      </c>
      <c r="J16" s="68">
        <v>39645</v>
      </c>
      <c r="K16" s="68">
        <v>790930880</v>
      </c>
    </row>
    <row r="17" spans="1:11">
      <c r="A17" s="66" t="s">
        <v>13</v>
      </c>
      <c r="B17" s="67">
        <f t="shared" si="0"/>
        <v>202874</v>
      </c>
      <c r="C17" s="67">
        <f t="shared" si="1"/>
        <v>3176036450</v>
      </c>
      <c r="D17" s="69">
        <v>59569</v>
      </c>
      <c r="E17" s="69">
        <v>792171790</v>
      </c>
      <c r="F17" s="69">
        <v>48094</v>
      </c>
      <c r="G17" s="69">
        <v>768919650</v>
      </c>
      <c r="H17" s="69">
        <v>45657</v>
      </c>
      <c r="I17" s="69">
        <v>733982680</v>
      </c>
      <c r="J17" s="68">
        <v>49554</v>
      </c>
      <c r="K17" s="68">
        <v>880962330</v>
      </c>
    </row>
    <row r="18" spans="1:11">
      <c r="A18" s="66" t="s">
        <v>14</v>
      </c>
      <c r="B18" s="67">
        <f t="shared" si="0"/>
        <v>531276</v>
      </c>
      <c r="C18" s="67">
        <f t="shared" si="1"/>
        <v>14929153570</v>
      </c>
      <c r="D18" s="69">
        <v>118020</v>
      </c>
      <c r="E18" s="69">
        <v>3421338970</v>
      </c>
      <c r="F18" s="69">
        <v>132856</v>
      </c>
      <c r="G18" s="69">
        <v>3613023390</v>
      </c>
      <c r="H18" s="69">
        <v>120320</v>
      </c>
      <c r="I18" s="69">
        <v>3322290060</v>
      </c>
      <c r="J18" s="68">
        <v>160080</v>
      </c>
      <c r="K18" s="68">
        <v>4572501150</v>
      </c>
    </row>
    <row r="19" spans="1:11">
      <c r="A19" s="66" t="s">
        <v>15</v>
      </c>
      <c r="B19" s="67">
        <f t="shared" si="0"/>
        <v>139799</v>
      </c>
      <c r="C19" s="67">
        <f t="shared" si="1"/>
        <v>3420779680</v>
      </c>
      <c r="D19" s="69">
        <v>34075</v>
      </c>
      <c r="E19" s="69">
        <v>790072170</v>
      </c>
      <c r="F19" s="69">
        <v>31746</v>
      </c>
      <c r="G19" s="69">
        <v>825987130</v>
      </c>
      <c r="H19" s="69">
        <v>31024</v>
      </c>
      <c r="I19" s="69">
        <v>819316450</v>
      </c>
      <c r="J19" s="68">
        <v>42954</v>
      </c>
      <c r="K19" s="68">
        <v>985403930</v>
      </c>
    </row>
    <row r="20" spans="1:11">
      <c r="A20" s="66" t="s">
        <v>16</v>
      </c>
      <c r="B20" s="67">
        <f t="shared" si="0"/>
        <v>305366</v>
      </c>
      <c r="C20" s="67">
        <f t="shared" si="1"/>
        <v>5871652160</v>
      </c>
      <c r="D20" s="69">
        <v>80177</v>
      </c>
      <c r="E20" s="69">
        <v>1522177850</v>
      </c>
      <c r="F20" s="69">
        <v>76608</v>
      </c>
      <c r="G20" s="69">
        <v>1306548980</v>
      </c>
      <c r="H20" s="69">
        <v>70899</v>
      </c>
      <c r="I20" s="69">
        <v>1364202070</v>
      </c>
      <c r="J20" s="68">
        <v>77682</v>
      </c>
      <c r="K20" s="68">
        <v>1678723260</v>
      </c>
    </row>
    <row r="21" spans="1:11">
      <c r="A21" s="66" t="s">
        <v>17</v>
      </c>
      <c r="B21" s="67">
        <f t="shared" si="0"/>
        <v>48948</v>
      </c>
      <c r="C21" s="67">
        <f t="shared" si="1"/>
        <v>1091068990</v>
      </c>
      <c r="D21" s="69">
        <v>13122</v>
      </c>
      <c r="E21" s="69">
        <v>283332770</v>
      </c>
      <c r="F21" s="69">
        <v>12274</v>
      </c>
      <c r="G21" s="69">
        <v>246224550</v>
      </c>
      <c r="H21" s="69">
        <v>11340</v>
      </c>
      <c r="I21" s="69">
        <v>248399890</v>
      </c>
      <c r="J21" s="68">
        <v>12212</v>
      </c>
      <c r="K21" s="68">
        <v>313111780</v>
      </c>
    </row>
    <row r="22" spans="1:11">
      <c r="A22" s="66" t="s">
        <v>18</v>
      </c>
      <c r="B22" s="67">
        <f t="shared" si="0"/>
        <v>109615</v>
      </c>
      <c r="C22" s="67">
        <f t="shared" si="1"/>
        <v>2663628370</v>
      </c>
      <c r="D22" s="69">
        <v>28960</v>
      </c>
      <c r="E22" s="69">
        <v>646065560</v>
      </c>
      <c r="F22" s="69">
        <v>26835</v>
      </c>
      <c r="G22" s="69">
        <v>593670090</v>
      </c>
      <c r="H22" s="69">
        <v>22204</v>
      </c>
      <c r="I22" s="69">
        <v>585033290</v>
      </c>
      <c r="J22" s="68">
        <v>31616</v>
      </c>
      <c r="K22" s="68">
        <v>838859430</v>
      </c>
    </row>
    <row r="23" spans="1:11">
      <c r="A23" s="66" t="s">
        <v>39</v>
      </c>
      <c r="B23" s="67">
        <f t="shared" si="0"/>
        <v>199</v>
      </c>
      <c r="C23" s="67">
        <f t="shared" si="1"/>
        <v>7195720</v>
      </c>
      <c r="D23" s="69">
        <v>83</v>
      </c>
      <c r="E23" s="69">
        <v>1869800</v>
      </c>
      <c r="F23" s="69">
        <v>41</v>
      </c>
      <c r="G23" s="69">
        <v>1710940</v>
      </c>
      <c r="H23" s="69">
        <v>32</v>
      </c>
      <c r="I23" s="69">
        <v>1478620</v>
      </c>
      <c r="J23" s="68">
        <v>43</v>
      </c>
      <c r="K23" s="68">
        <v>2136360</v>
      </c>
    </row>
    <row r="24" spans="1:11">
      <c r="A24" s="66" t="s">
        <v>19</v>
      </c>
      <c r="B24" s="67">
        <f t="shared" si="0"/>
        <v>199564</v>
      </c>
      <c r="C24" s="67">
        <f t="shared" si="1"/>
        <v>4373900300</v>
      </c>
      <c r="D24" s="69">
        <v>52283</v>
      </c>
      <c r="E24" s="69">
        <v>1093768450</v>
      </c>
      <c r="F24" s="69">
        <v>47100</v>
      </c>
      <c r="G24" s="69">
        <v>1010736110</v>
      </c>
      <c r="H24" s="69">
        <v>50026</v>
      </c>
      <c r="I24" s="69">
        <v>1065369800</v>
      </c>
      <c r="J24" s="68">
        <v>50155</v>
      </c>
      <c r="K24" s="68">
        <v>1204025940</v>
      </c>
    </row>
    <row r="25" spans="1:11">
      <c r="A25" s="66" t="s">
        <v>20</v>
      </c>
      <c r="B25" s="67">
        <f t="shared" si="0"/>
        <v>149957</v>
      </c>
      <c r="C25" s="67">
        <f t="shared" si="1"/>
        <v>3825273000</v>
      </c>
      <c r="D25" s="69">
        <v>29237</v>
      </c>
      <c r="E25" s="69">
        <v>660611500</v>
      </c>
      <c r="F25" s="69">
        <v>28473</v>
      </c>
      <c r="G25" s="69">
        <v>645612210</v>
      </c>
      <c r="H25" s="69">
        <v>26029</v>
      </c>
      <c r="I25" s="69">
        <v>628158410</v>
      </c>
      <c r="J25" s="68">
        <v>66218</v>
      </c>
      <c r="K25" s="68">
        <v>1890890880</v>
      </c>
    </row>
    <row r="26" spans="1:11">
      <c r="A26" s="66" t="s">
        <v>21</v>
      </c>
      <c r="B26" s="67">
        <f t="shared" si="0"/>
        <v>9080</v>
      </c>
      <c r="C26" s="67">
        <f t="shared" si="1"/>
        <v>302165180</v>
      </c>
      <c r="D26" s="69">
        <v>1900</v>
      </c>
      <c r="E26" s="69">
        <v>70118290</v>
      </c>
      <c r="F26" s="69">
        <v>2575</v>
      </c>
      <c r="G26" s="69">
        <v>74852820</v>
      </c>
      <c r="H26" s="69">
        <v>2114</v>
      </c>
      <c r="I26" s="69">
        <v>70068540</v>
      </c>
      <c r="J26" s="68">
        <v>2491</v>
      </c>
      <c r="K26" s="68">
        <v>87125530</v>
      </c>
    </row>
    <row r="27" spans="1:11">
      <c r="A27" s="66" t="s">
        <v>22</v>
      </c>
      <c r="B27" s="67">
        <f t="shared" si="0"/>
        <v>114832</v>
      </c>
      <c r="C27" s="67">
        <f t="shared" si="1"/>
        <v>3602680310</v>
      </c>
      <c r="D27" s="69">
        <v>19629</v>
      </c>
      <c r="E27" s="69">
        <v>524318680</v>
      </c>
      <c r="F27" s="69">
        <v>22484</v>
      </c>
      <c r="G27" s="69">
        <v>675781390</v>
      </c>
      <c r="H27" s="69">
        <v>29439</v>
      </c>
      <c r="I27" s="69">
        <v>897716720</v>
      </c>
      <c r="J27" s="68">
        <v>43280</v>
      </c>
      <c r="K27" s="68">
        <v>1504863520</v>
      </c>
    </row>
    <row r="28" spans="1:11">
      <c r="A28" s="66" t="s">
        <v>23</v>
      </c>
      <c r="B28" s="67">
        <f t="shared" si="0"/>
        <v>68204</v>
      </c>
      <c r="C28" s="67">
        <f t="shared" si="1"/>
        <v>1065213090</v>
      </c>
      <c r="D28" s="69">
        <v>19654</v>
      </c>
      <c r="E28" s="69">
        <v>240367730</v>
      </c>
      <c r="F28" s="69">
        <v>19183</v>
      </c>
      <c r="G28" s="69">
        <v>257140450</v>
      </c>
      <c r="H28" s="69">
        <v>14864</v>
      </c>
      <c r="I28" s="69">
        <v>243099300</v>
      </c>
      <c r="J28" s="68">
        <v>14503</v>
      </c>
      <c r="K28" s="68">
        <v>324605610</v>
      </c>
    </row>
    <row r="29" spans="1:11">
      <c r="A29" s="66" t="s">
        <v>24</v>
      </c>
      <c r="B29" s="67">
        <f t="shared" si="0"/>
        <v>78417</v>
      </c>
      <c r="C29" s="67">
        <f t="shared" si="1"/>
        <v>2378902460</v>
      </c>
      <c r="D29" s="69">
        <v>20907</v>
      </c>
      <c r="E29" s="69">
        <v>596018910</v>
      </c>
      <c r="F29" s="69">
        <v>20226</v>
      </c>
      <c r="G29" s="69">
        <v>573563830</v>
      </c>
      <c r="H29" s="69">
        <v>16601</v>
      </c>
      <c r="I29" s="69">
        <v>532069370</v>
      </c>
      <c r="J29" s="68">
        <v>20683</v>
      </c>
      <c r="K29" s="68">
        <v>677250350</v>
      </c>
    </row>
    <row r="30" spans="1:11">
      <c r="A30" s="66" t="s">
        <v>25</v>
      </c>
      <c r="B30" s="67">
        <f t="shared" si="0"/>
        <v>72669</v>
      </c>
      <c r="C30" s="67">
        <f t="shared" si="1"/>
        <v>2438948350</v>
      </c>
      <c r="D30" s="69">
        <v>17901</v>
      </c>
      <c r="E30" s="69">
        <v>594851410</v>
      </c>
      <c r="F30" s="69">
        <v>16585</v>
      </c>
      <c r="G30" s="69">
        <v>560389470</v>
      </c>
      <c r="H30" s="69">
        <v>16509</v>
      </c>
      <c r="I30" s="69">
        <v>553389520</v>
      </c>
      <c r="J30" s="68">
        <v>21674</v>
      </c>
      <c r="K30" s="68">
        <v>730317950</v>
      </c>
    </row>
    <row r="31" spans="1:11">
      <c r="A31" s="66" t="s">
        <v>26</v>
      </c>
      <c r="B31" s="67">
        <f t="shared" si="0"/>
        <v>29098</v>
      </c>
      <c r="C31" s="67">
        <f t="shared" si="1"/>
        <v>1106231930</v>
      </c>
      <c r="D31" s="69">
        <v>6601</v>
      </c>
      <c r="E31" s="69">
        <v>262543270</v>
      </c>
      <c r="F31" s="69">
        <v>6694</v>
      </c>
      <c r="G31" s="69">
        <v>257129800</v>
      </c>
      <c r="H31" s="69">
        <v>6518</v>
      </c>
      <c r="I31" s="69">
        <v>264960270</v>
      </c>
      <c r="J31" s="68">
        <v>9285</v>
      </c>
      <c r="K31" s="68">
        <v>321598590</v>
      </c>
    </row>
    <row r="32" spans="1:11">
      <c r="A32" s="66" t="s">
        <v>27</v>
      </c>
      <c r="B32" s="67">
        <f t="shared" si="0"/>
        <v>76574</v>
      </c>
      <c r="C32" s="67">
        <f t="shared" si="1"/>
        <v>1856084890</v>
      </c>
      <c r="D32" s="69">
        <v>16788</v>
      </c>
      <c r="E32" s="69">
        <v>463266520</v>
      </c>
      <c r="F32" s="69">
        <v>19617</v>
      </c>
      <c r="G32" s="69">
        <v>435799910</v>
      </c>
      <c r="H32" s="69">
        <v>19779</v>
      </c>
      <c r="I32" s="69">
        <v>445645050</v>
      </c>
      <c r="J32" s="68">
        <v>20390</v>
      </c>
      <c r="K32" s="68">
        <v>511373410</v>
      </c>
    </row>
    <row r="33" spans="1:11">
      <c r="A33" s="66" t="s">
        <v>28</v>
      </c>
      <c r="B33" s="67">
        <f t="shared" si="0"/>
        <v>235458</v>
      </c>
      <c r="C33" s="67">
        <f t="shared" si="1"/>
        <v>3208673490</v>
      </c>
      <c r="D33" s="69">
        <v>61582</v>
      </c>
      <c r="E33" s="69">
        <v>792552000</v>
      </c>
      <c r="F33" s="69">
        <v>54432</v>
      </c>
      <c r="G33" s="69">
        <v>735080040</v>
      </c>
      <c r="H33" s="69">
        <v>60527</v>
      </c>
      <c r="I33" s="69">
        <v>883094260</v>
      </c>
      <c r="J33" s="68">
        <v>58917</v>
      </c>
      <c r="K33" s="68">
        <v>797947190</v>
      </c>
    </row>
    <row r="34" spans="1:11">
      <c r="A34" s="66" t="s">
        <v>29</v>
      </c>
      <c r="B34" s="67">
        <f t="shared" si="0"/>
        <v>19556</v>
      </c>
      <c r="C34" s="67">
        <f t="shared" si="1"/>
        <v>855805390</v>
      </c>
      <c r="D34" s="69">
        <v>4465</v>
      </c>
      <c r="E34" s="69">
        <v>199975090</v>
      </c>
      <c r="F34" s="69">
        <v>4016</v>
      </c>
      <c r="G34" s="69">
        <v>177245130</v>
      </c>
      <c r="H34" s="69">
        <v>4426</v>
      </c>
      <c r="I34" s="69">
        <v>200672920</v>
      </c>
      <c r="J34" s="68">
        <v>6649</v>
      </c>
      <c r="K34" s="68">
        <v>277912250</v>
      </c>
    </row>
    <row r="35" spans="1:11">
      <c r="A35" s="66" t="s">
        <v>30</v>
      </c>
      <c r="B35" s="67">
        <f t="shared" si="0"/>
        <v>8246</v>
      </c>
      <c r="C35" s="67">
        <f t="shared" si="1"/>
        <v>333664090</v>
      </c>
      <c r="D35" s="69">
        <v>1834</v>
      </c>
      <c r="E35" s="69">
        <v>77383020</v>
      </c>
      <c r="F35" s="69">
        <v>1902</v>
      </c>
      <c r="G35" s="69">
        <v>71824350</v>
      </c>
      <c r="H35" s="69">
        <v>1713</v>
      </c>
      <c r="I35" s="69">
        <v>73241010</v>
      </c>
      <c r="J35" s="68">
        <v>2797</v>
      </c>
      <c r="K35" s="68">
        <v>111215710</v>
      </c>
    </row>
    <row r="36" spans="1:11">
      <c r="A36" s="66" t="s">
        <v>31</v>
      </c>
      <c r="B36" s="67">
        <f t="shared" si="0"/>
        <v>20987</v>
      </c>
      <c r="C36" s="67">
        <f t="shared" si="1"/>
        <v>486032390</v>
      </c>
      <c r="D36" s="69">
        <v>5379</v>
      </c>
      <c r="E36" s="69">
        <v>121182690</v>
      </c>
      <c r="F36" s="69">
        <v>4650</v>
      </c>
      <c r="G36" s="69">
        <v>100282040</v>
      </c>
      <c r="H36" s="69">
        <v>4584</v>
      </c>
      <c r="I36" s="69">
        <v>114817760</v>
      </c>
      <c r="J36" s="68">
        <v>6374</v>
      </c>
      <c r="K36" s="68">
        <v>149749900</v>
      </c>
    </row>
    <row r="37" spans="1:11">
      <c r="A37" s="66" t="s">
        <v>32</v>
      </c>
      <c r="B37" s="67">
        <f t="shared" si="0"/>
        <v>24595</v>
      </c>
      <c r="C37" s="67">
        <f t="shared" si="1"/>
        <v>330985590</v>
      </c>
      <c r="D37" s="69">
        <v>8721</v>
      </c>
      <c r="E37" s="69">
        <v>72907630</v>
      </c>
      <c r="F37" s="69">
        <v>4253</v>
      </c>
      <c r="G37" s="69">
        <v>74322800</v>
      </c>
      <c r="H37" s="69">
        <v>6197</v>
      </c>
      <c r="I37" s="69">
        <v>86758400</v>
      </c>
      <c r="J37" s="68">
        <v>5424</v>
      </c>
      <c r="K37" s="68">
        <v>96996760</v>
      </c>
    </row>
    <row r="38" spans="1:11">
      <c r="A38" s="66" t="s">
        <v>33</v>
      </c>
      <c r="B38" s="67">
        <f t="shared" si="0"/>
        <v>42006</v>
      </c>
      <c r="C38" s="67">
        <f t="shared" si="1"/>
        <v>943481570</v>
      </c>
      <c r="D38" s="69">
        <v>12477</v>
      </c>
      <c r="E38" s="69">
        <v>246167520</v>
      </c>
      <c r="F38" s="69">
        <v>9868</v>
      </c>
      <c r="G38" s="69">
        <v>203912040</v>
      </c>
      <c r="H38" s="69">
        <v>8652</v>
      </c>
      <c r="I38" s="69">
        <v>204042800</v>
      </c>
      <c r="J38" s="68">
        <v>11009</v>
      </c>
      <c r="K38" s="68">
        <v>289359210</v>
      </c>
    </row>
    <row r="39" spans="1:11">
      <c r="A39" s="66" t="s">
        <v>40</v>
      </c>
      <c r="B39" s="67">
        <f t="shared" si="0"/>
        <v>3520</v>
      </c>
      <c r="C39" s="67">
        <f t="shared" si="1"/>
        <v>164121110</v>
      </c>
      <c r="D39" s="69">
        <v>1228</v>
      </c>
      <c r="E39" s="69">
        <v>60514970</v>
      </c>
      <c r="F39" s="69">
        <v>611</v>
      </c>
      <c r="G39" s="69">
        <v>24093850</v>
      </c>
      <c r="H39" s="69">
        <v>721</v>
      </c>
      <c r="I39" s="69">
        <v>36917150</v>
      </c>
      <c r="J39" s="68">
        <v>960</v>
      </c>
      <c r="K39" s="68">
        <v>42595140</v>
      </c>
    </row>
    <row r="40" spans="1:11">
      <c r="A40" s="66" t="s">
        <v>34</v>
      </c>
      <c r="B40" s="67">
        <f t="shared" si="0"/>
        <v>23003</v>
      </c>
      <c r="C40" s="67">
        <f t="shared" si="1"/>
        <v>974703570</v>
      </c>
      <c r="D40" s="69">
        <v>5276</v>
      </c>
      <c r="E40" s="69">
        <v>228219850</v>
      </c>
      <c r="F40" s="69">
        <v>5377</v>
      </c>
      <c r="G40" s="69">
        <v>227494310</v>
      </c>
      <c r="H40" s="69">
        <v>5369</v>
      </c>
      <c r="I40" s="69">
        <v>216910180</v>
      </c>
      <c r="J40" s="68">
        <v>6981</v>
      </c>
      <c r="K40" s="68">
        <v>302079230</v>
      </c>
    </row>
    <row r="41" spans="1:11">
      <c r="A41" s="66" t="s">
        <v>35</v>
      </c>
      <c r="B41" s="67">
        <f t="shared" si="0"/>
        <v>301292</v>
      </c>
      <c r="C41" s="67">
        <f t="shared" si="1"/>
        <v>5143939590</v>
      </c>
      <c r="D41" s="69">
        <v>83423</v>
      </c>
      <c r="E41" s="69">
        <v>1380622410</v>
      </c>
      <c r="F41" s="69">
        <v>68597</v>
      </c>
      <c r="G41" s="69">
        <v>1163503860</v>
      </c>
      <c r="H41" s="69">
        <v>68591</v>
      </c>
      <c r="I41" s="69">
        <v>1173329360</v>
      </c>
      <c r="J41" s="68">
        <v>80681</v>
      </c>
      <c r="K41" s="68">
        <v>1426483960</v>
      </c>
    </row>
    <row r="42" spans="1:11">
      <c r="A42" s="66" t="s">
        <v>59</v>
      </c>
      <c r="B42" s="67">
        <f t="shared" si="0"/>
        <v>1</v>
      </c>
      <c r="C42" s="67">
        <f t="shared" si="1"/>
        <v>740</v>
      </c>
      <c r="D42" s="69">
        <v>0</v>
      </c>
      <c r="E42" s="69">
        <v>0</v>
      </c>
      <c r="F42" s="69">
        <v>0</v>
      </c>
      <c r="G42" s="69">
        <v>0</v>
      </c>
      <c r="H42" s="69">
        <v>0</v>
      </c>
      <c r="I42" s="69">
        <v>0</v>
      </c>
      <c r="J42" s="68">
        <v>1</v>
      </c>
      <c r="K42" s="68">
        <v>740</v>
      </c>
    </row>
    <row r="43" spans="1:11">
      <c r="A43" s="66" t="s">
        <v>36</v>
      </c>
      <c r="B43" s="67">
        <f t="shared" si="0"/>
        <v>104063</v>
      </c>
      <c r="C43" s="67">
        <f t="shared" si="1"/>
        <v>2643625730</v>
      </c>
      <c r="D43" s="69">
        <v>26938</v>
      </c>
      <c r="E43" s="69">
        <v>624178080</v>
      </c>
      <c r="F43" s="69">
        <v>25676</v>
      </c>
      <c r="G43" s="69">
        <v>601919380</v>
      </c>
      <c r="H43" s="69">
        <v>23195</v>
      </c>
      <c r="I43" s="69">
        <v>617123180</v>
      </c>
      <c r="J43" s="68">
        <v>28254</v>
      </c>
      <c r="K43" s="68">
        <v>800405090</v>
      </c>
    </row>
    <row r="44" spans="1:11">
      <c r="A44" s="66" t="s">
        <v>37</v>
      </c>
      <c r="B44" s="67">
        <f t="shared" si="0"/>
        <v>111173</v>
      </c>
      <c r="C44" s="67">
        <f t="shared" si="1"/>
        <v>3743267750</v>
      </c>
      <c r="D44" s="69">
        <v>27739</v>
      </c>
      <c r="E44" s="69">
        <v>901210610</v>
      </c>
      <c r="F44" s="69">
        <v>28327</v>
      </c>
      <c r="G44" s="69">
        <v>911574310</v>
      </c>
      <c r="H44" s="69">
        <v>23152</v>
      </c>
      <c r="I44" s="69">
        <v>856630110</v>
      </c>
      <c r="J44" s="68">
        <v>31955</v>
      </c>
      <c r="K44" s="68">
        <v>1073852720</v>
      </c>
    </row>
    <row r="45" spans="1:11">
      <c r="A45" s="66" t="s">
        <v>46</v>
      </c>
      <c r="B45" s="67">
        <f t="shared" si="0"/>
        <v>127818</v>
      </c>
      <c r="C45" s="67">
        <f t="shared" si="1"/>
        <v>3018358410</v>
      </c>
      <c r="D45" s="69">
        <v>33598</v>
      </c>
      <c r="E45" s="69">
        <v>793353770</v>
      </c>
      <c r="F45" s="69">
        <v>29509</v>
      </c>
      <c r="G45" s="69">
        <v>674464180</v>
      </c>
      <c r="H45" s="69">
        <v>30060</v>
      </c>
      <c r="I45" s="69">
        <v>667586500</v>
      </c>
      <c r="J45" s="68">
        <v>34651</v>
      </c>
      <c r="K45" s="68">
        <v>882953960</v>
      </c>
    </row>
    <row r="46" spans="1:11">
      <c r="A46" s="66" t="s">
        <v>48</v>
      </c>
      <c r="B46" s="67">
        <f t="shared" si="0"/>
        <v>26704</v>
      </c>
      <c r="C46" s="67">
        <f t="shared" si="1"/>
        <v>921448190</v>
      </c>
      <c r="D46" s="69">
        <v>5530</v>
      </c>
      <c r="E46" s="69">
        <v>196610760</v>
      </c>
      <c r="F46" s="69">
        <v>5761</v>
      </c>
      <c r="G46" s="69">
        <v>182370280</v>
      </c>
      <c r="H46" s="68">
        <v>5775</v>
      </c>
      <c r="I46" s="68">
        <v>189212200</v>
      </c>
      <c r="J46" s="68">
        <v>9638</v>
      </c>
      <c r="K46" s="68">
        <v>353254950</v>
      </c>
    </row>
    <row r="47" spans="1:11" ht="22.5" customHeight="1">
      <c r="A47" s="70" t="s">
        <v>47</v>
      </c>
      <c r="B47" s="71">
        <f t="shared" ref="B47:K47" si="2">SUM(B5:B46)</f>
        <v>6246636</v>
      </c>
      <c r="C47" s="71">
        <f t="shared" si="2"/>
        <v>129267815540</v>
      </c>
      <c r="D47" s="71">
        <f t="shared" ref="D47:I47" si="3">SUM(D5:D46)</f>
        <v>1535875</v>
      </c>
      <c r="E47" s="71">
        <f t="shared" si="3"/>
        <v>30803240140</v>
      </c>
      <c r="F47" s="71">
        <f t="shared" si="3"/>
        <v>1468407</v>
      </c>
      <c r="G47" s="71">
        <f t="shared" si="3"/>
        <v>29298786570</v>
      </c>
      <c r="H47" s="71">
        <f t="shared" si="3"/>
        <v>1459995</v>
      </c>
      <c r="I47" s="71">
        <f t="shared" si="3"/>
        <v>29904060750</v>
      </c>
      <c r="J47" s="71">
        <f t="shared" si="2"/>
        <v>1782359</v>
      </c>
      <c r="K47" s="71">
        <f t="shared" si="2"/>
        <v>39261728080</v>
      </c>
    </row>
  </sheetData>
  <mergeCells count="8">
    <mergeCell ref="A1:K1"/>
    <mergeCell ref="A2:K2"/>
    <mergeCell ref="A3:A4"/>
    <mergeCell ref="B3:C3"/>
    <mergeCell ref="J3:K3"/>
    <mergeCell ref="D3:E3"/>
    <mergeCell ref="F3:G3"/>
    <mergeCell ref="H3:I3"/>
  </mergeCells>
  <phoneticPr fontId="3" type="noConversion"/>
  <pageMargins left="0.46" right="0.15748031496062992" top="0.65" bottom="0.43307086614173229" header="0.31496062992125984" footer="0.31496062992125984"/>
  <pageSetup paperSize="9" scale="75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58"/>
  <sheetViews>
    <sheetView workbookViewId="0">
      <selection sqref="A1:M1"/>
    </sheetView>
  </sheetViews>
  <sheetFormatPr defaultRowHeight="16.5"/>
  <cols>
    <col min="1" max="1" width="8" style="185" customWidth="1"/>
    <col min="2" max="3" width="8.109375" style="185" bestFit="1" customWidth="1"/>
    <col min="4" max="4" width="8.21875" style="185" customWidth="1"/>
    <col min="5" max="5" width="8.109375" style="185" bestFit="1" customWidth="1"/>
    <col min="6" max="6" width="6.77734375" style="185" customWidth="1"/>
    <col min="7" max="7" width="6.88671875" style="185" customWidth="1"/>
    <col min="8" max="9" width="9.33203125" style="185" bestFit="1" customWidth="1"/>
    <col min="10" max="10" width="8.21875" style="185" bestFit="1" customWidth="1"/>
    <col min="11" max="11" width="9.77734375" style="185" customWidth="1"/>
    <col min="12" max="12" width="7.21875" style="185" customWidth="1"/>
    <col min="13" max="13" width="10.109375" style="185" customWidth="1"/>
    <col min="14" max="15" width="8.88671875" style="185"/>
    <col min="16" max="16" width="8.21875" style="185" bestFit="1" customWidth="1"/>
    <col min="17" max="16384" width="8.88671875" style="185"/>
  </cols>
  <sheetData>
    <row r="1" spans="1:16" ht="26.25">
      <c r="A1" s="340" t="s">
        <v>142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</row>
    <row r="2" spans="1:16">
      <c r="A2" s="152" t="s">
        <v>143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4" t="s">
        <v>144</v>
      </c>
    </row>
    <row r="3" spans="1:16" ht="14.25" customHeight="1">
      <c r="A3" s="341" t="s">
        <v>145</v>
      </c>
      <c r="B3" s="341" t="s">
        <v>146</v>
      </c>
      <c r="C3" s="341"/>
      <c r="D3" s="341"/>
      <c r="E3" s="341"/>
      <c r="F3" s="341"/>
      <c r="G3" s="341"/>
      <c r="H3" s="341" t="s">
        <v>147</v>
      </c>
      <c r="I3" s="341"/>
      <c r="J3" s="341"/>
      <c r="K3" s="341"/>
      <c r="L3" s="341" t="s">
        <v>148</v>
      </c>
      <c r="M3" s="342" t="s">
        <v>149</v>
      </c>
    </row>
    <row r="4" spans="1:16" ht="14.25" customHeight="1">
      <c r="A4" s="341"/>
      <c r="B4" s="246" t="s">
        <v>102</v>
      </c>
      <c r="C4" s="246" t="s">
        <v>103</v>
      </c>
      <c r="D4" s="246" t="s">
        <v>104</v>
      </c>
      <c r="E4" s="246" t="s">
        <v>105</v>
      </c>
      <c r="F4" s="246" t="s">
        <v>106</v>
      </c>
      <c r="G4" s="246" t="s">
        <v>64</v>
      </c>
      <c r="H4" s="246" t="s">
        <v>150</v>
      </c>
      <c r="I4" s="246" t="s">
        <v>151</v>
      </c>
      <c r="J4" s="246" t="s">
        <v>152</v>
      </c>
      <c r="K4" s="246" t="s">
        <v>153</v>
      </c>
      <c r="L4" s="341"/>
      <c r="M4" s="341"/>
      <c r="N4" s="27"/>
      <c r="O4" s="27"/>
    </row>
    <row r="5" spans="1:16" ht="14.25" customHeight="1">
      <c r="A5" s="155" t="s">
        <v>154</v>
      </c>
      <c r="B5" s="156">
        <f>SUM(B6:B14)</f>
        <v>492</v>
      </c>
      <c r="C5" s="156">
        <f>SUM(C6:C14)</f>
        <v>1494</v>
      </c>
      <c r="D5" s="156">
        <f>SUM(D6:D14)</f>
        <v>434</v>
      </c>
      <c r="E5" s="156">
        <f>SUM(E6:E14)</f>
        <v>488</v>
      </c>
      <c r="F5" s="156">
        <f>SUM(F6:F14)</f>
        <v>6</v>
      </c>
      <c r="G5" s="157">
        <f>SUM(B5:F5)</f>
        <v>2914</v>
      </c>
      <c r="H5" s="157">
        <f>SUM(H6:H14)</f>
        <v>733862</v>
      </c>
      <c r="I5" s="157">
        <f>SUM(I6:I14)</f>
        <v>2583664</v>
      </c>
      <c r="J5" s="157">
        <f>SUM(J6:J14)</f>
        <v>137133</v>
      </c>
      <c r="K5" s="157">
        <f>SUM(H5:J5)</f>
        <v>3454659</v>
      </c>
      <c r="L5" s="158">
        <f>G5/K5*100</f>
        <v>8.4349859132261673E-2</v>
      </c>
      <c r="M5" s="156"/>
      <c r="N5" s="27"/>
      <c r="O5" s="27"/>
      <c r="P5" s="248"/>
    </row>
    <row r="6" spans="1:16" ht="14.25" customHeight="1" thickBot="1">
      <c r="A6" s="159" t="s">
        <v>107</v>
      </c>
      <c r="B6" s="160">
        <v>91</v>
      </c>
      <c r="C6" s="160">
        <v>429</v>
      </c>
      <c r="D6" s="160">
        <v>222</v>
      </c>
      <c r="E6" s="160">
        <v>122</v>
      </c>
      <c r="F6" s="160">
        <v>2</v>
      </c>
      <c r="G6" s="161">
        <f t="shared" ref="G6:G14" si="0">SUM(B6:F6)</f>
        <v>866</v>
      </c>
      <c r="H6" s="162">
        <f>VLOOKUP(A6,[1]접수물량2분기!$A$53:$G$61,2,0)</f>
        <v>331424</v>
      </c>
      <c r="I6" s="162">
        <f>VLOOKUP(A6,[1]접수물량2분기!$A$53:$G$61,4,0)</f>
        <v>1207874</v>
      </c>
      <c r="J6" s="162">
        <f>VLOOKUP(A6,[1]접수물량2분기!$A$53:$G$61,6,0)</f>
        <v>52578</v>
      </c>
      <c r="K6" s="162">
        <f t="shared" ref="K6:K14" si="1">SUM(H6:J6)</f>
        <v>1591876</v>
      </c>
      <c r="L6" s="163">
        <f>G6/K6*100</f>
        <v>5.4401222205749694E-2</v>
      </c>
      <c r="M6" s="164">
        <f>RANK(L6,$L$6:$L$14,1)</f>
        <v>2</v>
      </c>
      <c r="N6" s="27"/>
      <c r="O6" s="27"/>
      <c r="P6" s="248"/>
    </row>
    <row r="7" spans="1:16" ht="14.25" customHeight="1" thickBot="1">
      <c r="A7" s="165" t="s">
        <v>108</v>
      </c>
      <c r="B7" s="166">
        <v>140</v>
      </c>
      <c r="C7" s="166">
        <v>494</v>
      </c>
      <c r="D7" s="166">
        <v>94</v>
      </c>
      <c r="E7" s="166">
        <v>136</v>
      </c>
      <c r="F7" s="166">
        <v>3</v>
      </c>
      <c r="G7" s="167">
        <f t="shared" si="0"/>
        <v>867</v>
      </c>
      <c r="H7" s="168">
        <f>VLOOKUP(A7,[1]접수물량2분기!$A$53:$G$61,2,0)</f>
        <v>256546</v>
      </c>
      <c r="I7" s="168">
        <f>VLOOKUP(A7,[1]접수물량2분기!$A$53:$G$61,4,0)</f>
        <v>737352</v>
      </c>
      <c r="J7" s="168">
        <f>VLOOKUP(A7,[1]접수물량2분기!$A$53:$G$61,6,0)</f>
        <v>44025</v>
      </c>
      <c r="K7" s="169">
        <f t="shared" si="1"/>
        <v>1037923</v>
      </c>
      <c r="L7" s="170">
        <f t="shared" ref="L7:L14" si="2">G7/K7*100</f>
        <v>8.3532208073238579E-2</v>
      </c>
      <c r="M7" s="171">
        <f t="shared" ref="M7:M14" si="3">RANK(L7,$L$6:$L$14,1)</f>
        <v>3</v>
      </c>
      <c r="N7" s="27"/>
      <c r="O7" s="27"/>
      <c r="P7" s="248"/>
    </row>
    <row r="8" spans="1:16" ht="14.25" customHeight="1">
      <c r="A8" s="172" t="s">
        <v>109</v>
      </c>
      <c r="B8" s="173">
        <v>87</v>
      </c>
      <c r="C8" s="173">
        <v>259</v>
      </c>
      <c r="D8" s="173">
        <v>38</v>
      </c>
      <c r="E8" s="173">
        <v>101</v>
      </c>
      <c r="F8" s="173">
        <v>0</v>
      </c>
      <c r="G8" s="174">
        <f t="shared" si="0"/>
        <v>485</v>
      </c>
      <c r="H8" s="175">
        <f>VLOOKUP(A8,[1]접수물량2분기!$A$53:$G$61,2,0)</f>
        <v>74241</v>
      </c>
      <c r="I8" s="175">
        <f>VLOOKUP(A8,[1]접수물량2분기!$A$53:$G$61,4,0)</f>
        <v>214584</v>
      </c>
      <c r="J8" s="175">
        <f>VLOOKUP(A8,[1]접수물량2분기!$A$53:$G$61,6,0)</f>
        <v>14412</v>
      </c>
      <c r="K8" s="176">
        <f t="shared" si="1"/>
        <v>303237</v>
      </c>
      <c r="L8" s="177">
        <f t="shared" si="2"/>
        <v>0.15994090430917071</v>
      </c>
      <c r="M8" s="178">
        <f t="shared" si="3"/>
        <v>9</v>
      </c>
      <c r="N8" s="27"/>
      <c r="O8" s="27"/>
      <c r="P8" s="248"/>
    </row>
    <row r="9" spans="1:16" ht="14.25" customHeight="1">
      <c r="A9" s="179" t="s">
        <v>110</v>
      </c>
      <c r="B9" s="180">
        <v>69</v>
      </c>
      <c r="C9" s="180">
        <v>96</v>
      </c>
      <c r="D9" s="180">
        <v>26</v>
      </c>
      <c r="E9" s="180">
        <v>46</v>
      </c>
      <c r="F9" s="180">
        <v>1</v>
      </c>
      <c r="G9" s="181">
        <f t="shared" si="0"/>
        <v>238</v>
      </c>
      <c r="H9" s="162">
        <f>VLOOKUP(A9,[1]접수물량2분기!$A$53:$G$61,2,0)</f>
        <v>19933</v>
      </c>
      <c r="I9" s="162">
        <f>VLOOKUP(A9,[1]접수물량2분기!$A$53:$G$61,4,0)</f>
        <v>153843</v>
      </c>
      <c r="J9" s="162">
        <f>VLOOKUP(A9,[1]접수물량2분기!$A$53:$G$61,6,0)</f>
        <v>8573</v>
      </c>
      <c r="K9" s="182">
        <f t="shared" si="1"/>
        <v>182349</v>
      </c>
      <c r="L9" s="183">
        <f t="shared" si="2"/>
        <v>0.13051894992569193</v>
      </c>
      <c r="M9" s="164">
        <f t="shared" si="3"/>
        <v>6</v>
      </c>
      <c r="N9" s="27"/>
      <c r="O9" s="27"/>
      <c r="P9" s="248"/>
    </row>
    <row r="10" spans="1:16" ht="14.25" customHeight="1">
      <c r="A10" s="179" t="s">
        <v>111</v>
      </c>
      <c r="B10" s="180">
        <v>28</v>
      </c>
      <c r="C10" s="180">
        <v>55</v>
      </c>
      <c r="D10" s="180">
        <v>12</v>
      </c>
      <c r="E10" s="180">
        <v>22</v>
      </c>
      <c r="F10" s="180">
        <v>0</v>
      </c>
      <c r="G10" s="181">
        <f t="shared" si="0"/>
        <v>117</v>
      </c>
      <c r="H10" s="162">
        <f>VLOOKUP(A10,[1]접수물량2분기!$A$53:$G$61,2,0)</f>
        <v>4900</v>
      </c>
      <c r="I10" s="162">
        <f>VLOOKUP(A10,[1]접수물량2분기!$A$53:$G$61,4,0)</f>
        <v>64493</v>
      </c>
      <c r="J10" s="162">
        <f>VLOOKUP(A10,[1]접수물량2분기!$A$53:$G$61,6,0)</f>
        <v>3844</v>
      </c>
      <c r="K10" s="182">
        <f t="shared" si="1"/>
        <v>73237</v>
      </c>
      <c r="L10" s="183">
        <f t="shared" si="2"/>
        <v>0.15975531493643924</v>
      </c>
      <c r="M10" s="164">
        <f t="shared" si="3"/>
        <v>8</v>
      </c>
      <c r="N10" s="27"/>
      <c r="O10" s="27"/>
      <c r="P10" s="248"/>
    </row>
    <row r="11" spans="1:16" ht="14.25" customHeight="1">
      <c r="A11" s="179" t="s">
        <v>112</v>
      </c>
      <c r="B11" s="180">
        <v>47</v>
      </c>
      <c r="C11" s="180">
        <v>132</v>
      </c>
      <c r="D11" s="180">
        <v>33</v>
      </c>
      <c r="E11" s="180">
        <v>47</v>
      </c>
      <c r="F11" s="180">
        <v>0</v>
      </c>
      <c r="G11" s="181">
        <f t="shared" si="0"/>
        <v>259</v>
      </c>
      <c r="H11" s="162">
        <f>VLOOKUP(A11,[1]접수물량2분기!$A$53:$G$61,2,0)</f>
        <v>39727</v>
      </c>
      <c r="I11" s="162">
        <f>VLOOKUP(A11,[1]접수물량2분기!$A$53:$G$61,4,0)</f>
        <v>116422</v>
      </c>
      <c r="J11" s="162">
        <f>VLOOKUP(A11,[1]접수물량2분기!$A$53:$G$61,6,0)</f>
        <v>8536</v>
      </c>
      <c r="K11" s="182">
        <f t="shared" si="1"/>
        <v>164685</v>
      </c>
      <c r="L11" s="183">
        <f t="shared" si="2"/>
        <v>0.15726993958162552</v>
      </c>
      <c r="M11" s="164">
        <f t="shared" si="3"/>
        <v>7</v>
      </c>
      <c r="N11" s="27"/>
      <c r="O11" s="27"/>
      <c r="P11" s="248"/>
    </row>
    <row r="12" spans="1:16" ht="14.25" customHeight="1">
      <c r="A12" s="179" t="s">
        <v>113</v>
      </c>
      <c r="B12" s="180">
        <v>23</v>
      </c>
      <c r="C12" s="180">
        <v>16</v>
      </c>
      <c r="D12" s="180">
        <v>3</v>
      </c>
      <c r="E12" s="180">
        <v>8</v>
      </c>
      <c r="F12" s="180">
        <v>0</v>
      </c>
      <c r="G12" s="181">
        <f t="shared" si="0"/>
        <v>50</v>
      </c>
      <c r="H12" s="162">
        <f>VLOOKUP(A12,[1]접수물량2분기!$A$53:$G$61,2,0)</f>
        <v>2675</v>
      </c>
      <c r="I12" s="162">
        <f>VLOOKUP(A12,[1]접수물량2분기!$A$53:$G$61,4,0)</f>
        <v>46009</v>
      </c>
      <c r="J12" s="162">
        <f>VLOOKUP(A12,[1]접수물량2분기!$A$53:$G$61,6,0)</f>
        <v>1882</v>
      </c>
      <c r="K12" s="182">
        <f t="shared" si="1"/>
        <v>50566</v>
      </c>
      <c r="L12" s="183">
        <f t="shared" si="2"/>
        <v>9.8880670806470741E-2</v>
      </c>
      <c r="M12" s="164">
        <f t="shared" si="3"/>
        <v>5</v>
      </c>
      <c r="N12" s="27"/>
      <c r="O12" s="27"/>
      <c r="P12" s="248"/>
    </row>
    <row r="13" spans="1:16" ht="14.25" customHeight="1">
      <c r="A13" s="179" t="s">
        <v>114</v>
      </c>
      <c r="B13" s="180">
        <v>3</v>
      </c>
      <c r="C13" s="180">
        <v>4</v>
      </c>
      <c r="D13" s="180">
        <v>5</v>
      </c>
      <c r="E13" s="180">
        <v>0</v>
      </c>
      <c r="F13" s="180">
        <v>0</v>
      </c>
      <c r="G13" s="181">
        <f t="shared" si="0"/>
        <v>12</v>
      </c>
      <c r="H13" s="162">
        <f>VLOOKUP(A13,[1]접수물량2분기!$A$53:$G$61,2,0)</f>
        <v>3037</v>
      </c>
      <c r="I13" s="162">
        <f>VLOOKUP(A13,[1]접수물량2분기!$A$53:$G$61,4,0)</f>
        <v>23739</v>
      </c>
      <c r="J13" s="162">
        <f>VLOOKUP(A13,[1]접수물량2분기!$A$53:$G$61,6,0)</f>
        <v>1992</v>
      </c>
      <c r="K13" s="182">
        <f t="shared" si="1"/>
        <v>28768</v>
      </c>
      <c r="L13" s="183">
        <f t="shared" si="2"/>
        <v>4.1713014460511684E-2</v>
      </c>
      <c r="M13" s="164">
        <f t="shared" si="3"/>
        <v>1</v>
      </c>
      <c r="N13" s="27"/>
      <c r="O13" s="27"/>
      <c r="P13" s="248"/>
    </row>
    <row r="14" spans="1:16" ht="14.25" customHeight="1">
      <c r="A14" s="179" t="s">
        <v>115</v>
      </c>
      <c r="B14" s="180">
        <v>4</v>
      </c>
      <c r="C14" s="180">
        <v>9</v>
      </c>
      <c r="D14" s="180">
        <v>1</v>
      </c>
      <c r="E14" s="180">
        <v>6</v>
      </c>
      <c r="F14" s="180">
        <v>0</v>
      </c>
      <c r="G14" s="181">
        <f t="shared" si="0"/>
        <v>20</v>
      </c>
      <c r="H14" s="182">
        <f>VLOOKUP(A14,[1]접수물량2분기!$A$53:$G$61,2,0)</f>
        <v>1379</v>
      </c>
      <c r="I14" s="182">
        <f>VLOOKUP(A14,[1]접수물량2분기!$A$53:$G$61,4,0)</f>
        <v>19348</v>
      </c>
      <c r="J14" s="182">
        <f>VLOOKUP(A14,[1]접수물량2분기!$A$53:$G$61,6,0)</f>
        <v>1291</v>
      </c>
      <c r="K14" s="182">
        <f t="shared" si="1"/>
        <v>22018</v>
      </c>
      <c r="L14" s="183">
        <f t="shared" si="2"/>
        <v>9.0834771550549545E-2</v>
      </c>
      <c r="M14" s="184">
        <f t="shared" si="3"/>
        <v>4</v>
      </c>
      <c r="N14" s="27"/>
      <c r="O14" s="27"/>
      <c r="P14" s="248"/>
    </row>
    <row r="15" spans="1:16" ht="14.25" customHeight="1"/>
    <row r="16" spans="1:16" ht="14.25" customHeight="1">
      <c r="A16" s="343" t="s">
        <v>155</v>
      </c>
      <c r="B16" s="341" t="s">
        <v>146</v>
      </c>
      <c r="C16" s="341"/>
      <c r="D16" s="341"/>
      <c r="E16" s="341"/>
      <c r="F16" s="341"/>
      <c r="G16" s="341"/>
      <c r="H16" s="341" t="s">
        <v>116</v>
      </c>
      <c r="I16" s="341"/>
      <c r="J16" s="341"/>
      <c r="K16" s="341"/>
      <c r="L16" s="341" t="s">
        <v>65</v>
      </c>
      <c r="M16" s="342" t="s">
        <v>149</v>
      </c>
    </row>
    <row r="17" spans="1:16" ht="14.25" customHeight="1">
      <c r="A17" s="343"/>
      <c r="B17" s="246" t="s">
        <v>156</v>
      </c>
      <c r="C17" s="246" t="s">
        <v>103</v>
      </c>
      <c r="D17" s="246" t="s">
        <v>104</v>
      </c>
      <c r="E17" s="246" t="s">
        <v>105</v>
      </c>
      <c r="F17" s="246" t="s">
        <v>106</v>
      </c>
      <c r="G17" s="246" t="s">
        <v>64</v>
      </c>
      <c r="H17" s="246" t="s">
        <v>117</v>
      </c>
      <c r="I17" s="246" t="s">
        <v>118</v>
      </c>
      <c r="J17" s="246" t="s">
        <v>119</v>
      </c>
      <c r="K17" s="246" t="s">
        <v>120</v>
      </c>
      <c r="L17" s="341"/>
      <c r="M17" s="341"/>
    </row>
    <row r="18" spans="1:16" ht="14.25" customHeight="1">
      <c r="A18" s="186" t="s">
        <v>154</v>
      </c>
      <c r="B18" s="187">
        <f>SUM(B19:B58)</f>
        <v>140</v>
      </c>
      <c r="C18" s="187">
        <f t="shared" ref="C18:K18" si="4">SUM(C19:C58)</f>
        <v>494</v>
      </c>
      <c r="D18" s="187">
        <f t="shared" si="4"/>
        <v>94</v>
      </c>
      <c r="E18" s="187">
        <f t="shared" si="4"/>
        <v>136</v>
      </c>
      <c r="F18" s="187">
        <f t="shared" si="4"/>
        <v>3</v>
      </c>
      <c r="G18" s="187">
        <f t="shared" si="4"/>
        <v>867</v>
      </c>
      <c r="H18" s="187">
        <f t="shared" si="4"/>
        <v>256546</v>
      </c>
      <c r="I18" s="187">
        <f t="shared" si="4"/>
        <v>737352</v>
      </c>
      <c r="J18" s="187">
        <f t="shared" si="4"/>
        <v>44025</v>
      </c>
      <c r="K18" s="187">
        <f t="shared" si="4"/>
        <v>1037923</v>
      </c>
      <c r="L18" s="188">
        <f t="shared" ref="L18:L58" si="5">G18/K18*100</f>
        <v>8.3532208073238579E-2</v>
      </c>
      <c r="M18" s="189" t="s">
        <v>157</v>
      </c>
    </row>
    <row r="19" spans="1:16" ht="14.25" customHeight="1">
      <c r="A19" s="190" t="s">
        <v>32</v>
      </c>
      <c r="B19" s="191">
        <v>1</v>
      </c>
      <c r="C19" s="191">
        <v>4</v>
      </c>
      <c r="D19" s="191"/>
      <c r="E19" s="191"/>
      <c r="F19" s="191"/>
      <c r="G19" s="192">
        <f t="shared" ref="G19:G58" si="6">SUM(B19:F19)</f>
        <v>5</v>
      </c>
      <c r="H19" s="193">
        <f>VLOOKUP(A19,[1]접수물량2분기!$A$3:$H$50,2,0)</f>
        <v>194</v>
      </c>
      <c r="I19" s="193">
        <f>VLOOKUP(A19,[1]접수물량2분기!$A$3:$G$49,4,0)</f>
        <v>1269</v>
      </c>
      <c r="J19" s="193">
        <f>VLOOKUP(A19,[1]접수물량2분기!$A$3:$H$50,6,0)</f>
        <v>196</v>
      </c>
      <c r="K19" s="193">
        <f t="shared" ref="K19:K58" si="7">SUM(H19:J19)</f>
        <v>1659</v>
      </c>
      <c r="L19" s="194">
        <f t="shared" si="5"/>
        <v>0.30138637733574442</v>
      </c>
      <c r="M19" s="192">
        <f t="shared" ref="M19:M58" si="8">RANK(L19,$L$19:$L$58,1)</f>
        <v>40</v>
      </c>
      <c r="P19" s="249"/>
    </row>
    <row r="20" spans="1:16" ht="14.25" customHeight="1">
      <c r="A20" s="190" t="s">
        <v>40</v>
      </c>
      <c r="B20" s="191">
        <v>2</v>
      </c>
      <c r="C20" s="191"/>
      <c r="D20" s="191"/>
      <c r="E20" s="191"/>
      <c r="F20" s="191"/>
      <c r="G20" s="192">
        <f t="shared" si="6"/>
        <v>2</v>
      </c>
      <c r="H20" s="193">
        <f>VLOOKUP(A20,[1]접수물량2분기!$A$3:$H$50,2,0)</f>
        <v>11</v>
      </c>
      <c r="I20" s="193">
        <f>VLOOKUP(A20,[1]접수물량2분기!$A$3:$G$49,4,0)</f>
        <v>583</v>
      </c>
      <c r="J20" s="193">
        <f>VLOOKUP(A20,[1]접수물량2분기!$A$3:$H$50,6,0)</f>
        <v>72</v>
      </c>
      <c r="K20" s="193">
        <f t="shared" si="7"/>
        <v>666</v>
      </c>
      <c r="L20" s="194">
        <f t="shared" si="5"/>
        <v>0.3003003003003003</v>
      </c>
      <c r="M20" s="192">
        <f t="shared" si="8"/>
        <v>39</v>
      </c>
      <c r="P20" s="249"/>
    </row>
    <row r="21" spans="1:16" ht="14.25" customHeight="1">
      <c r="A21" s="190" t="s">
        <v>30</v>
      </c>
      <c r="B21" s="191">
        <v>3</v>
      </c>
      <c r="C21" s="191">
        <v>2</v>
      </c>
      <c r="D21" s="191">
        <v>1</v>
      </c>
      <c r="E21" s="191"/>
      <c r="F21" s="191"/>
      <c r="G21" s="192">
        <f t="shared" si="6"/>
        <v>6</v>
      </c>
      <c r="H21" s="193">
        <f>VLOOKUP(A21,[1]접수물량2분기!$A$3:$H$50,2,0)</f>
        <v>34</v>
      </c>
      <c r="I21" s="193">
        <f>VLOOKUP(A21,[1]접수물량2분기!$A$3:$G$49,4,0)</f>
        <v>1848</v>
      </c>
      <c r="J21" s="193">
        <f>VLOOKUP(A21,[1]접수물량2분기!$A$3:$H$50,6,0)</f>
        <v>148</v>
      </c>
      <c r="K21" s="193">
        <f t="shared" si="7"/>
        <v>2030</v>
      </c>
      <c r="L21" s="194">
        <f t="shared" si="5"/>
        <v>0.29556650246305421</v>
      </c>
      <c r="M21" s="192">
        <f t="shared" si="8"/>
        <v>38</v>
      </c>
      <c r="P21" s="249"/>
    </row>
    <row r="22" spans="1:16" ht="14.25" customHeight="1">
      <c r="A22" s="190" t="s">
        <v>18</v>
      </c>
      <c r="B22" s="191">
        <v>11</v>
      </c>
      <c r="C22" s="191">
        <v>16</v>
      </c>
      <c r="D22" s="191">
        <v>2</v>
      </c>
      <c r="E22" s="191">
        <v>1</v>
      </c>
      <c r="F22" s="191"/>
      <c r="G22" s="192">
        <f t="shared" si="6"/>
        <v>30</v>
      </c>
      <c r="H22" s="193">
        <f>VLOOKUP(A22,[1]접수물량2분기!$A$3:$H$50,2,0)</f>
        <v>3509</v>
      </c>
      <c r="I22" s="193">
        <f>VLOOKUP(A22,[1]접수물량2분기!$A$3:$G$49,4,0)</f>
        <v>11848</v>
      </c>
      <c r="J22" s="193">
        <f>VLOOKUP(A22,[1]접수물량2분기!$A$3:$H$50,6,0)</f>
        <v>1216</v>
      </c>
      <c r="K22" s="193">
        <f t="shared" si="7"/>
        <v>16573</v>
      </c>
      <c r="L22" s="194">
        <f t="shared" si="5"/>
        <v>0.18101731732335727</v>
      </c>
      <c r="M22" s="192">
        <f t="shared" si="8"/>
        <v>37</v>
      </c>
      <c r="P22" s="249"/>
    </row>
    <row r="23" spans="1:16" ht="14.25" customHeight="1">
      <c r="A23" s="190" t="s">
        <v>48</v>
      </c>
      <c r="B23" s="191">
        <v>3</v>
      </c>
      <c r="C23" s="191">
        <v>7</v>
      </c>
      <c r="D23" s="191"/>
      <c r="E23" s="191">
        <v>3</v>
      </c>
      <c r="F23" s="191"/>
      <c r="G23" s="192">
        <f t="shared" si="6"/>
        <v>13</v>
      </c>
      <c r="H23" s="193">
        <f>VLOOKUP(A23,[1]접수물량2분기!$A$3:$H$50,2,0)</f>
        <v>357</v>
      </c>
      <c r="I23" s="193">
        <f>VLOOKUP(A23,[1]접수물량2분기!$A$3:$G$49,4,0)</f>
        <v>6495</v>
      </c>
      <c r="J23" s="193">
        <f>VLOOKUP(A23,[1]접수물량2분기!$A$3:$H$50,6,0)</f>
        <v>346</v>
      </c>
      <c r="K23" s="193">
        <f t="shared" si="7"/>
        <v>7198</v>
      </c>
      <c r="L23" s="194">
        <f t="shared" si="5"/>
        <v>0.18060572381217005</v>
      </c>
      <c r="M23" s="192">
        <f t="shared" si="8"/>
        <v>36</v>
      </c>
      <c r="P23" s="249"/>
    </row>
    <row r="24" spans="1:16" ht="14.25" customHeight="1">
      <c r="A24" s="190" t="s">
        <v>37</v>
      </c>
      <c r="B24" s="191">
        <v>12</v>
      </c>
      <c r="C24" s="191">
        <v>17</v>
      </c>
      <c r="D24" s="191">
        <v>8</v>
      </c>
      <c r="E24" s="191">
        <v>6</v>
      </c>
      <c r="F24" s="191"/>
      <c r="G24" s="192">
        <f t="shared" si="6"/>
        <v>43</v>
      </c>
      <c r="H24" s="193">
        <f>VLOOKUP(A24,[1]접수물량2분기!$A$3:$H$50,2,0)</f>
        <v>1736</v>
      </c>
      <c r="I24" s="193">
        <f>VLOOKUP(A24,[1]접수물량2분기!$A$3:$G$49,4,0)</f>
        <v>21519</v>
      </c>
      <c r="J24" s="193">
        <f>VLOOKUP(A24,[1]접수물량2분기!$A$3:$H$50,6,0)</f>
        <v>1194</v>
      </c>
      <c r="K24" s="193">
        <f t="shared" si="7"/>
        <v>24449</v>
      </c>
      <c r="L24" s="194">
        <f t="shared" si="5"/>
        <v>0.17587631395967115</v>
      </c>
      <c r="M24" s="192">
        <f t="shared" si="8"/>
        <v>35</v>
      </c>
      <c r="P24" s="249"/>
    </row>
    <row r="25" spans="1:16" ht="14.25" customHeight="1">
      <c r="A25" s="190" t="s">
        <v>9</v>
      </c>
      <c r="B25" s="191">
        <v>6</v>
      </c>
      <c r="C25" s="191">
        <v>16</v>
      </c>
      <c r="D25" s="191">
        <v>33</v>
      </c>
      <c r="E25" s="191">
        <v>13</v>
      </c>
      <c r="F25" s="191"/>
      <c r="G25" s="192">
        <f t="shared" si="6"/>
        <v>68</v>
      </c>
      <c r="H25" s="193">
        <f>VLOOKUP(A25,[1]접수물량2분기!$A$3:$H$50,2,0)</f>
        <v>4123</v>
      </c>
      <c r="I25" s="193">
        <f>VLOOKUP(A25,[1]접수물량2분기!$A$3:$G$49,4,0)</f>
        <v>39212</v>
      </c>
      <c r="J25" s="193">
        <f>VLOOKUP(A25,[1]접수물량2분기!$A$3:$H$50,6,0)</f>
        <v>1429</v>
      </c>
      <c r="K25" s="193">
        <f t="shared" si="7"/>
        <v>44764</v>
      </c>
      <c r="L25" s="194">
        <f t="shared" si="5"/>
        <v>0.15190778303994279</v>
      </c>
      <c r="M25" s="192">
        <f t="shared" si="8"/>
        <v>34</v>
      </c>
      <c r="P25" s="249"/>
    </row>
    <row r="26" spans="1:16" ht="14.25" customHeight="1">
      <c r="A26" s="190" t="s">
        <v>34</v>
      </c>
      <c r="B26" s="191">
        <v>3</v>
      </c>
      <c r="C26" s="191">
        <v>6</v>
      </c>
      <c r="D26" s="191"/>
      <c r="E26" s="191"/>
      <c r="F26" s="191"/>
      <c r="G26" s="192">
        <f t="shared" si="6"/>
        <v>9</v>
      </c>
      <c r="H26" s="193">
        <f>VLOOKUP(A26,[1]접수물량2분기!$A$3:$H$50,2,0)</f>
        <v>41</v>
      </c>
      <c r="I26" s="193">
        <f>VLOOKUP(A26,[1]접수물량2분기!$A$3:$G$49,4,0)</f>
        <v>5751</v>
      </c>
      <c r="J26" s="193">
        <f>VLOOKUP(A26,[1]접수물량2분기!$A$3:$H$50,6,0)</f>
        <v>362</v>
      </c>
      <c r="K26" s="193">
        <f t="shared" si="7"/>
        <v>6154</v>
      </c>
      <c r="L26" s="194">
        <f t="shared" si="5"/>
        <v>0.14624634384140398</v>
      </c>
      <c r="M26" s="192">
        <f t="shared" si="8"/>
        <v>33</v>
      </c>
      <c r="P26" s="249"/>
    </row>
    <row r="27" spans="1:16" ht="14.25" customHeight="1">
      <c r="A27" s="190" t="s">
        <v>36</v>
      </c>
      <c r="B27" s="191">
        <v>4</v>
      </c>
      <c r="C27" s="191">
        <v>17</v>
      </c>
      <c r="D27" s="191">
        <v>1</v>
      </c>
      <c r="E27" s="191">
        <v>3</v>
      </c>
      <c r="F27" s="191"/>
      <c r="G27" s="192">
        <f t="shared" si="6"/>
        <v>25</v>
      </c>
      <c r="H27" s="193">
        <f>VLOOKUP(A27,[1]접수물량2분기!$A$3:$H$50,2,0)</f>
        <v>4245</v>
      </c>
      <c r="I27" s="193">
        <f>VLOOKUP(A27,[1]접수물량2분기!$A$3:$G$49,4,0)</f>
        <v>11849</v>
      </c>
      <c r="J27" s="193">
        <f>VLOOKUP(A27,[1]접수물량2분기!$A$3:$H$50,6,0)</f>
        <v>1388</v>
      </c>
      <c r="K27" s="193">
        <f t="shared" si="7"/>
        <v>17482</v>
      </c>
      <c r="L27" s="194">
        <f t="shared" si="5"/>
        <v>0.1430042329252946</v>
      </c>
      <c r="M27" s="192">
        <f t="shared" si="8"/>
        <v>32</v>
      </c>
      <c r="P27" s="249"/>
    </row>
    <row r="28" spans="1:16" ht="14.25" customHeight="1">
      <c r="A28" s="190" t="s">
        <v>12</v>
      </c>
      <c r="B28" s="191">
        <v>10</v>
      </c>
      <c r="C28" s="191">
        <v>13</v>
      </c>
      <c r="D28" s="191"/>
      <c r="E28" s="191">
        <v>6</v>
      </c>
      <c r="F28" s="191"/>
      <c r="G28" s="192">
        <f t="shared" si="6"/>
        <v>29</v>
      </c>
      <c r="H28" s="193">
        <f>VLOOKUP(A28,[1]접수물량2분기!$A$3:$H$50,2,0)</f>
        <v>7134</v>
      </c>
      <c r="I28" s="193">
        <f>VLOOKUP(A28,[1]접수물량2분기!$A$3:$G$49,4,0)</f>
        <v>11874</v>
      </c>
      <c r="J28" s="193">
        <f>VLOOKUP(A28,[1]접수물량2분기!$A$3:$H$50,6,0)</f>
        <v>1295</v>
      </c>
      <c r="K28" s="193">
        <f t="shared" si="7"/>
        <v>20303</v>
      </c>
      <c r="L28" s="194">
        <f t="shared" si="5"/>
        <v>0.14283603408363296</v>
      </c>
      <c r="M28" s="192">
        <f t="shared" si="8"/>
        <v>31</v>
      </c>
      <c r="P28" s="249"/>
    </row>
    <row r="29" spans="1:16" ht="14.25" customHeight="1">
      <c r="A29" s="190" t="s">
        <v>23</v>
      </c>
      <c r="B29" s="191">
        <v>5</v>
      </c>
      <c r="C29" s="191">
        <v>4</v>
      </c>
      <c r="D29" s="191"/>
      <c r="E29" s="191">
        <v>2</v>
      </c>
      <c r="F29" s="191"/>
      <c r="G29" s="192">
        <f t="shared" si="6"/>
        <v>11</v>
      </c>
      <c r="H29" s="193">
        <f>VLOOKUP(A29,[1]접수물량2분기!$A$3:$H$50,2,0)</f>
        <v>345</v>
      </c>
      <c r="I29" s="193">
        <f>VLOOKUP(A29,[1]접수물량2분기!$A$3:$G$49,4,0)</f>
        <v>7375</v>
      </c>
      <c r="J29" s="193">
        <f>VLOOKUP(A29,[1]접수물량2분기!$A$3:$H$50,6,0)</f>
        <v>243</v>
      </c>
      <c r="K29" s="193">
        <f t="shared" si="7"/>
        <v>7963</v>
      </c>
      <c r="L29" s="194">
        <f t="shared" si="5"/>
        <v>0.13813889237724475</v>
      </c>
      <c r="M29" s="192">
        <f t="shared" si="8"/>
        <v>30</v>
      </c>
    </row>
    <row r="30" spans="1:16" ht="14.25" customHeight="1">
      <c r="A30" s="190" t="s">
        <v>26</v>
      </c>
      <c r="B30" s="191">
        <v>2</v>
      </c>
      <c r="C30" s="191">
        <v>5</v>
      </c>
      <c r="D30" s="191"/>
      <c r="E30" s="191">
        <v>2</v>
      </c>
      <c r="F30" s="191"/>
      <c r="G30" s="192">
        <f t="shared" si="6"/>
        <v>9</v>
      </c>
      <c r="H30" s="193">
        <f>VLOOKUP(A30,[1]접수물량2분기!$A$3:$H$50,2,0)</f>
        <v>308</v>
      </c>
      <c r="I30" s="193">
        <f>VLOOKUP(A30,[1]접수물량2분기!$A$3:$G$49,4,0)</f>
        <v>6827</v>
      </c>
      <c r="J30" s="193">
        <f>VLOOKUP(A30,[1]접수물량2분기!$A$3:$H$50,6,0)</f>
        <v>311</v>
      </c>
      <c r="K30" s="193">
        <f t="shared" si="7"/>
        <v>7446</v>
      </c>
      <c r="L30" s="194">
        <f t="shared" si="5"/>
        <v>0.12087026591458502</v>
      </c>
      <c r="M30" s="192">
        <f t="shared" si="8"/>
        <v>29</v>
      </c>
    </row>
    <row r="31" spans="1:16" ht="14.25" customHeight="1">
      <c r="A31" s="190" t="s">
        <v>13</v>
      </c>
      <c r="B31" s="191">
        <v>5</v>
      </c>
      <c r="C31" s="191">
        <v>13</v>
      </c>
      <c r="D31" s="191"/>
      <c r="E31" s="191">
        <v>5</v>
      </c>
      <c r="F31" s="191"/>
      <c r="G31" s="192">
        <f t="shared" si="6"/>
        <v>23</v>
      </c>
      <c r="H31" s="193">
        <f>VLOOKUP(A31,[1]접수물량2분기!$A$3:$H$50,2,0)</f>
        <v>1883</v>
      </c>
      <c r="I31" s="193">
        <f>VLOOKUP(A31,[1]접수물량2분기!$A$3:$G$49,4,0)</f>
        <v>16564</v>
      </c>
      <c r="J31" s="193">
        <f>VLOOKUP(A31,[1]접수물량2분기!$A$3:$H$50,6,0)</f>
        <v>948</v>
      </c>
      <c r="K31" s="193">
        <f t="shared" si="7"/>
        <v>19395</v>
      </c>
      <c r="L31" s="194">
        <f t="shared" si="5"/>
        <v>0.11858726475895849</v>
      </c>
      <c r="M31" s="192">
        <f t="shared" si="8"/>
        <v>28</v>
      </c>
    </row>
    <row r="32" spans="1:16" ht="14.25" customHeight="1">
      <c r="A32" s="190" t="s">
        <v>8</v>
      </c>
      <c r="B32" s="191">
        <v>13</v>
      </c>
      <c r="C32" s="191">
        <v>28</v>
      </c>
      <c r="D32" s="191">
        <v>3</v>
      </c>
      <c r="E32" s="191">
        <v>11</v>
      </c>
      <c r="F32" s="191"/>
      <c r="G32" s="192">
        <f t="shared" si="6"/>
        <v>55</v>
      </c>
      <c r="H32" s="193">
        <f>VLOOKUP(A32,[1]접수물량2분기!$A$3:$H$50,2,0)</f>
        <v>13025</v>
      </c>
      <c r="I32" s="193">
        <f>VLOOKUP(A32,[1]접수물량2분기!$A$3:$G$49,4,0)</f>
        <v>32209</v>
      </c>
      <c r="J32" s="193">
        <f>VLOOKUP(A32,[1]접수물량2분기!$A$3:$H$50,6,0)</f>
        <v>2168</v>
      </c>
      <c r="K32" s="193">
        <f t="shared" si="7"/>
        <v>47402</v>
      </c>
      <c r="L32" s="194">
        <f t="shared" si="5"/>
        <v>0.11602885954179148</v>
      </c>
      <c r="M32" s="192">
        <f t="shared" si="8"/>
        <v>27</v>
      </c>
    </row>
    <row r="33" spans="1:13">
      <c r="A33" s="190" t="s">
        <v>4</v>
      </c>
      <c r="B33" s="191">
        <v>10</v>
      </c>
      <c r="C33" s="191">
        <v>17</v>
      </c>
      <c r="D33" s="191">
        <v>4</v>
      </c>
      <c r="E33" s="191">
        <v>11</v>
      </c>
      <c r="F33" s="191"/>
      <c r="G33" s="192">
        <f t="shared" si="6"/>
        <v>42</v>
      </c>
      <c r="H33" s="193">
        <f>VLOOKUP(A33,[1]접수물량2분기!$A$3:$H$50,2,0)</f>
        <v>11671</v>
      </c>
      <c r="I33" s="193">
        <f>VLOOKUP(A33,[1]접수물량2분기!$A$3:$G$49,4,0)</f>
        <v>25183</v>
      </c>
      <c r="J33" s="193">
        <f>VLOOKUP(A33,[1]접수물량2분기!$A$3:$H$50,6,0)</f>
        <v>1533</v>
      </c>
      <c r="K33" s="193">
        <f t="shared" si="7"/>
        <v>38387</v>
      </c>
      <c r="L33" s="194">
        <f t="shared" si="5"/>
        <v>0.10941204053455597</v>
      </c>
      <c r="M33" s="192">
        <f t="shared" si="8"/>
        <v>26</v>
      </c>
    </row>
    <row r="34" spans="1:13">
      <c r="A34" s="190" t="s">
        <v>19</v>
      </c>
      <c r="B34" s="191">
        <v>4</v>
      </c>
      <c r="C34" s="191">
        <v>18</v>
      </c>
      <c r="D34" s="191">
        <v>1</v>
      </c>
      <c r="E34" s="191">
        <v>8</v>
      </c>
      <c r="F34" s="191">
        <v>1</v>
      </c>
      <c r="G34" s="192">
        <f t="shared" si="6"/>
        <v>32</v>
      </c>
      <c r="H34" s="193">
        <f>VLOOKUP(A34,[1]접수물량2분기!$A$3:$H$50,2,0)</f>
        <v>6541</v>
      </c>
      <c r="I34" s="193">
        <f>VLOOKUP(A34,[1]접수물량2분기!$A$3:$G$49,4,0)</f>
        <v>20816</v>
      </c>
      <c r="J34" s="193">
        <f>VLOOKUP(A34,[1]접수물량2분기!$A$3:$H$50,6,0)</f>
        <v>2301</v>
      </c>
      <c r="K34" s="193">
        <f t="shared" si="7"/>
        <v>29658</v>
      </c>
      <c r="L34" s="194">
        <f t="shared" si="5"/>
        <v>0.10789668892035875</v>
      </c>
      <c r="M34" s="192">
        <f t="shared" si="8"/>
        <v>25</v>
      </c>
    </row>
    <row r="35" spans="1:13">
      <c r="A35" s="190" t="s">
        <v>7</v>
      </c>
      <c r="B35" s="191">
        <v>3</v>
      </c>
      <c r="C35" s="191">
        <v>39</v>
      </c>
      <c r="D35" s="191">
        <v>5</v>
      </c>
      <c r="E35" s="191">
        <v>2</v>
      </c>
      <c r="F35" s="191"/>
      <c r="G35" s="192">
        <f t="shared" si="6"/>
        <v>49</v>
      </c>
      <c r="H35" s="193">
        <f>VLOOKUP(A35,[1]접수물량2분기!$A$3:$H$50,2,0)</f>
        <v>34864</v>
      </c>
      <c r="I35" s="193">
        <f>VLOOKUP(A35,[1]접수물량2분기!$A$3:$G$49,4,0)</f>
        <v>9993</v>
      </c>
      <c r="J35" s="193">
        <f>VLOOKUP(A35,[1]접수물량2분기!$A$3:$H$50,6,0)</f>
        <v>3551</v>
      </c>
      <c r="K35" s="193">
        <f t="shared" si="7"/>
        <v>48408</v>
      </c>
      <c r="L35" s="194">
        <f t="shared" si="5"/>
        <v>0.10122293835729632</v>
      </c>
      <c r="M35" s="192">
        <f t="shared" si="8"/>
        <v>24</v>
      </c>
    </row>
    <row r="36" spans="1:13">
      <c r="A36" s="190" t="s">
        <v>11</v>
      </c>
      <c r="B36" s="191">
        <v>4</v>
      </c>
      <c r="C36" s="191">
        <v>16</v>
      </c>
      <c r="D36" s="191">
        <v>3</v>
      </c>
      <c r="E36" s="191">
        <v>4</v>
      </c>
      <c r="F36" s="191"/>
      <c r="G36" s="192">
        <f t="shared" si="6"/>
        <v>27</v>
      </c>
      <c r="H36" s="193">
        <f>VLOOKUP(A36,[1]접수물량2분기!$A$3:$H$50,2,0)</f>
        <v>4617</v>
      </c>
      <c r="I36" s="193">
        <f>VLOOKUP(A36,[1]접수물량2분기!$A$3:$G$49,4,0)</f>
        <v>21657</v>
      </c>
      <c r="J36" s="193">
        <f>VLOOKUP(A36,[1]접수물량2분기!$A$3:$H$50,6,0)</f>
        <v>1827</v>
      </c>
      <c r="K36" s="193">
        <f t="shared" si="7"/>
        <v>28101</v>
      </c>
      <c r="L36" s="194">
        <f t="shared" si="5"/>
        <v>9.6081989964769937E-2</v>
      </c>
      <c r="M36" s="192">
        <f t="shared" si="8"/>
        <v>23</v>
      </c>
    </row>
    <row r="37" spans="1:13">
      <c r="A37" s="190" t="s">
        <v>22</v>
      </c>
      <c r="B37" s="191">
        <v>2</v>
      </c>
      <c r="C37" s="191">
        <v>18</v>
      </c>
      <c r="D37" s="191">
        <v>6</v>
      </c>
      <c r="E37" s="191">
        <v>9</v>
      </c>
      <c r="F37" s="191"/>
      <c r="G37" s="192">
        <f t="shared" si="6"/>
        <v>35</v>
      </c>
      <c r="H37" s="193">
        <f>VLOOKUP(A37,[1]접수물량2분기!$A$3:$H$50,2,0)</f>
        <v>4113</v>
      </c>
      <c r="I37" s="193">
        <f>VLOOKUP(A37,[1]접수물량2분기!$A$3:$G$49,4,0)</f>
        <v>32554</v>
      </c>
      <c r="J37" s="193">
        <f>VLOOKUP(A37,[1]접수물량2분기!$A$3:$H$50,6,0)</f>
        <v>905</v>
      </c>
      <c r="K37" s="193">
        <f t="shared" si="7"/>
        <v>37572</v>
      </c>
      <c r="L37" s="194">
        <f t="shared" si="5"/>
        <v>9.3154476737996386E-2</v>
      </c>
      <c r="M37" s="192">
        <f t="shared" si="8"/>
        <v>22</v>
      </c>
    </row>
    <row r="38" spans="1:13">
      <c r="A38" s="190" t="s">
        <v>33</v>
      </c>
      <c r="B38" s="191">
        <v>2</v>
      </c>
      <c r="C38" s="191">
        <v>4</v>
      </c>
      <c r="D38" s="191"/>
      <c r="E38" s="191"/>
      <c r="F38" s="191"/>
      <c r="G38" s="192">
        <f t="shared" si="6"/>
        <v>6</v>
      </c>
      <c r="H38" s="193">
        <f>VLOOKUP(A38,[1]접수물량2분기!$A$3:$H$50,2,0)</f>
        <v>2155</v>
      </c>
      <c r="I38" s="193">
        <f>VLOOKUP(A38,[1]접수물량2분기!$A$3:$G$49,4,0)</f>
        <v>4068</v>
      </c>
      <c r="J38" s="193">
        <f>VLOOKUP(A38,[1]접수물량2분기!$A$3:$H$50,6,0)</f>
        <v>458</v>
      </c>
      <c r="K38" s="193">
        <f t="shared" si="7"/>
        <v>6681</v>
      </c>
      <c r="L38" s="194">
        <f t="shared" si="5"/>
        <v>8.9806915132465193E-2</v>
      </c>
      <c r="M38" s="192">
        <f t="shared" si="8"/>
        <v>21</v>
      </c>
    </row>
    <row r="39" spans="1:13">
      <c r="A39" s="190" t="s">
        <v>16</v>
      </c>
      <c r="B39" s="191">
        <v>1</v>
      </c>
      <c r="C39" s="191">
        <v>32</v>
      </c>
      <c r="D39" s="191">
        <v>1</v>
      </c>
      <c r="E39" s="191"/>
      <c r="F39" s="191">
        <v>1</v>
      </c>
      <c r="G39" s="192">
        <f t="shared" si="6"/>
        <v>35</v>
      </c>
      <c r="H39" s="193">
        <f>VLOOKUP(A39,[1]접수물량2분기!$A$3:$H$50,2,0)</f>
        <v>15810</v>
      </c>
      <c r="I39" s="193">
        <f>VLOOKUP(A39,[1]접수물량2분기!$A$3:$G$49,4,0)</f>
        <v>22179</v>
      </c>
      <c r="J39" s="193">
        <f>VLOOKUP(A39,[1]접수물량2분기!$A$3:$H$50,6,0)</f>
        <v>3097</v>
      </c>
      <c r="K39" s="193">
        <f t="shared" si="7"/>
        <v>41086</v>
      </c>
      <c r="L39" s="194">
        <f t="shared" si="5"/>
        <v>8.5187168378523095E-2</v>
      </c>
      <c r="M39" s="192">
        <f t="shared" si="8"/>
        <v>20</v>
      </c>
    </row>
    <row r="40" spans="1:13">
      <c r="A40" s="190" t="s">
        <v>15</v>
      </c>
      <c r="B40" s="191">
        <v>4</v>
      </c>
      <c r="C40" s="191">
        <v>13</v>
      </c>
      <c r="D40" s="191"/>
      <c r="E40" s="191">
        <v>1</v>
      </c>
      <c r="F40" s="191"/>
      <c r="G40" s="192">
        <f t="shared" si="6"/>
        <v>18</v>
      </c>
      <c r="H40" s="193">
        <f>VLOOKUP(A40,[1]접수물량2분기!$A$3:$H$50,2,0)</f>
        <v>3774</v>
      </c>
      <c r="I40" s="193">
        <f>VLOOKUP(A40,[1]접수물량2분기!$A$3:$G$49,4,0)</f>
        <v>17026</v>
      </c>
      <c r="J40" s="193">
        <f>VLOOKUP(A40,[1]접수물량2분기!$A$3:$H$50,6,0)</f>
        <v>987</v>
      </c>
      <c r="K40" s="193">
        <f t="shared" si="7"/>
        <v>21787</v>
      </c>
      <c r="L40" s="194">
        <f t="shared" si="5"/>
        <v>8.2618074998852528E-2</v>
      </c>
      <c r="M40" s="192">
        <f t="shared" si="8"/>
        <v>19</v>
      </c>
    </row>
    <row r="41" spans="1:13">
      <c r="A41" s="190" t="s">
        <v>35</v>
      </c>
      <c r="B41" s="191">
        <v>4</v>
      </c>
      <c r="C41" s="191">
        <v>22</v>
      </c>
      <c r="D41" s="191">
        <v>8</v>
      </c>
      <c r="E41" s="191">
        <v>1</v>
      </c>
      <c r="F41" s="191"/>
      <c r="G41" s="192">
        <f t="shared" si="6"/>
        <v>35</v>
      </c>
      <c r="H41" s="193">
        <f>VLOOKUP(A41,[1]접수물량2분기!$A$3:$H$50,2,0)</f>
        <v>21914</v>
      </c>
      <c r="I41" s="193">
        <f>VLOOKUP(A41,[1]접수물량2분기!$A$3:$G$49,4,0)</f>
        <v>16964</v>
      </c>
      <c r="J41" s="193">
        <f>VLOOKUP(A41,[1]접수물량2분기!$A$3:$H$50,6,0)</f>
        <v>3697</v>
      </c>
      <c r="K41" s="193">
        <f t="shared" si="7"/>
        <v>42575</v>
      </c>
      <c r="L41" s="194">
        <f t="shared" si="5"/>
        <v>8.2207868467410447E-2</v>
      </c>
      <c r="M41" s="192">
        <f t="shared" si="8"/>
        <v>18</v>
      </c>
    </row>
    <row r="42" spans="1:13">
      <c r="A42" s="190" t="s">
        <v>46</v>
      </c>
      <c r="B42" s="191">
        <v>4</v>
      </c>
      <c r="C42" s="191">
        <v>8</v>
      </c>
      <c r="D42" s="191">
        <v>1</v>
      </c>
      <c r="E42" s="191">
        <v>4</v>
      </c>
      <c r="F42" s="191">
        <v>1</v>
      </c>
      <c r="G42" s="192">
        <f t="shared" si="6"/>
        <v>18</v>
      </c>
      <c r="H42" s="193">
        <f>VLOOKUP(A42,[1]접수물량2분기!$A$3:$H$50,2,0)</f>
        <v>4889</v>
      </c>
      <c r="I42" s="193">
        <f>VLOOKUP(A42,[1]접수물량2분기!$A$3:$G$49,4,0)</f>
        <v>16505</v>
      </c>
      <c r="J42" s="193">
        <f>VLOOKUP(A42,[1]접수물량2분기!$A$3:$H$50,6,0)</f>
        <v>945</v>
      </c>
      <c r="K42" s="193">
        <f t="shared" si="7"/>
        <v>22339</v>
      </c>
      <c r="L42" s="194">
        <f t="shared" si="5"/>
        <v>8.0576570123998395E-2</v>
      </c>
      <c r="M42" s="192">
        <f t="shared" si="8"/>
        <v>17</v>
      </c>
    </row>
    <row r="43" spans="1:13">
      <c r="A43" s="190" t="s">
        <v>14</v>
      </c>
      <c r="B43" s="191">
        <v>4</v>
      </c>
      <c r="C43" s="191">
        <v>7</v>
      </c>
      <c r="D43" s="191">
        <v>3</v>
      </c>
      <c r="E43" s="191">
        <v>1</v>
      </c>
      <c r="F43" s="191"/>
      <c r="G43" s="192">
        <f t="shared" si="6"/>
        <v>15</v>
      </c>
      <c r="H43" s="193">
        <f>VLOOKUP(A43,[1]접수물량2분기!$A$3:$H$50,2,0)</f>
        <v>3638</v>
      </c>
      <c r="I43" s="193">
        <f>VLOOKUP(A43,[1]접수물량2분기!$A$3:$G$49,4,0)</f>
        <v>13865</v>
      </c>
      <c r="J43" s="193">
        <f>VLOOKUP(A43,[1]접수물량2분기!$A$3:$H$50,6,0)</f>
        <v>1245</v>
      </c>
      <c r="K43" s="193">
        <f t="shared" si="7"/>
        <v>18748</v>
      </c>
      <c r="L43" s="194">
        <f t="shared" si="5"/>
        <v>8.000853424365266E-2</v>
      </c>
      <c r="M43" s="192">
        <f t="shared" si="8"/>
        <v>16</v>
      </c>
    </row>
    <row r="44" spans="1:13">
      <c r="A44" s="190" t="s">
        <v>31</v>
      </c>
      <c r="B44" s="191">
        <v>1</v>
      </c>
      <c r="C44" s="191">
        <v>3</v>
      </c>
      <c r="D44" s="191"/>
      <c r="E44" s="191"/>
      <c r="F44" s="191"/>
      <c r="G44" s="192">
        <f t="shared" si="6"/>
        <v>4</v>
      </c>
      <c r="H44" s="193">
        <f>VLOOKUP(A44,[1]접수물량2분기!$A$3:$H$50,2,0)</f>
        <v>2798</v>
      </c>
      <c r="I44" s="193">
        <f>VLOOKUP(A44,[1]접수물량2분기!$A$3:$G$49,4,0)</f>
        <v>2005</v>
      </c>
      <c r="J44" s="193">
        <f>VLOOKUP(A44,[1]접수물량2분기!$A$3:$H$50,6,0)</f>
        <v>235</v>
      </c>
      <c r="K44" s="193">
        <f t="shared" si="7"/>
        <v>5038</v>
      </c>
      <c r="L44" s="194">
        <f t="shared" si="5"/>
        <v>7.9396585946804279E-2</v>
      </c>
      <c r="M44" s="192">
        <f t="shared" si="8"/>
        <v>15</v>
      </c>
    </row>
    <row r="45" spans="1:13">
      <c r="A45" s="190" t="s">
        <v>10</v>
      </c>
      <c r="B45" s="191">
        <v>3</v>
      </c>
      <c r="C45" s="191">
        <v>8</v>
      </c>
      <c r="D45" s="191">
        <v>3</v>
      </c>
      <c r="E45" s="191">
        <v>5</v>
      </c>
      <c r="F45" s="191"/>
      <c r="G45" s="192">
        <f t="shared" si="6"/>
        <v>19</v>
      </c>
      <c r="H45" s="193">
        <f>VLOOKUP(A45,[1]접수물량2분기!$A$3:$H$50,2,0)</f>
        <v>2656</v>
      </c>
      <c r="I45" s="193">
        <f>VLOOKUP(A45,[1]접수물량2분기!$A$3:$G$49,4,0)</f>
        <v>21422</v>
      </c>
      <c r="J45" s="193">
        <f>VLOOKUP(A45,[1]접수물량2분기!$A$3:$H$50,6,0)</f>
        <v>570</v>
      </c>
      <c r="K45" s="193">
        <f t="shared" si="7"/>
        <v>24648</v>
      </c>
      <c r="L45" s="194">
        <f t="shared" si="5"/>
        <v>7.708536189548848E-2</v>
      </c>
      <c r="M45" s="192">
        <f t="shared" si="8"/>
        <v>14</v>
      </c>
    </row>
    <row r="46" spans="1:13">
      <c r="A46" s="190" t="s">
        <v>29</v>
      </c>
      <c r="B46" s="191"/>
      <c r="C46" s="191">
        <v>4</v>
      </c>
      <c r="D46" s="191"/>
      <c r="E46" s="191"/>
      <c r="F46" s="191"/>
      <c r="G46" s="192">
        <f t="shared" si="6"/>
        <v>4</v>
      </c>
      <c r="H46" s="193">
        <f>VLOOKUP(A46,[1]접수물량2분기!$A$3:$H$50,2,0)</f>
        <v>20</v>
      </c>
      <c r="I46" s="193">
        <f>VLOOKUP(A46,[1]접수물량2분기!$A$3:$G$49,4,0)</f>
        <v>5098</v>
      </c>
      <c r="J46" s="193">
        <f>VLOOKUP(A46,[1]접수물량2분기!$A$3:$H$50,6,0)</f>
        <v>245</v>
      </c>
      <c r="K46" s="193">
        <f t="shared" si="7"/>
        <v>5363</v>
      </c>
      <c r="L46" s="194">
        <f t="shared" si="5"/>
        <v>7.458512026850643E-2</v>
      </c>
      <c r="M46" s="192">
        <f t="shared" si="8"/>
        <v>13</v>
      </c>
    </row>
    <row r="47" spans="1:13">
      <c r="A47" s="190" t="s">
        <v>21</v>
      </c>
      <c r="B47" s="191"/>
      <c r="C47" s="191">
        <v>1</v>
      </c>
      <c r="D47" s="191"/>
      <c r="E47" s="191"/>
      <c r="F47" s="191"/>
      <c r="G47" s="192">
        <f t="shared" si="6"/>
        <v>1</v>
      </c>
      <c r="H47" s="193">
        <f>VLOOKUP(A47,[1]접수물량2분기!$A$3:$H$50,2,0)</f>
        <v>63</v>
      </c>
      <c r="I47" s="193">
        <f>VLOOKUP(A47,[1]접수물량2분기!$A$3:$G$49,4,0)</f>
        <v>1207</v>
      </c>
      <c r="J47" s="193">
        <f>VLOOKUP(A47,[1]접수물량2분기!$A$3:$H$50,6,0)</f>
        <v>129</v>
      </c>
      <c r="K47" s="193">
        <f t="shared" si="7"/>
        <v>1399</v>
      </c>
      <c r="L47" s="194">
        <f t="shared" si="5"/>
        <v>7.147962830593281E-2</v>
      </c>
      <c r="M47" s="192">
        <f t="shared" si="8"/>
        <v>12</v>
      </c>
    </row>
    <row r="48" spans="1:13">
      <c r="A48" s="190" t="s">
        <v>27</v>
      </c>
      <c r="B48" s="191"/>
      <c r="C48" s="191">
        <v>3</v>
      </c>
      <c r="D48" s="191">
        <v>1</v>
      </c>
      <c r="E48" s="191">
        <v>4</v>
      </c>
      <c r="F48" s="191"/>
      <c r="G48" s="192">
        <f t="shared" si="6"/>
        <v>8</v>
      </c>
      <c r="H48" s="193">
        <f>VLOOKUP(A48,[1]접수물량2분기!$A$3:$H$50,2,0)</f>
        <v>1357</v>
      </c>
      <c r="I48" s="193">
        <f>VLOOKUP(A48,[1]접수물량2분기!$A$3:$G$49,4,0)</f>
        <v>9346</v>
      </c>
      <c r="J48" s="193">
        <f>VLOOKUP(A48,[1]접수물량2분기!$A$3:$H$50,6,0)</f>
        <v>547</v>
      </c>
      <c r="K48" s="193">
        <f t="shared" si="7"/>
        <v>11250</v>
      </c>
      <c r="L48" s="194">
        <f t="shared" si="5"/>
        <v>7.1111111111111111E-2</v>
      </c>
      <c r="M48" s="192">
        <f t="shared" si="8"/>
        <v>11</v>
      </c>
    </row>
    <row r="49" spans="1:13">
      <c r="A49" s="190" t="s">
        <v>28</v>
      </c>
      <c r="B49" s="191">
        <v>2</v>
      </c>
      <c r="C49" s="191">
        <v>18</v>
      </c>
      <c r="D49" s="191">
        <v>3</v>
      </c>
      <c r="E49" s="191">
        <v>7</v>
      </c>
      <c r="F49" s="191"/>
      <c r="G49" s="192">
        <f t="shared" si="6"/>
        <v>30</v>
      </c>
      <c r="H49" s="193">
        <f>VLOOKUP(A49,[1]접수물량2분기!$A$3:$H$50,2,0)</f>
        <v>41094</v>
      </c>
      <c r="I49" s="193">
        <f>VLOOKUP(A49,[1]접수물량2분기!$A$3:$G$49,4,0)</f>
        <v>9475</v>
      </c>
      <c r="J49" s="193">
        <f>VLOOKUP(A49,[1]접수물량2분기!$A$3:$H$50,6,0)</f>
        <v>1208</v>
      </c>
      <c r="K49" s="193">
        <f t="shared" si="7"/>
        <v>51777</v>
      </c>
      <c r="L49" s="194">
        <f t="shared" si="5"/>
        <v>5.7940784518222377E-2</v>
      </c>
      <c r="M49" s="192">
        <f t="shared" si="8"/>
        <v>10</v>
      </c>
    </row>
    <row r="50" spans="1:13">
      <c r="A50" s="190" t="s">
        <v>25</v>
      </c>
      <c r="B50" s="191">
        <v>1</v>
      </c>
      <c r="C50" s="191">
        <v>8</v>
      </c>
      <c r="D50" s="191"/>
      <c r="E50" s="191"/>
      <c r="F50" s="191"/>
      <c r="G50" s="192">
        <f t="shared" si="6"/>
        <v>9</v>
      </c>
      <c r="H50" s="193">
        <f>VLOOKUP(A50,[1]접수물량2분기!$A$3:$H$50,2,0)</f>
        <v>1547</v>
      </c>
      <c r="I50" s="193">
        <f>VLOOKUP(A50,[1]접수물량2분기!$A$3:$G$49,4,0)</f>
        <v>13129</v>
      </c>
      <c r="J50" s="193">
        <f>VLOOKUP(A50,[1]접수물량2분기!$A$3:$H$50,6,0)</f>
        <v>889</v>
      </c>
      <c r="K50" s="193">
        <f t="shared" si="7"/>
        <v>15565</v>
      </c>
      <c r="L50" s="194">
        <f t="shared" si="5"/>
        <v>5.7822036620623199E-2</v>
      </c>
      <c r="M50" s="192">
        <f t="shared" si="8"/>
        <v>9</v>
      </c>
    </row>
    <row r="51" spans="1:13">
      <c r="A51" s="190" t="s">
        <v>3</v>
      </c>
      <c r="B51" s="191"/>
      <c r="C51" s="191">
        <v>6</v>
      </c>
      <c r="D51" s="191">
        <v>1</v>
      </c>
      <c r="E51" s="191">
        <v>3</v>
      </c>
      <c r="F51" s="191"/>
      <c r="G51" s="192">
        <f t="shared" si="6"/>
        <v>10</v>
      </c>
      <c r="H51" s="193">
        <f>VLOOKUP(A51,[1]접수물량2분기!$A$3:$H$50,2,0)</f>
        <v>3215</v>
      </c>
      <c r="I51" s="193">
        <f>VLOOKUP(A51,[1]접수물량2분기!$A$3:$G$49,4,0)</f>
        <v>13610</v>
      </c>
      <c r="J51" s="193">
        <f>VLOOKUP(A51,[1]접수물량2분기!$A$3:$H$50,6,0)</f>
        <v>874</v>
      </c>
      <c r="K51" s="193">
        <f t="shared" si="7"/>
        <v>17699</v>
      </c>
      <c r="L51" s="194">
        <f t="shared" si="5"/>
        <v>5.6500367252387149E-2</v>
      </c>
      <c r="M51" s="192">
        <f t="shared" si="8"/>
        <v>8</v>
      </c>
    </row>
    <row r="52" spans="1:13">
      <c r="A52" s="190" t="s">
        <v>6</v>
      </c>
      <c r="B52" s="191"/>
      <c r="C52" s="191">
        <v>21</v>
      </c>
      <c r="D52" s="191">
        <v>1</v>
      </c>
      <c r="E52" s="191">
        <v>2</v>
      </c>
      <c r="F52" s="191"/>
      <c r="G52" s="192">
        <f t="shared" si="6"/>
        <v>24</v>
      </c>
      <c r="H52" s="193">
        <f>VLOOKUP(A52,[1]접수물량2분기!$A$3:$H$50,2,0)</f>
        <v>17570</v>
      </c>
      <c r="I52" s="193">
        <f>VLOOKUP(A52,[1]접수물량2분기!$A$3:$G$49,4,0)</f>
        <v>22783</v>
      </c>
      <c r="J52" s="193">
        <f>VLOOKUP(A52,[1]접수물량2분기!$A$3:$H$50,6,0)</f>
        <v>2725</v>
      </c>
      <c r="K52" s="193">
        <f t="shared" si="7"/>
        <v>43078</v>
      </c>
      <c r="L52" s="194">
        <f t="shared" si="5"/>
        <v>5.571289289196342E-2</v>
      </c>
      <c r="M52" s="192">
        <f t="shared" si="8"/>
        <v>7</v>
      </c>
    </row>
    <row r="53" spans="1:13">
      <c r="A53" s="190" t="s">
        <v>5</v>
      </c>
      <c r="B53" s="191">
        <v>1</v>
      </c>
      <c r="C53" s="191">
        <v>20</v>
      </c>
      <c r="D53" s="191">
        <v>3</v>
      </c>
      <c r="E53" s="191">
        <v>2</v>
      </c>
      <c r="F53" s="191"/>
      <c r="G53" s="192">
        <f t="shared" si="6"/>
        <v>26</v>
      </c>
      <c r="H53" s="193">
        <f>VLOOKUP(A53,[1]접수물량2분기!$A$3:$H$50,2,0)</f>
        <v>7158</v>
      </c>
      <c r="I53" s="193">
        <f>VLOOKUP(A53,[1]접수물량2분기!$A$3:$G$49,4,0)</f>
        <v>39688</v>
      </c>
      <c r="J53" s="193">
        <f>VLOOKUP(A53,[1]접수물량2분기!$A$3:$H$50,6,0)</f>
        <v>503</v>
      </c>
      <c r="K53" s="193">
        <f t="shared" si="7"/>
        <v>47349</v>
      </c>
      <c r="L53" s="194">
        <f t="shared" si="5"/>
        <v>5.4911402563940101E-2</v>
      </c>
      <c r="M53" s="192">
        <f t="shared" si="8"/>
        <v>6</v>
      </c>
    </row>
    <row r="54" spans="1:13">
      <c r="A54" s="190" t="s">
        <v>2</v>
      </c>
      <c r="B54" s="191">
        <v>7</v>
      </c>
      <c r="C54" s="191">
        <v>42</v>
      </c>
      <c r="D54" s="191">
        <v>2</v>
      </c>
      <c r="E54" s="191">
        <v>19</v>
      </c>
      <c r="F54" s="191"/>
      <c r="G54" s="192">
        <f t="shared" si="6"/>
        <v>70</v>
      </c>
      <c r="H54" s="193">
        <f>VLOOKUP(A54,[1]접수물량2분기!$A$3:$H$50,2,0)</f>
        <v>3603</v>
      </c>
      <c r="I54" s="193">
        <f>VLOOKUP(A54,[1]접수물량2분기!$A$3:$G$49,4,0)</f>
        <v>154054</v>
      </c>
      <c r="J54" s="193">
        <f>VLOOKUP(A54,[1]접수물량2분기!$A$3:$H$50,6,0)</f>
        <v>1694</v>
      </c>
      <c r="K54" s="193">
        <f t="shared" si="7"/>
        <v>159351</v>
      </c>
      <c r="L54" s="194">
        <f t="shared" si="5"/>
        <v>4.3928183695113303E-2</v>
      </c>
      <c r="M54" s="192">
        <f t="shared" si="8"/>
        <v>5</v>
      </c>
    </row>
    <row r="55" spans="1:13">
      <c r="A55" s="190" t="s">
        <v>17</v>
      </c>
      <c r="B55" s="191"/>
      <c r="C55" s="191">
        <v>1</v>
      </c>
      <c r="D55" s="191"/>
      <c r="E55" s="191">
        <v>1</v>
      </c>
      <c r="F55" s="191"/>
      <c r="G55" s="192">
        <f t="shared" si="6"/>
        <v>2</v>
      </c>
      <c r="H55" s="193">
        <f>VLOOKUP(A55,[1]접수물량2분기!$A$3:$H$50,2,0)</f>
        <v>1436</v>
      </c>
      <c r="I55" s="193">
        <f>VLOOKUP(A55,[1]접수물량2분기!$A$3:$G$49,4,0)</f>
        <v>3982</v>
      </c>
      <c r="J55" s="193">
        <f>VLOOKUP(A55,[1]접수물량2분기!$A$3:$H$50,6,0)</f>
        <v>450</v>
      </c>
      <c r="K55" s="193">
        <f t="shared" si="7"/>
        <v>5868</v>
      </c>
      <c r="L55" s="194">
        <f t="shared" si="5"/>
        <v>3.4083162917518749E-2</v>
      </c>
      <c r="M55" s="192">
        <f t="shared" si="8"/>
        <v>4</v>
      </c>
    </row>
    <row r="56" spans="1:13">
      <c r="A56" s="190" t="s">
        <v>20</v>
      </c>
      <c r="B56" s="191">
        <v>1</v>
      </c>
      <c r="C56" s="191">
        <v>16</v>
      </c>
      <c r="D56" s="191"/>
      <c r="E56" s="191"/>
      <c r="F56" s="191"/>
      <c r="G56" s="192">
        <f t="shared" si="6"/>
        <v>17</v>
      </c>
      <c r="H56" s="193">
        <f>VLOOKUP(A56,[1]접수물량2분기!$A$3:$H$50,2,0)</f>
        <v>18447</v>
      </c>
      <c r="I56" s="193">
        <f>VLOOKUP(A56,[1]접수물량2분기!$A$3:$G$49,4,0)</f>
        <v>54452</v>
      </c>
      <c r="J56" s="193">
        <f>VLOOKUP(A56,[1]접수물량2분기!$A$3:$H$50,6,0)</f>
        <v>1048</v>
      </c>
      <c r="K56" s="193">
        <f t="shared" si="7"/>
        <v>73947</v>
      </c>
      <c r="L56" s="194">
        <f t="shared" si="5"/>
        <v>2.2989438381543537E-2</v>
      </c>
      <c r="M56" s="192">
        <f t="shared" si="8"/>
        <v>3</v>
      </c>
    </row>
    <row r="57" spans="1:13">
      <c r="A57" s="190" t="s">
        <v>24</v>
      </c>
      <c r="B57" s="191">
        <v>2</v>
      </c>
      <c r="C57" s="191">
        <v>1</v>
      </c>
      <c r="D57" s="191"/>
      <c r="E57" s="191"/>
      <c r="F57" s="191"/>
      <c r="G57" s="192">
        <f t="shared" si="6"/>
        <v>3</v>
      </c>
      <c r="H57" s="193">
        <f>VLOOKUP(A57,[1]접수물량2분기!$A$3:$H$50,2,0)</f>
        <v>4648</v>
      </c>
      <c r="I57" s="193">
        <f>VLOOKUP(A57,[1]접수물량2분기!$A$3:$G$49,4,0)</f>
        <v>11057</v>
      </c>
      <c r="J57" s="193">
        <f>VLOOKUP(A57,[1]접수물량2분기!$A$3:$H$50,6,0)</f>
        <v>1044</v>
      </c>
      <c r="K57" s="193">
        <f t="shared" si="7"/>
        <v>16749</v>
      </c>
      <c r="L57" s="194">
        <f t="shared" si="5"/>
        <v>1.7911517105498834E-2</v>
      </c>
      <c r="M57" s="192">
        <f t="shared" si="8"/>
        <v>2</v>
      </c>
    </row>
    <row r="58" spans="1:13">
      <c r="A58" s="190" t="s">
        <v>158</v>
      </c>
      <c r="B58" s="191"/>
      <c r="C58" s="191"/>
      <c r="D58" s="191"/>
      <c r="E58" s="191"/>
      <c r="F58" s="191"/>
      <c r="G58" s="192">
        <f t="shared" si="6"/>
        <v>0</v>
      </c>
      <c r="H58" s="193">
        <f>VLOOKUP(A58,[1]접수물량2분기!$A$3:$H$50,2,0)</f>
        <v>3</v>
      </c>
      <c r="I58" s="193">
        <f>VLOOKUP(A58,[1]접수물량2분기!$A$3:$G$49,4,0)</f>
        <v>11</v>
      </c>
      <c r="J58" s="193">
        <f>VLOOKUP(A58,[1]접수물량2분기!$A$3:$H$50,6,0)</f>
        <v>2</v>
      </c>
      <c r="K58" s="193">
        <f t="shared" si="7"/>
        <v>16</v>
      </c>
      <c r="L58" s="194">
        <f t="shared" si="5"/>
        <v>0</v>
      </c>
      <c r="M58" s="192">
        <f t="shared" si="8"/>
        <v>1</v>
      </c>
    </row>
  </sheetData>
  <mergeCells count="11">
    <mergeCell ref="A16:A17"/>
    <mergeCell ref="B16:G16"/>
    <mergeCell ref="H16:K16"/>
    <mergeCell ref="L16:L17"/>
    <mergeCell ref="M16:M17"/>
    <mergeCell ref="A1:M1"/>
    <mergeCell ref="A3:A4"/>
    <mergeCell ref="B3:G3"/>
    <mergeCell ref="H3:K3"/>
    <mergeCell ref="L3:L4"/>
    <mergeCell ref="M3:M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C49"/>
  <sheetViews>
    <sheetView workbookViewId="0">
      <selection activeCell="B1" sqref="B1"/>
    </sheetView>
  </sheetViews>
  <sheetFormatPr defaultRowHeight="20.25"/>
  <cols>
    <col min="1" max="1" width="15.77734375" style="199" customWidth="1"/>
    <col min="2" max="2" width="15.77734375" style="198" customWidth="1"/>
    <col min="3" max="3" width="15.77734375" style="197" customWidth="1"/>
  </cols>
  <sheetData>
    <row r="1" spans="1:3" ht="31.5">
      <c r="A1" s="201" t="s">
        <v>127</v>
      </c>
      <c r="B1" s="201"/>
      <c r="C1" s="201"/>
    </row>
    <row r="2" spans="1:3" ht="13.5">
      <c r="A2" s="27"/>
      <c r="C2" s="195"/>
    </row>
    <row r="3" spans="1:3" ht="17.25">
      <c r="A3" s="27"/>
      <c r="C3" s="202" t="s">
        <v>132</v>
      </c>
    </row>
    <row r="4" spans="1:3" ht="13.5">
      <c r="A4" s="344" t="s">
        <v>128</v>
      </c>
      <c r="B4" s="345" t="s">
        <v>129</v>
      </c>
      <c r="C4" s="346" t="s">
        <v>130</v>
      </c>
    </row>
    <row r="5" spans="1:3" ht="13.5">
      <c r="A5" s="344"/>
      <c r="B5" s="345"/>
      <c r="C5" s="346"/>
    </row>
    <row r="6" spans="1:3" ht="19.5">
      <c r="A6" s="203" t="s">
        <v>122</v>
      </c>
      <c r="B6" s="204">
        <f>SUM(B7:B46)</f>
        <v>141578000</v>
      </c>
      <c r="C6" s="205"/>
    </row>
    <row r="7" spans="1:3" ht="16.5">
      <c r="A7" s="206" t="s">
        <v>2</v>
      </c>
      <c r="B7" s="207">
        <f>[2]국제사업!E7</f>
        <v>19429000</v>
      </c>
      <c r="C7" s="196"/>
    </row>
    <row r="8" spans="1:3" ht="16.5">
      <c r="A8" s="206" t="s">
        <v>3</v>
      </c>
      <c r="B8" s="207">
        <f>[2]국제사업!E8</f>
        <v>3330000</v>
      </c>
      <c r="C8" s="196"/>
    </row>
    <row r="9" spans="1:3" ht="16.5">
      <c r="A9" s="206" t="s">
        <v>5</v>
      </c>
      <c r="B9" s="207">
        <f>[2]국제사업!E9</f>
        <v>5130000</v>
      </c>
      <c r="C9" s="196"/>
    </row>
    <row r="10" spans="1:3" ht="16.5">
      <c r="A10" s="206" t="s">
        <v>4</v>
      </c>
      <c r="B10" s="207">
        <f>[2]국제사업!E10</f>
        <v>6502000</v>
      </c>
      <c r="C10" s="196"/>
    </row>
    <row r="11" spans="1:3" ht="16.5">
      <c r="A11" s="206" t="s">
        <v>123</v>
      </c>
      <c r="B11" s="207">
        <f>[2]국제사업!E11</f>
        <v>3207000</v>
      </c>
      <c r="C11" s="196"/>
    </row>
    <row r="12" spans="1:3" ht="16.5">
      <c r="A12" s="206" t="s">
        <v>18</v>
      </c>
      <c r="B12" s="207">
        <f>[2]국제사업!E12</f>
        <v>2743000</v>
      </c>
      <c r="C12" s="196"/>
    </row>
    <row r="13" spans="1:3" ht="16.5">
      <c r="A13" s="206" t="s">
        <v>13</v>
      </c>
      <c r="B13" s="207">
        <f>[2]국제사업!E13</f>
        <v>3064000</v>
      </c>
      <c r="C13" s="196"/>
    </row>
    <row r="14" spans="1:3" ht="16.5">
      <c r="A14" s="206" t="s">
        <v>14</v>
      </c>
      <c r="B14" s="207">
        <f>[2]국제사업!E14</f>
        <v>2862000</v>
      </c>
      <c r="C14" s="196"/>
    </row>
    <row r="15" spans="1:3" ht="16.5">
      <c r="A15" s="206" t="s">
        <v>124</v>
      </c>
      <c r="B15" s="207">
        <f>[2]국제사업!E15</f>
        <v>1299000</v>
      </c>
      <c r="C15" s="196"/>
    </row>
    <row r="16" spans="1:3" ht="16.5">
      <c r="A16" s="206" t="s">
        <v>12</v>
      </c>
      <c r="B16" s="207">
        <f>[2]국제사업!E16</f>
        <v>2994000</v>
      </c>
      <c r="C16" s="196"/>
    </row>
    <row r="17" spans="1:3" ht="16.5">
      <c r="A17" s="206" t="s">
        <v>11</v>
      </c>
      <c r="B17" s="207">
        <f>[2]국제사업!E17</f>
        <v>4821000</v>
      </c>
      <c r="C17" s="196"/>
    </row>
    <row r="18" spans="1:3" ht="16.5">
      <c r="A18" s="206" t="s">
        <v>15</v>
      </c>
      <c r="B18" s="207">
        <f>[2]국제사업!E18</f>
        <v>3667000</v>
      </c>
      <c r="C18" s="196"/>
    </row>
    <row r="19" spans="1:3" ht="16.5">
      <c r="A19" s="206" t="s">
        <v>16</v>
      </c>
      <c r="B19" s="207">
        <f>[2]국제사업!E19</f>
        <v>6096000</v>
      </c>
      <c r="C19" s="196"/>
    </row>
    <row r="20" spans="1:3" ht="16.5">
      <c r="A20" s="206" t="s">
        <v>8</v>
      </c>
      <c r="B20" s="207">
        <f>[2]국제사업!E20</f>
        <v>6904000</v>
      </c>
      <c r="C20" s="196"/>
    </row>
    <row r="21" spans="1:3" ht="16.5">
      <c r="A21" s="206" t="s">
        <v>9</v>
      </c>
      <c r="B21" s="207">
        <f>[2]국제사업!E21</f>
        <v>6337000</v>
      </c>
      <c r="C21" s="196"/>
    </row>
    <row r="22" spans="1:3" ht="16.5">
      <c r="A22" s="206" t="s">
        <v>6</v>
      </c>
      <c r="B22" s="207">
        <f>[2]국제사업!E22</f>
        <v>8213000</v>
      </c>
      <c r="C22" s="196"/>
    </row>
    <row r="23" spans="1:3" ht="16.5">
      <c r="A23" s="206" t="s">
        <v>7</v>
      </c>
      <c r="B23" s="207">
        <f>[2]국제사업!E23</f>
        <v>4666000</v>
      </c>
      <c r="C23" s="196"/>
    </row>
    <row r="24" spans="1:3" ht="16.5">
      <c r="A24" s="206" t="s">
        <v>10</v>
      </c>
      <c r="B24" s="207">
        <f>[2]국제사업!E24</f>
        <v>3660000</v>
      </c>
      <c r="C24" s="196"/>
    </row>
    <row r="25" spans="1:3" ht="16.5">
      <c r="A25" s="206" t="s">
        <v>22</v>
      </c>
      <c r="B25" s="207">
        <f>[2]국제사업!E25</f>
        <v>4322000</v>
      </c>
      <c r="C25" s="196"/>
    </row>
    <row r="26" spans="1:3" ht="16.5">
      <c r="A26" s="206" t="s">
        <v>35</v>
      </c>
      <c r="B26" s="207">
        <f>[2]국제사업!E26</f>
        <v>5523000</v>
      </c>
      <c r="C26" s="196"/>
    </row>
    <row r="27" spans="1:3" ht="16.5">
      <c r="A27" s="206" t="s">
        <v>24</v>
      </c>
      <c r="B27" s="207">
        <f>[2]국제사업!E27</f>
        <v>2514000</v>
      </c>
      <c r="C27" s="196"/>
    </row>
    <row r="28" spans="1:3" ht="16.5">
      <c r="A28" s="206" t="s">
        <v>36</v>
      </c>
      <c r="B28" s="207">
        <f>[2]국제사업!E28</f>
        <v>2806000</v>
      </c>
      <c r="C28" s="196"/>
    </row>
    <row r="29" spans="1:3" ht="16.5">
      <c r="A29" s="206" t="s">
        <v>25</v>
      </c>
      <c r="B29" s="207">
        <f>[2]국제사업!E29</f>
        <v>2535000</v>
      </c>
      <c r="C29" s="196"/>
    </row>
    <row r="30" spans="1:3" ht="16.5">
      <c r="A30" s="206" t="s">
        <v>125</v>
      </c>
      <c r="B30" s="207">
        <f>[2]국제사업!E30</f>
        <v>3944000</v>
      </c>
      <c r="C30" s="196"/>
    </row>
    <row r="31" spans="1:3" ht="16.5">
      <c r="A31" s="206" t="s">
        <v>19</v>
      </c>
      <c r="B31" s="207">
        <f>[2]국제사업!E31</f>
        <v>4761000</v>
      </c>
      <c r="C31" s="196"/>
    </row>
    <row r="32" spans="1:3" ht="16.5">
      <c r="A32" s="206" t="s">
        <v>20</v>
      </c>
      <c r="B32" s="207">
        <f>[2]국제사업!E32</f>
        <v>6398000</v>
      </c>
      <c r="C32" s="196"/>
    </row>
    <row r="33" spans="1:3" ht="16.5">
      <c r="A33" s="206" t="s">
        <v>29</v>
      </c>
      <c r="B33" s="207">
        <f>[2]국제사업!E33</f>
        <v>882000</v>
      </c>
      <c r="C33" s="196"/>
    </row>
    <row r="34" spans="1:3" ht="16.5">
      <c r="A34" s="206" t="s">
        <v>26</v>
      </c>
      <c r="B34" s="207">
        <f>[2]국제사업!E34</f>
        <v>1170000</v>
      </c>
      <c r="C34" s="196"/>
    </row>
    <row r="35" spans="1:3" ht="16.5">
      <c r="A35" s="206" t="s">
        <v>34</v>
      </c>
      <c r="B35" s="207">
        <f>[2]국제사업!E35</f>
        <v>1004000</v>
      </c>
      <c r="C35" s="196"/>
    </row>
    <row r="36" spans="1:3" ht="16.5">
      <c r="A36" s="206" t="s">
        <v>21</v>
      </c>
      <c r="B36" s="207">
        <f>[2]국제사업!E36</f>
        <v>316000</v>
      </c>
      <c r="C36" s="196"/>
    </row>
    <row r="37" spans="1:3" ht="16.5">
      <c r="A37" s="206" t="s">
        <v>32</v>
      </c>
      <c r="B37" s="207">
        <f>[2]국제사업!E37</f>
        <v>342000</v>
      </c>
      <c r="C37" s="196"/>
    </row>
    <row r="38" spans="1:3" ht="16.5">
      <c r="A38" s="206" t="s">
        <v>31</v>
      </c>
      <c r="B38" s="207">
        <f>[2]국제사업!E38</f>
        <v>512000</v>
      </c>
      <c r="C38" s="196"/>
    </row>
    <row r="39" spans="1:3" ht="16.5">
      <c r="A39" s="206" t="s">
        <v>27</v>
      </c>
      <c r="B39" s="207">
        <f>[2]국제사업!E39</f>
        <v>1966000</v>
      </c>
      <c r="C39" s="196"/>
    </row>
    <row r="40" spans="1:3" ht="16.5">
      <c r="A40" s="206" t="s">
        <v>30</v>
      </c>
      <c r="B40" s="207">
        <f>[2]국제사업!E40</f>
        <v>356000</v>
      </c>
      <c r="C40" s="196"/>
    </row>
    <row r="41" spans="1:3" ht="16.5">
      <c r="A41" s="206" t="s">
        <v>33</v>
      </c>
      <c r="B41" s="207">
        <f>[2]국제사업!E41</f>
        <v>982000</v>
      </c>
      <c r="C41" s="196"/>
    </row>
    <row r="42" spans="1:3" ht="16.5">
      <c r="A42" s="206" t="s">
        <v>40</v>
      </c>
      <c r="B42" s="207">
        <f>[2]국제사업!E42</f>
        <v>179000</v>
      </c>
      <c r="C42" s="196"/>
    </row>
    <row r="43" spans="1:3" ht="16.5">
      <c r="A43" s="206" t="s">
        <v>126</v>
      </c>
      <c r="B43" s="207">
        <f>[2]국제사업!E43</f>
        <v>8000</v>
      </c>
      <c r="C43" s="196"/>
    </row>
    <row r="44" spans="1:3" ht="16.5">
      <c r="A44" s="206" t="s">
        <v>23</v>
      </c>
      <c r="B44" s="207">
        <f>[2]국제사업!E44</f>
        <v>1160000</v>
      </c>
      <c r="C44" s="196"/>
    </row>
    <row r="45" spans="1:3" ht="16.5">
      <c r="A45" s="206" t="s">
        <v>28</v>
      </c>
      <c r="B45" s="207">
        <f>[2]국제사업!E45</f>
        <v>3850000</v>
      </c>
      <c r="C45" s="196"/>
    </row>
    <row r="46" spans="1:3" ht="16.5">
      <c r="A46" s="206" t="s">
        <v>17</v>
      </c>
      <c r="B46" s="207">
        <f>[2]국제사업!E46</f>
        <v>1124000</v>
      </c>
      <c r="C46" s="196"/>
    </row>
    <row r="48" spans="1:3">
      <c r="A48" s="200"/>
    </row>
    <row r="49" spans="1:1">
      <c r="A49" s="200"/>
    </row>
  </sheetData>
  <mergeCells count="3">
    <mergeCell ref="A4:A5"/>
    <mergeCell ref="B4:B5"/>
    <mergeCell ref="C4:C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5</vt:i4>
      </vt:variant>
    </vt:vector>
  </HeadingPairs>
  <TitlesOfParts>
    <vt:vector size="17" baseType="lpstr">
      <vt:lpstr>예산배정</vt:lpstr>
      <vt:lpstr>평가내역 </vt:lpstr>
      <vt:lpstr>성장률(35)</vt:lpstr>
      <vt:lpstr>점유율(35)</vt:lpstr>
      <vt:lpstr>달성률(20)</vt:lpstr>
      <vt:lpstr>접수위반발생율(10) </vt:lpstr>
      <vt:lpstr>환산점수</vt:lpstr>
      <vt:lpstr>2015년도 실적</vt:lpstr>
      <vt:lpstr>2014년도 실적</vt:lpstr>
      <vt:lpstr>2분기 과오평가</vt:lpstr>
      <vt:lpstr>2015년도 목표</vt:lpstr>
      <vt:lpstr>Sheet4</vt:lpstr>
      <vt:lpstr>'달성률(20)'!Print_Area</vt:lpstr>
      <vt:lpstr>'성장률(35)'!Print_Area</vt:lpstr>
      <vt:lpstr>예산배정!Print_Area</vt:lpstr>
      <vt:lpstr>'점유율(35)'!Print_Area</vt:lpstr>
      <vt:lpstr>'평가내역 '!Print_Area</vt:lpstr>
    </vt:vector>
  </TitlesOfParts>
  <Company>정보통신부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유영철</dc:creator>
  <cp:lastModifiedBy>user</cp:lastModifiedBy>
  <cp:lastPrinted>2015-09-03T05:23:29Z</cp:lastPrinted>
  <dcterms:created xsi:type="dcterms:W3CDTF">2000-09-04T09:43:06Z</dcterms:created>
  <dcterms:modified xsi:type="dcterms:W3CDTF">2015-09-03T08:18:37Z</dcterms:modified>
</cp:coreProperties>
</file>